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45" windowWidth="15090" windowHeight="11505" activeTab="3"/>
  </bookViews>
  <sheets>
    <sheet name="C4 Seat Data" sheetId="1" r:id="rId1"/>
    <sheet name="C4 residuals rel refer" sheetId="2" r:id="rId2"/>
    <sheet name="C4 residuals rel avg" sheetId="3" r:id="rId3"/>
    <sheet name="C4 resids rel avg without ref" sheetId="4" r:id="rId4"/>
  </sheets>
  <definedNames>
    <definedName name="a" localSheetId="3">'C4 resids rel avg without ref'!#REF!</definedName>
    <definedName name="a" localSheetId="2">'C4 residuals rel avg'!#REF!</definedName>
    <definedName name="avg1">'C4 Seat Data'!$K$7:$K$30</definedName>
    <definedName name="avg2">'C4 Seat Data'!$N$7:$N$30</definedName>
    <definedName name="bin" localSheetId="3">'C4 resids rel avg without ref'!#REF!</definedName>
    <definedName name="bin" localSheetId="2">'C4 residuals rel avg'!#REF!</definedName>
    <definedName name="c_" localSheetId="3">'C4 resids rel avg without ref'!#REF!</definedName>
    <definedName name="c_" localSheetId="2">'C4 residuals rel avg'!#REF!</definedName>
    <definedName name="data">'C4 Seat Data'!$D$7:$I$30</definedName>
    <definedName name="i" localSheetId="3">'C4 resids rel avg without ref'!#REF!</definedName>
    <definedName name="i" localSheetId="2">'C4 residuals rel avg'!#REF!</definedName>
    <definedName name="na" localSheetId="3">'C4 resids rel avg without ref'!#REF!</definedName>
    <definedName name="na" localSheetId="2">'C4 residuals rel avg'!#REF!</definedName>
    <definedName name="nac" localSheetId="3">'C4 resids rel avg without ref'!#REF!</definedName>
    <definedName name="nac" localSheetId="2">'C4 residuals rel avg'!#REF!</definedName>
    <definedName name="nc" localSheetId="3">'C4 resids rel avg without ref'!#REF!</definedName>
    <definedName name="nc" localSheetId="2">'C4 residuals rel avg'!#REF!</definedName>
    <definedName name="nr" localSheetId="3">'C4 resids rel avg without ref'!#REF!</definedName>
    <definedName name="nr" localSheetId="2">'C4 residuals rel avg'!#REF!</definedName>
    <definedName name="r_" localSheetId="3">'C4 resids rel avg without ref'!#REF!</definedName>
    <definedName name="r_" localSheetId="2">'C4 residuals rel avg'!#REF!</definedName>
    <definedName name="ref">'C4 Seat Data'!$C$7:$C$30</definedName>
    <definedName name="resid0">'C4 residuals rel refer'!$D$7:$I$30</definedName>
    <definedName name="resid1" localSheetId="3">'C4 resids rel avg without ref'!$C$7:$I$30</definedName>
    <definedName name="resid1">'C4 residuals rel avg'!$C$7:$I$30</definedName>
    <definedName name="resid2">'C4 resids rel avg without ref'!$D$7:$I$30</definedName>
  </definedNames>
  <calcPr fullCalcOnLoad="1"/>
</workbook>
</file>

<file path=xl/sharedStrings.xml><?xml version="1.0" encoding="utf-8"?>
<sst xmlns="http://schemas.openxmlformats.org/spreadsheetml/2006/main" count="153" uniqueCount="26">
  <si>
    <t>x</t>
  </si>
  <si>
    <t>y</t>
  </si>
  <si>
    <t>z</t>
  </si>
  <si>
    <t>Casting</t>
  </si>
  <si>
    <t>Reference</t>
  </si>
  <si>
    <t>After Winding</t>
  </si>
  <si>
    <t>After Adjust</t>
  </si>
  <si>
    <t>After Second Adj</t>
  </si>
  <si>
    <t>Stdev</t>
  </si>
  <si>
    <t xml:space="preserve">Uncertainty Assessment for Alignment of C5 </t>
  </si>
  <si>
    <t>based on Romer Arm measurements of alignment targets/seats</t>
  </si>
  <si>
    <t>Seat#</t>
  </si>
  <si>
    <t>Stdev of All Residuals</t>
  </si>
  <si>
    <t>Number of Residuals</t>
  </si>
  <si>
    <t xml:space="preserve">Uncertainty Assessment for Alignment of C4 </t>
  </si>
  <si>
    <t>Uncertainty Assessment for Alignment of C4</t>
  </si>
  <si>
    <t>With Reference</t>
  </si>
  <si>
    <t>Without Reference</t>
  </si>
  <si>
    <t>Difference</t>
  </si>
  <si>
    <t>Average1</t>
  </si>
  <si>
    <t>Average2</t>
  </si>
  <si>
    <t>Average</t>
  </si>
  <si>
    <t>Avg1-Ref</t>
  </si>
  <si>
    <t>Avg2-Ref</t>
  </si>
  <si>
    <t>Max</t>
  </si>
  <si>
    <t>Min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</si>
</sst>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0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sz val="1.75"/>
      <name val="Arial"/>
      <family val="0"/>
    </font>
    <font>
      <b/>
      <sz val="2.25"/>
      <name val="Arial"/>
      <family val="0"/>
    </font>
    <font>
      <b/>
      <sz val="1.75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2" xfId="19" applyFont="1" applyBorder="1" applyAlignment="1">
      <alignment horizontal="centerContinuous"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2" xfId="19" applyFont="1" applyBorder="1" applyAlignment="1">
      <alignment horizontal="centerContinuous"/>
      <protection/>
    </xf>
    <xf numFmtId="164" fontId="0" fillId="0" borderId="2" xfId="19" applyNumberFormat="1" applyFont="1" applyBorder="1" applyAlignment="1">
      <alignment horizontal="centerContinuous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'C4 residuals rel refer'!#REF!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'C4 residuals rel refer'!#REF!</c:f>
              <c:numCache>
                <c:ptCount val="1"/>
                <c:pt idx="0">
                  <c:v>1</c:v>
                </c:pt>
              </c:numCache>
            </c:numRef>
          </c:val>
        </c:ser>
        <c:axId val="6060671"/>
        <c:axId val="54546040"/>
      </c:barChart>
      <c:lineChart>
        <c:grouping val="standard"/>
        <c:varyColors val="0"/>
        <c:axId val="21152313"/>
        <c:axId val="56153090"/>
      </c:lineChart>
      <c:catAx>
        <c:axId val="60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46040"/>
        <c:crosses val="autoZero"/>
        <c:auto val="1"/>
        <c:lblOffset val="100"/>
        <c:noMultiLvlLbl val="0"/>
      </c:catAx>
      <c:valAx>
        <c:axId val="5454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60671"/>
        <c:crossesAt val="1"/>
        <c:crossBetween val="between"/>
        <c:dispUnits/>
      </c:valAx>
      <c:catAx>
        <c:axId val="21152313"/>
        <c:scaling>
          <c:orientation val="minMax"/>
        </c:scaling>
        <c:axPos val="b"/>
        <c:delete val="1"/>
        <c:majorTickMark val="in"/>
        <c:minorTickMark val="none"/>
        <c:tickLblPos val="nextTo"/>
        <c:crossAx val="56153090"/>
        <c:crosses val="autoZero"/>
        <c:auto val="1"/>
        <c:lblOffset val="100"/>
        <c:noMultiLvlLbl val="0"/>
      </c:catAx>
      <c:valAx>
        <c:axId val="56153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523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'C4 resids rel avg without ref'!#REF!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'C4 resids rel avg without ref'!#REF!</c:f>
              <c:numCache>
                <c:ptCount val="1"/>
                <c:pt idx="0">
                  <c:v>1</c:v>
                </c:pt>
              </c:numCache>
            </c:numRef>
          </c:val>
        </c:ser>
        <c:axId val="35615763"/>
        <c:axId val="52106412"/>
      </c:barChart>
      <c:lineChart>
        <c:grouping val="standard"/>
        <c:varyColors val="0"/>
        <c:axId val="66304525"/>
        <c:axId val="59869814"/>
      </c:lineChart>
      <c:catAx>
        <c:axId val="35615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106412"/>
        <c:crosses val="autoZero"/>
        <c:auto val="1"/>
        <c:lblOffset val="100"/>
        <c:noMultiLvlLbl val="0"/>
      </c:catAx>
      <c:valAx>
        <c:axId val="5210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615763"/>
        <c:crossesAt val="1"/>
        <c:crossBetween val="between"/>
        <c:dispUnits/>
      </c:valAx>
      <c:catAx>
        <c:axId val="66304525"/>
        <c:scaling>
          <c:orientation val="minMax"/>
        </c:scaling>
        <c:axPos val="b"/>
        <c:delete val="1"/>
        <c:majorTickMark val="in"/>
        <c:minorTickMark val="none"/>
        <c:tickLblPos val="nextTo"/>
        <c:crossAx val="59869814"/>
        <c:crosses val="autoZero"/>
        <c:auto val="1"/>
        <c:lblOffset val="100"/>
        <c:noMultiLvlLbl val="0"/>
      </c:catAx>
      <c:valAx>
        <c:axId val="598698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3045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'C4 resids rel avg without ref'!#REF!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'C4 resids rel avg without ref'!#REF!</c:f>
              <c:numCache>
                <c:ptCount val="1"/>
                <c:pt idx="0">
                  <c:v>1</c:v>
                </c:pt>
              </c:numCache>
            </c:numRef>
          </c:val>
        </c:ser>
        <c:axId val="1957415"/>
        <c:axId val="17616736"/>
      </c:barChart>
      <c:lineChart>
        <c:grouping val="standard"/>
        <c:varyColors val="0"/>
        <c:axId val="24332897"/>
        <c:axId val="17669482"/>
      </c:lineChart>
      <c:catAx>
        <c:axId val="1957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7415"/>
        <c:crossesAt val="1"/>
        <c:crossBetween val="between"/>
        <c:dispUnits/>
      </c:valAx>
      <c:catAx>
        <c:axId val="24332897"/>
        <c:scaling>
          <c:orientation val="minMax"/>
        </c:scaling>
        <c:axPos val="b"/>
        <c:delete val="1"/>
        <c:majorTickMark val="in"/>
        <c:minorTickMark val="none"/>
        <c:tickLblPos val="nextTo"/>
        <c:crossAx val="17669482"/>
        <c:crosses val="autoZero"/>
        <c:auto val="1"/>
        <c:lblOffset val="100"/>
        <c:noMultiLvlLbl val="0"/>
      </c:catAx>
      <c:valAx>
        <c:axId val="17669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3328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114300</xdr:rowOff>
    </xdr:from>
    <xdr:to>
      <xdr:col>9</xdr:col>
      <xdr:colOff>0</xdr:colOff>
      <xdr:row>34</xdr:row>
      <xdr:rowOff>38100</xdr:rowOff>
    </xdr:to>
    <xdr:graphicFrame>
      <xdr:nvGraphicFramePr>
        <xdr:cNvPr id="1" name="Chart 7"/>
        <xdr:cNvGraphicFramePr/>
      </xdr:nvGraphicFramePr>
      <xdr:xfrm>
        <a:off x="5486400" y="1733550"/>
        <a:ext cx="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5486400" y="1295400"/>
        <a:ext cx="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5486400" y="1238250"/>
        <a:ext cx="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C7" sqref="C7:C30"/>
    </sheetView>
  </sheetViews>
  <sheetFormatPr defaultColWidth="9.140625" defaultRowHeight="12.75"/>
  <cols>
    <col min="10" max="10" width="3.00390625" style="0" customWidth="1"/>
    <col min="11" max="11" width="8.7109375" style="0" customWidth="1"/>
    <col min="12" max="12" width="8.7109375" style="3" customWidth="1"/>
    <col min="13" max="13" width="3.421875" style="3" customWidth="1"/>
    <col min="14" max="15" width="8.7109375" style="3" customWidth="1"/>
    <col min="16" max="16" width="3.140625" style="0" customWidth="1"/>
    <col min="17" max="18" width="8.7109375" style="0" customWidth="1"/>
    <col min="19" max="19" width="4.421875" style="0" customWidth="1"/>
    <col min="20" max="21" width="8.7109375" style="5" customWidth="1"/>
  </cols>
  <sheetData>
    <row r="1" ht="12.75">
      <c r="B1" s="4" t="s">
        <v>15</v>
      </c>
    </row>
    <row r="2" ht="12.75">
      <c r="B2" t="s">
        <v>10</v>
      </c>
    </row>
    <row r="4" spans="3:21" ht="12.75">
      <c r="C4" t="s">
        <v>4</v>
      </c>
      <c r="D4" s="8" t="s">
        <v>3</v>
      </c>
      <c r="E4" s="8"/>
      <c r="F4" s="8" t="s">
        <v>5</v>
      </c>
      <c r="G4" s="8"/>
      <c r="H4" s="8" t="s">
        <v>6</v>
      </c>
      <c r="I4" s="8"/>
      <c r="J4" s="2"/>
      <c r="K4" s="9" t="s">
        <v>16</v>
      </c>
      <c r="L4" s="9"/>
      <c r="M4" s="9"/>
      <c r="N4" s="9" t="s">
        <v>17</v>
      </c>
      <c r="O4" s="9"/>
      <c r="P4" s="9"/>
      <c r="Q4" s="10" t="s">
        <v>18</v>
      </c>
      <c r="R4" s="10"/>
      <c r="S4" s="10"/>
      <c r="T4" s="10"/>
      <c r="U4" s="10"/>
    </row>
    <row r="5" spans="1:21" ht="12.75">
      <c r="A5" t="s">
        <v>11</v>
      </c>
      <c r="D5" s="2">
        <v>1</v>
      </c>
      <c r="E5" s="2">
        <v>2</v>
      </c>
      <c r="F5" s="2">
        <v>1</v>
      </c>
      <c r="G5" s="2">
        <v>2</v>
      </c>
      <c r="H5" s="2">
        <v>1</v>
      </c>
      <c r="I5" s="2">
        <v>2</v>
      </c>
      <c r="K5" s="10" t="s">
        <v>19</v>
      </c>
      <c r="L5" s="10" t="s">
        <v>8</v>
      </c>
      <c r="M5" s="10"/>
      <c r="N5" s="10" t="s">
        <v>20</v>
      </c>
      <c r="O5" s="10" t="s">
        <v>8</v>
      </c>
      <c r="P5" s="10"/>
      <c r="Q5" s="10" t="s">
        <v>21</v>
      </c>
      <c r="R5" s="10" t="s">
        <v>8</v>
      </c>
      <c r="S5" s="10"/>
      <c r="T5" s="10" t="s">
        <v>22</v>
      </c>
      <c r="U5" s="10" t="s">
        <v>23</v>
      </c>
    </row>
    <row r="6" spans="2:17" ht="12.75">
      <c r="B6">
        <v>1</v>
      </c>
      <c r="P6" s="3"/>
      <c r="Q6" s="3"/>
    </row>
    <row r="7" spans="1:21" ht="12.75">
      <c r="A7">
        <v>1</v>
      </c>
      <c r="B7" t="s">
        <v>0</v>
      </c>
      <c r="C7" s="1">
        <v>46.5384</v>
      </c>
      <c r="D7" s="5">
        <v>46.5366093189752</v>
      </c>
      <c r="E7" s="1">
        <v>46.5418759770087</v>
      </c>
      <c r="F7" s="1">
        <v>46.5376392523138</v>
      </c>
      <c r="G7" s="1">
        <v>46.5387244142073</v>
      </c>
      <c r="H7" s="1">
        <v>46.53730657445</v>
      </c>
      <c r="I7" s="1">
        <v>46.536548504282</v>
      </c>
      <c r="K7" s="5">
        <f>AVERAGE(C7:I7)</f>
        <v>46.53815772017672</v>
      </c>
      <c r="L7" s="3">
        <f>STDEV(C7:I7)</f>
        <v>0.0018341962615499926</v>
      </c>
      <c r="N7" s="3">
        <f>AVERAGE(D7:I7)</f>
        <v>46.53811734020616</v>
      </c>
      <c r="O7" s="3">
        <f>STDEV(D7:I7)</f>
        <v>0.002005850083650482</v>
      </c>
      <c r="P7" s="5"/>
      <c r="Q7" s="5">
        <f>K7-N7</f>
        <v>4.037997055661435E-05</v>
      </c>
      <c r="R7" s="5">
        <f aca="true" t="shared" si="0" ref="R7:R30">L7-O7</f>
        <v>-0.00017165382210048937</v>
      </c>
      <c r="T7" s="5">
        <f>avg1-ref</f>
        <v>-0.0002422798232828427</v>
      </c>
      <c r="U7" s="5">
        <f>avg2-ref</f>
        <v>-0.00028265979383945705</v>
      </c>
    </row>
    <row r="8" spans="2:21" ht="12.75">
      <c r="B8" t="s">
        <v>1</v>
      </c>
      <c r="C8" s="1">
        <v>12.7452</v>
      </c>
      <c r="D8" s="5">
        <v>12.7448117399692</v>
      </c>
      <c r="E8" s="1">
        <v>12.7501888027105</v>
      </c>
      <c r="F8" s="1">
        <v>12.742706059572</v>
      </c>
      <c r="G8" s="1">
        <v>12.744549979331</v>
      </c>
      <c r="H8" s="1">
        <v>12.7409774609811</v>
      </c>
      <c r="I8" s="1">
        <v>12.7447629878389</v>
      </c>
      <c r="K8" s="5">
        <f aca="true" t="shared" si="1" ref="K8:K30">AVERAGE(C8:I8)</f>
        <v>12.744742432914672</v>
      </c>
      <c r="L8" s="3">
        <f aca="true" t="shared" si="2" ref="L8:L30">STDEV(C8:I8)</f>
        <v>0.0028353837481724835</v>
      </c>
      <c r="N8" s="3">
        <f aca="true" t="shared" si="3" ref="N8:N30">AVERAGE(D8:I8)</f>
        <v>12.744666171733783</v>
      </c>
      <c r="O8" s="3">
        <f aca="true" t="shared" si="4" ref="O8:O30">STDEV(D8:I8)</f>
        <v>0.003098133107294279</v>
      </c>
      <c r="P8" s="5"/>
      <c r="Q8" s="5">
        <f aca="true" t="shared" si="5" ref="Q8:Q30">K8-N8</f>
        <v>7.626118088843725E-05</v>
      </c>
      <c r="R8" s="5">
        <f t="shared" si="0"/>
        <v>-0.0002627493591217953</v>
      </c>
      <c r="T8" s="5">
        <f>avg1-ref</f>
        <v>-0.00045756708532884716</v>
      </c>
      <c r="U8" s="5">
        <f>avg2-ref</f>
        <v>-0.0005338282662172844</v>
      </c>
    </row>
    <row r="9" spans="2:21" ht="12.75">
      <c r="B9" t="s">
        <v>2</v>
      </c>
      <c r="C9" s="1">
        <v>-69.7848</v>
      </c>
      <c r="D9" s="5">
        <v>-69.7853228358317</v>
      </c>
      <c r="E9" s="1">
        <v>-69.783646666956</v>
      </c>
      <c r="F9" s="1">
        <v>-69.7868311722455</v>
      </c>
      <c r="G9" s="1">
        <v>-69.7840490882954</v>
      </c>
      <c r="H9" s="1">
        <v>-69.7860297015044</v>
      </c>
      <c r="I9" s="1">
        <v>-69.7852440971815</v>
      </c>
      <c r="K9" s="5">
        <f t="shared" si="1"/>
        <v>-69.78513193743063</v>
      </c>
      <c r="L9" s="3">
        <f t="shared" si="2"/>
        <v>0.0010978140695477412</v>
      </c>
      <c r="N9" s="3">
        <f t="shared" si="3"/>
        <v>-69.78518726033575</v>
      </c>
      <c r="O9" s="3">
        <f t="shared" si="4"/>
        <v>0.0011918580609236607</v>
      </c>
      <c r="P9" s="5"/>
      <c r="Q9" s="5">
        <f t="shared" si="5"/>
        <v>5.532290511212068E-05</v>
      </c>
      <c r="R9" s="5">
        <f t="shared" si="0"/>
        <v>-9.404399137591954E-05</v>
      </c>
      <c r="T9" s="5">
        <f>avg1-ref</f>
        <v>-0.0003319374306300915</v>
      </c>
      <c r="U9" s="5">
        <f>avg2-ref</f>
        <v>-0.0003872603357422122</v>
      </c>
    </row>
    <row r="10" spans="1:21" ht="12.75">
      <c r="A10">
        <v>2</v>
      </c>
      <c r="B10" t="s">
        <v>0</v>
      </c>
      <c r="C10" s="1">
        <v>35.2298</v>
      </c>
      <c r="D10" s="5">
        <v>35.2309923853712</v>
      </c>
      <c r="E10" s="1">
        <v>35.2250343074351</v>
      </c>
      <c r="F10" s="1">
        <v>35.2292604423235</v>
      </c>
      <c r="G10" s="1">
        <v>35.2282585794019</v>
      </c>
      <c r="H10" s="1">
        <v>35.2282102071049</v>
      </c>
      <c r="I10" s="1">
        <v>35.2281405290238</v>
      </c>
      <c r="K10" s="5">
        <f t="shared" si="1"/>
        <v>35.22852806438006</v>
      </c>
      <c r="L10" s="3">
        <f t="shared" si="2"/>
        <v>0.001859984420378562</v>
      </c>
      <c r="N10" s="3">
        <f t="shared" si="3"/>
        <v>35.228316075110065</v>
      </c>
      <c r="O10" s="3">
        <f t="shared" si="4"/>
        <v>0.0019426680282276245</v>
      </c>
      <c r="P10" s="5"/>
      <c r="Q10" s="5">
        <f t="shared" si="5"/>
        <v>0.0002119892699923298</v>
      </c>
      <c r="R10" s="5">
        <f t="shared" si="0"/>
        <v>-8.26836078490626E-05</v>
      </c>
      <c r="T10" s="5">
        <f>avg1-ref</f>
        <v>-0.001271935619939768</v>
      </c>
      <c r="U10" s="5">
        <f>avg2-ref</f>
        <v>-0.0014839248899320978</v>
      </c>
    </row>
    <row r="11" spans="2:21" ht="12.75">
      <c r="B11" t="s">
        <v>1</v>
      </c>
      <c r="C11" s="1">
        <v>30.7166</v>
      </c>
      <c r="D11" s="5">
        <v>30.7178896819745</v>
      </c>
      <c r="E11" s="1">
        <v>30.7153266214984</v>
      </c>
      <c r="F11" s="1">
        <v>30.7116042461498</v>
      </c>
      <c r="G11" s="1">
        <v>30.7192877751744</v>
      </c>
      <c r="H11" s="1">
        <v>30.7135400046884</v>
      </c>
      <c r="I11" s="1">
        <v>30.7183511146849</v>
      </c>
      <c r="K11" s="5">
        <f t="shared" si="1"/>
        <v>30.71608563488149</v>
      </c>
      <c r="L11" s="3">
        <f t="shared" si="2"/>
        <v>0.002770211723084107</v>
      </c>
      <c r="N11" s="3">
        <f t="shared" si="3"/>
        <v>30.715999907361738</v>
      </c>
      <c r="O11" s="3">
        <f t="shared" si="4"/>
        <v>0.003024426267022384</v>
      </c>
      <c r="P11" s="5"/>
      <c r="Q11" s="5">
        <f t="shared" si="5"/>
        <v>8.572751975322035E-05</v>
      </c>
      <c r="R11" s="5">
        <f t="shared" si="0"/>
        <v>-0.0002542145439382768</v>
      </c>
      <c r="T11" s="5">
        <f>avg1-ref</f>
        <v>-0.000514365118508664</v>
      </c>
      <c r="U11" s="5">
        <f>avg2-ref</f>
        <v>-0.0006000926382618843</v>
      </c>
    </row>
    <row r="12" spans="2:21" ht="12.75">
      <c r="B12" t="s">
        <v>2</v>
      </c>
      <c r="C12" s="1">
        <v>-55.8847</v>
      </c>
      <c r="D12" s="5">
        <v>-55.883459700441</v>
      </c>
      <c r="E12" s="1">
        <v>-55.8815366192084</v>
      </c>
      <c r="F12" s="1">
        <v>-55.8868820070972</v>
      </c>
      <c r="G12" s="1">
        <v>-55.8816059667392</v>
      </c>
      <c r="H12" s="1">
        <v>-55.8883196531217</v>
      </c>
      <c r="I12" s="1">
        <v>-55.8821225916946</v>
      </c>
      <c r="K12" s="5">
        <f t="shared" si="1"/>
        <v>-55.88408950547173</v>
      </c>
      <c r="L12" s="3">
        <f t="shared" si="2"/>
        <v>0.0026775459887334687</v>
      </c>
      <c r="N12" s="3">
        <f t="shared" si="3"/>
        <v>-55.88398775638368</v>
      </c>
      <c r="O12" s="3">
        <f t="shared" si="4"/>
        <v>0.0029182424265347066</v>
      </c>
      <c r="P12" s="5"/>
      <c r="Q12" s="5">
        <f t="shared" si="5"/>
        <v>-0.00010174908804572169</v>
      </c>
      <c r="R12" s="5">
        <f t="shared" si="0"/>
        <v>-0.00024069643780123785</v>
      </c>
      <c r="T12" s="5">
        <f>avg1-ref</f>
        <v>0.0006104945282743302</v>
      </c>
      <c r="U12" s="5">
        <f>avg2-ref</f>
        <v>0.0007122436163200518</v>
      </c>
    </row>
    <row r="13" spans="1:21" ht="12.75">
      <c r="A13">
        <v>3</v>
      </c>
      <c r="B13" t="s">
        <v>0</v>
      </c>
      <c r="C13" s="1">
        <v>43.3788</v>
      </c>
      <c r="D13" s="5">
        <v>43.3771300665994</v>
      </c>
      <c r="E13" s="1">
        <v>43.3796968815093</v>
      </c>
      <c r="F13" s="1">
        <v>43.3723653999627</v>
      </c>
      <c r="G13" s="1">
        <v>43.3761106966772</v>
      </c>
      <c r="H13" s="1">
        <v>43.3756049400953</v>
      </c>
      <c r="I13" s="1">
        <v>43.3755295934858</v>
      </c>
      <c r="K13" s="5">
        <f t="shared" si="1"/>
        <v>43.376462511189956</v>
      </c>
      <c r="L13" s="3">
        <f t="shared" si="2"/>
        <v>0.0024113099140426085</v>
      </c>
      <c r="N13" s="3">
        <f t="shared" si="3"/>
        <v>43.37607292972161</v>
      </c>
      <c r="O13" s="3">
        <f t="shared" si="4"/>
        <v>0.002387969712933963</v>
      </c>
      <c r="P13" s="5"/>
      <c r="Q13" s="5">
        <f t="shared" si="5"/>
        <v>0.0003895814683474441</v>
      </c>
      <c r="R13" s="5">
        <f t="shared" si="0"/>
        <v>2.3340201108645528E-05</v>
      </c>
      <c r="T13" s="5">
        <f>avg1-ref</f>
        <v>-0.002337488810042032</v>
      </c>
      <c r="U13" s="5">
        <f>avg2-ref</f>
        <v>-0.0027270702783894762</v>
      </c>
    </row>
    <row r="14" spans="2:21" ht="12.75">
      <c r="B14" t="s">
        <v>1</v>
      </c>
      <c r="C14" s="1">
        <v>37.777</v>
      </c>
      <c r="D14" s="5">
        <v>37.7777592248903</v>
      </c>
      <c r="E14" s="1">
        <v>37.7719688108848</v>
      </c>
      <c r="F14" s="1">
        <v>37.7769236062463</v>
      </c>
      <c r="G14" s="1">
        <v>37.7819931270359</v>
      </c>
      <c r="H14" s="1">
        <v>37.7740480486708</v>
      </c>
      <c r="I14" s="1">
        <v>37.780674279446</v>
      </c>
      <c r="K14" s="5">
        <f t="shared" si="1"/>
        <v>37.7771952995963</v>
      </c>
      <c r="L14" s="3">
        <f t="shared" si="2"/>
        <v>0.003482666423884584</v>
      </c>
      <c r="N14" s="3">
        <f t="shared" si="3"/>
        <v>37.77722784952902</v>
      </c>
      <c r="O14" s="3">
        <f t="shared" si="4"/>
        <v>0.00381390334432544</v>
      </c>
      <c r="P14" s="5"/>
      <c r="Q14" s="5">
        <f t="shared" si="5"/>
        <v>-3.254993271895046E-05</v>
      </c>
      <c r="R14" s="5">
        <f t="shared" si="0"/>
        <v>-0.0003312369204408563</v>
      </c>
      <c r="T14" s="5">
        <f>avg1-ref</f>
        <v>0.0001952995962994919</v>
      </c>
      <c r="U14" s="5">
        <f>avg2-ref</f>
        <v>0.00022784952901844235</v>
      </c>
    </row>
    <row r="15" spans="2:21" ht="12.75">
      <c r="B15" t="s">
        <v>2</v>
      </c>
      <c r="C15" s="1">
        <v>-40.5951</v>
      </c>
      <c r="D15" s="5">
        <v>-40.5958316302515</v>
      </c>
      <c r="E15" s="1">
        <v>-40.6001853934775</v>
      </c>
      <c r="F15" s="1">
        <v>-40.5924083484057</v>
      </c>
      <c r="G15" s="1">
        <v>-40.6000469469513</v>
      </c>
      <c r="H15" s="1">
        <v>-40.5885096101775</v>
      </c>
      <c r="I15" s="1">
        <v>-40.5965663301601</v>
      </c>
      <c r="K15" s="5">
        <f t="shared" si="1"/>
        <v>-40.59552117991766</v>
      </c>
      <c r="L15" s="3">
        <f t="shared" si="2"/>
        <v>0.004132299532940947</v>
      </c>
      <c r="N15" s="3">
        <f t="shared" si="3"/>
        <v>-40.5955913765706</v>
      </c>
      <c r="O15" s="3">
        <f t="shared" si="4"/>
        <v>0.004522133094815328</v>
      </c>
      <c r="P15" s="5"/>
      <c r="Q15" s="5">
        <f t="shared" si="5"/>
        <v>7.01966529419451E-05</v>
      </c>
      <c r="R15" s="5">
        <f t="shared" si="0"/>
        <v>-0.0003898335618743804</v>
      </c>
      <c r="T15" s="5">
        <f>avg1-ref</f>
        <v>-0.00042117991765877605</v>
      </c>
      <c r="U15" s="5">
        <f>avg2-ref</f>
        <v>-0.0004913765706007212</v>
      </c>
    </row>
    <row r="16" spans="1:21" ht="12.75">
      <c r="A16">
        <v>4</v>
      </c>
      <c r="B16" t="s">
        <v>0</v>
      </c>
      <c r="C16" s="1">
        <v>17.0346</v>
      </c>
      <c r="D16" s="5">
        <v>17.0357610724707</v>
      </c>
      <c r="E16" s="1">
        <v>17.0391086032563</v>
      </c>
      <c r="F16" s="1">
        <v>17.0420609792651</v>
      </c>
      <c r="G16" s="1">
        <v>17.041315173986</v>
      </c>
      <c r="H16" s="1">
        <v>17.0397303070864</v>
      </c>
      <c r="I16" s="1">
        <v>17.0422446961932</v>
      </c>
      <c r="K16" s="5">
        <f t="shared" si="1"/>
        <v>17.03926011889396</v>
      </c>
      <c r="L16" s="3">
        <f t="shared" si="2"/>
        <v>0.003032596242161045</v>
      </c>
      <c r="N16" s="3">
        <f t="shared" si="3"/>
        <v>17.040036805376285</v>
      </c>
      <c r="O16" s="3">
        <f t="shared" si="4"/>
        <v>0.002443099684869319</v>
      </c>
      <c r="P16" s="5"/>
      <c r="Q16" s="5">
        <f t="shared" si="5"/>
        <v>-0.0007766864823253172</v>
      </c>
      <c r="R16" s="5">
        <f t="shared" si="0"/>
        <v>0.0005894965572917259</v>
      </c>
      <c r="T16" s="5">
        <f>avg1-ref</f>
        <v>0.004660118893959009</v>
      </c>
      <c r="U16" s="5">
        <f>avg2-ref</f>
        <v>0.005436805376284326</v>
      </c>
    </row>
    <row r="17" spans="2:21" ht="12.75">
      <c r="B17" t="s">
        <v>1</v>
      </c>
      <c r="C17" s="1">
        <v>28.4382</v>
      </c>
      <c r="D17" s="5">
        <v>28.442365793959</v>
      </c>
      <c r="E17" s="1">
        <v>28.4376742413709</v>
      </c>
      <c r="F17" s="1">
        <v>28.4413384424934</v>
      </c>
      <c r="G17" s="1">
        <v>28.4341519214173</v>
      </c>
      <c r="H17" s="1">
        <v>28.4431922226303</v>
      </c>
      <c r="I17" s="1">
        <v>28.4356828692664</v>
      </c>
      <c r="K17" s="5">
        <f t="shared" si="1"/>
        <v>28.43894364159104</v>
      </c>
      <c r="L17" s="3">
        <f t="shared" si="2"/>
        <v>0.0034461146515562366</v>
      </c>
      <c r="N17" s="3">
        <f t="shared" si="3"/>
        <v>28.439067581856218</v>
      </c>
      <c r="O17" s="3">
        <f t="shared" si="4"/>
        <v>0.003757900136994167</v>
      </c>
      <c r="P17" s="5"/>
      <c r="Q17" s="5">
        <f t="shared" si="5"/>
        <v>-0.0001239402651762589</v>
      </c>
      <c r="R17" s="5">
        <f t="shared" si="0"/>
        <v>-0.0003117854854379305</v>
      </c>
      <c r="T17" s="5">
        <f>avg1-ref</f>
        <v>0.0007436415910433425</v>
      </c>
      <c r="U17" s="5">
        <f>avg2-ref</f>
        <v>0.0008675818562196014</v>
      </c>
    </row>
    <row r="18" spans="2:21" ht="12.75">
      <c r="B18" t="s">
        <v>2</v>
      </c>
      <c r="C18" s="1">
        <v>-18.8203</v>
      </c>
      <c r="D18" s="5">
        <v>-18.8191378437504</v>
      </c>
      <c r="E18" s="1">
        <v>-18.8241113622446</v>
      </c>
      <c r="F18" s="1">
        <v>-18.8180360678917</v>
      </c>
      <c r="G18" s="1">
        <v>-18.8181682635443</v>
      </c>
      <c r="H18" s="1">
        <v>-18.8213045723724</v>
      </c>
      <c r="I18" s="1">
        <v>-18.8189576485664</v>
      </c>
      <c r="K18" s="5">
        <f t="shared" si="1"/>
        <v>-18.82000225119569</v>
      </c>
      <c r="L18" s="3">
        <f t="shared" si="2"/>
        <v>0.002150088013120459</v>
      </c>
      <c r="N18" s="3">
        <f t="shared" si="3"/>
        <v>-18.81995262639497</v>
      </c>
      <c r="O18" s="3">
        <f t="shared" si="4"/>
        <v>0.0023509079399005547</v>
      </c>
      <c r="P18" s="5"/>
      <c r="Q18" s="5">
        <f t="shared" si="5"/>
        <v>-4.962480072023823E-05</v>
      </c>
      <c r="R18" s="5">
        <f t="shared" si="0"/>
        <v>-0.0002008199267800959</v>
      </c>
      <c r="T18" s="5">
        <f>avg1-ref</f>
        <v>0.0002977488043107712</v>
      </c>
      <c r="U18" s="5">
        <f>avg2-ref</f>
        <v>0.00034737360503100945</v>
      </c>
    </row>
    <row r="19" spans="1:21" ht="12.75">
      <c r="A19">
        <v>5</v>
      </c>
      <c r="B19" t="s">
        <v>0</v>
      </c>
      <c r="C19" s="1">
        <v>17.4666</v>
      </c>
      <c r="D19" s="5">
        <v>17.4691994046576</v>
      </c>
      <c r="E19" s="1">
        <v>17.4614746764381</v>
      </c>
      <c r="F19" s="1">
        <v>17.4605233781043</v>
      </c>
      <c r="G19" s="1">
        <v>17.4603537009036</v>
      </c>
      <c r="H19" s="1">
        <v>17.4612604890378</v>
      </c>
      <c r="I19" s="1">
        <v>17.4589796959285</v>
      </c>
      <c r="K19" s="5">
        <f t="shared" si="1"/>
        <v>17.462627335009987</v>
      </c>
      <c r="L19" s="3">
        <f t="shared" si="2"/>
        <v>0.0037654653065831846</v>
      </c>
      <c r="N19" s="3">
        <f t="shared" si="3"/>
        <v>17.461965224178318</v>
      </c>
      <c r="O19" s="3">
        <f t="shared" si="4"/>
        <v>0.0036513001028984416</v>
      </c>
      <c r="P19" s="5"/>
      <c r="Q19" s="5">
        <f t="shared" si="5"/>
        <v>0.000662110831669338</v>
      </c>
      <c r="R19" s="5">
        <f t="shared" si="0"/>
        <v>0.00011416520368474296</v>
      </c>
      <c r="T19" s="5">
        <f>avg1-ref</f>
        <v>-0.0039726649900124755</v>
      </c>
      <c r="U19" s="5">
        <f>avg2-ref</f>
        <v>-0.004634775821681814</v>
      </c>
    </row>
    <row r="20" spans="2:21" ht="12.75">
      <c r="B20" t="s">
        <v>1</v>
      </c>
      <c r="C20" s="1">
        <v>-12.8572</v>
      </c>
      <c r="D20" s="5">
        <v>-12.8605798703219</v>
      </c>
      <c r="E20" s="1">
        <v>-12.8582873880142</v>
      </c>
      <c r="F20" s="1">
        <v>-12.8545262990532</v>
      </c>
      <c r="G20" s="1">
        <v>-12.8531719477458</v>
      </c>
      <c r="H20" s="1">
        <v>-12.8545129007995</v>
      </c>
      <c r="I20" s="1">
        <v>-12.8534911977414</v>
      </c>
      <c r="K20" s="5">
        <f t="shared" si="1"/>
        <v>-12.85596708623943</v>
      </c>
      <c r="L20" s="3">
        <f t="shared" si="2"/>
        <v>0.0027783388238730895</v>
      </c>
      <c r="N20" s="3">
        <f t="shared" si="3"/>
        <v>-12.855761600612666</v>
      </c>
      <c r="O20" s="3">
        <f t="shared" si="4"/>
        <v>0.002984680127705488</v>
      </c>
      <c r="P20" s="5"/>
      <c r="Q20" s="5">
        <f t="shared" si="5"/>
        <v>-0.0002054856267630356</v>
      </c>
      <c r="R20" s="5">
        <f t="shared" si="0"/>
        <v>-0.00020634130383239855</v>
      </c>
      <c r="T20" s="5">
        <f>avg1-ref</f>
        <v>0.0012329137605711082</v>
      </c>
      <c r="U20" s="5">
        <f>avg2-ref</f>
        <v>0.0014383993873341439</v>
      </c>
    </row>
    <row r="21" spans="2:21" ht="12.75">
      <c r="B21" t="s">
        <v>2</v>
      </c>
      <c r="C21" s="1">
        <v>-16.0376</v>
      </c>
      <c r="D21" s="5">
        <v>-16.0428234164662</v>
      </c>
      <c r="E21" s="1">
        <v>-16.032018072906</v>
      </c>
      <c r="F21" s="1">
        <v>-16.0310705471521</v>
      </c>
      <c r="G21" s="1">
        <v>-16.0380767218045</v>
      </c>
      <c r="H21" s="1">
        <v>-16.0302852884669</v>
      </c>
      <c r="I21" s="1">
        <v>-16.0381086850561</v>
      </c>
      <c r="K21" s="5">
        <f t="shared" si="1"/>
        <v>-16.03571181883597</v>
      </c>
      <c r="L21" s="3">
        <f t="shared" si="2"/>
        <v>0.00465671873703908</v>
      </c>
      <c r="N21" s="3">
        <f t="shared" si="3"/>
        <v>-16.0353971219753</v>
      </c>
      <c r="O21" s="3">
        <f t="shared" si="4"/>
        <v>0.005018978851966753</v>
      </c>
      <c r="P21" s="5"/>
      <c r="Q21" s="5">
        <f t="shared" si="5"/>
        <v>-0.0003146968606699829</v>
      </c>
      <c r="R21" s="5">
        <f t="shared" si="0"/>
        <v>-0.00036226011492767295</v>
      </c>
      <c r="T21" s="5">
        <f>avg1-ref</f>
        <v>0.0018881811640305557</v>
      </c>
      <c r="U21" s="5">
        <f>avg2-ref</f>
        <v>0.0022028780247005386</v>
      </c>
    </row>
    <row r="22" spans="1:21" ht="12.75">
      <c r="A22">
        <v>6</v>
      </c>
      <c r="B22" t="s">
        <v>0</v>
      </c>
      <c r="C22" s="1">
        <v>24.5444</v>
      </c>
      <c r="D22" s="5">
        <v>24.5461612697943</v>
      </c>
      <c r="E22" s="1">
        <v>24.538818870123</v>
      </c>
      <c r="F22" s="1">
        <v>24.535219200727</v>
      </c>
      <c r="G22" s="1">
        <v>24.5437145266542</v>
      </c>
      <c r="H22" s="1">
        <v>24.539632871875</v>
      </c>
      <c r="I22" s="1">
        <v>24.5451996297154</v>
      </c>
      <c r="K22" s="5">
        <f t="shared" si="1"/>
        <v>24.541878052698415</v>
      </c>
      <c r="L22" s="3">
        <f t="shared" si="2"/>
        <v>0.004038387093243826</v>
      </c>
      <c r="N22" s="3">
        <f t="shared" si="3"/>
        <v>24.541457728148146</v>
      </c>
      <c r="O22" s="3">
        <f t="shared" si="4"/>
        <v>0.004252791255915656</v>
      </c>
      <c r="P22" s="5"/>
      <c r="Q22" s="5">
        <f t="shared" si="5"/>
        <v>0.00042032455026941307</v>
      </c>
      <c r="R22" s="5">
        <f t="shared" si="0"/>
        <v>-0.0002144041626718305</v>
      </c>
      <c r="T22" s="5">
        <f>avg1-ref</f>
        <v>-0.002521947301584504</v>
      </c>
      <c r="U22" s="5">
        <f>avg2-ref</f>
        <v>-0.002942271851853917</v>
      </c>
    </row>
    <row r="23" spans="2:21" ht="12.75">
      <c r="B23" t="s">
        <v>1</v>
      </c>
      <c r="C23" s="1">
        <v>-35.8121</v>
      </c>
      <c r="D23" s="5">
        <v>-35.8125990098224</v>
      </c>
      <c r="E23" s="1">
        <v>-35.8138394346167</v>
      </c>
      <c r="F23" s="1">
        <v>-35.8136835674384</v>
      </c>
      <c r="G23" s="1">
        <v>-35.815979722955</v>
      </c>
      <c r="H23" s="1">
        <v>-35.8145357359243</v>
      </c>
      <c r="I23" s="1">
        <v>-35.8127875717439</v>
      </c>
      <c r="K23" s="5">
        <f t="shared" si="1"/>
        <v>-35.81364643464296</v>
      </c>
      <c r="L23" s="3">
        <f t="shared" si="2"/>
        <v>0.0013228708232172247</v>
      </c>
      <c r="N23" s="3">
        <f t="shared" si="3"/>
        <v>-35.81390417375011</v>
      </c>
      <c r="O23" s="3">
        <f t="shared" si="4"/>
        <v>0.0012417637859450494</v>
      </c>
      <c r="P23" s="5"/>
      <c r="Q23" s="5">
        <f t="shared" si="5"/>
        <v>0.0002577391071483248</v>
      </c>
      <c r="R23" s="5">
        <f t="shared" si="0"/>
        <v>8.110703727217533E-05</v>
      </c>
      <c r="T23" s="5">
        <f>avg1-ref</f>
        <v>-0.0015464346429610032</v>
      </c>
      <c r="U23" s="5">
        <f>avg2-ref</f>
        <v>-0.001804173750109328</v>
      </c>
    </row>
    <row r="24" spans="2:21" ht="12.75">
      <c r="B24" t="s">
        <v>2</v>
      </c>
      <c r="C24" s="1">
        <v>-37.134</v>
      </c>
      <c r="D24" s="5">
        <v>-37.1365910091167</v>
      </c>
      <c r="E24" s="1">
        <v>-37.1297645528567</v>
      </c>
      <c r="F24" s="1">
        <v>-37.1345438155275</v>
      </c>
      <c r="G24" s="1">
        <v>-37.1341805661273</v>
      </c>
      <c r="H24" s="1">
        <v>-37.1356753967259</v>
      </c>
      <c r="I24" s="1">
        <v>-37.1348812012523</v>
      </c>
      <c r="K24" s="5">
        <f t="shared" si="1"/>
        <v>-37.134233791658055</v>
      </c>
      <c r="L24" s="3">
        <f t="shared" si="2"/>
        <v>0.0021672386525011414</v>
      </c>
      <c r="N24" s="3">
        <f t="shared" si="3"/>
        <v>-37.1342727569344</v>
      </c>
      <c r="O24" s="3">
        <f t="shared" si="4"/>
        <v>0.0023714034648465126</v>
      </c>
      <c r="P24" s="5"/>
      <c r="Q24" s="5">
        <f t="shared" si="5"/>
        <v>3.896527634594804E-05</v>
      </c>
      <c r="R24" s="5">
        <f t="shared" si="0"/>
        <v>-0.00020416481234537126</v>
      </c>
      <c r="T24" s="5">
        <f>avg1-ref</f>
        <v>-0.00023379165805437196</v>
      </c>
      <c r="U24" s="5">
        <f>avg2-ref</f>
        <v>-0.00027275693440032</v>
      </c>
    </row>
    <row r="25" spans="1:21" ht="12.75">
      <c r="A25">
        <v>7</v>
      </c>
      <c r="B25" t="s">
        <v>0</v>
      </c>
      <c r="C25" s="1">
        <v>47.4974</v>
      </c>
      <c r="D25" s="5">
        <v>47.4963089981635</v>
      </c>
      <c r="E25" s="1">
        <v>47.5023091504747</v>
      </c>
      <c r="F25" s="1">
        <v>47.5055859837742</v>
      </c>
      <c r="G25" s="1">
        <v>47.5004671175314</v>
      </c>
      <c r="H25" s="1">
        <v>47.5051173996184</v>
      </c>
      <c r="I25" s="1">
        <v>47.5010803169151</v>
      </c>
      <c r="K25" s="5">
        <f t="shared" si="1"/>
        <v>47.50118128092532</v>
      </c>
      <c r="L25" s="3">
        <f t="shared" si="2"/>
        <v>0.003529021939699813</v>
      </c>
      <c r="N25" s="3">
        <f t="shared" si="3"/>
        <v>47.501811494412884</v>
      </c>
      <c r="O25" s="3">
        <f t="shared" si="4"/>
        <v>0.003407135906583526</v>
      </c>
      <c r="P25" s="5"/>
      <c r="Q25" s="5">
        <f t="shared" si="5"/>
        <v>-0.0006302134875610932</v>
      </c>
      <c r="R25" s="5">
        <f t="shared" si="0"/>
        <v>0.00012188603311628693</v>
      </c>
      <c r="T25" s="5">
        <f>avg1-ref</f>
        <v>0.0037812809253239266</v>
      </c>
      <c r="U25" s="5">
        <f>avg2-ref</f>
        <v>0.00441149441288502</v>
      </c>
    </row>
    <row r="26" spans="2:21" ht="12.75">
      <c r="B26" t="s">
        <v>1</v>
      </c>
      <c r="C26" s="1">
        <v>-30.6992</v>
      </c>
      <c r="D26" s="5">
        <v>-30.7008560701541</v>
      </c>
      <c r="E26" s="1">
        <v>-30.6981720299512</v>
      </c>
      <c r="F26" s="1">
        <v>-30.6996511201144</v>
      </c>
      <c r="G26" s="1">
        <v>-30.7016562168863</v>
      </c>
      <c r="H26" s="1">
        <v>-30.6983426312023</v>
      </c>
      <c r="I26" s="1">
        <v>-30.7016063793748</v>
      </c>
      <c r="K26" s="5">
        <f t="shared" si="1"/>
        <v>-30.699926349669017</v>
      </c>
      <c r="L26" s="3">
        <f t="shared" si="2"/>
        <v>0.0014644940870305937</v>
      </c>
      <c r="N26" s="3">
        <f t="shared" si="3"/>
        <v>-30.70004740794718</v>
      </c>
      <c r="O26" s="3">
        <f t="shared" si="4"/>
        <v>0.0015654356009578018</v>
      </c>
      <c r="P26" s="5"/>
      <c r="Q26" s="5">
        <f t="shared" si="5"/>
        <v>0.00012105827816455417</v>
      </c>
      <c r="R26" s="5">
        <f t="shared" si="0"/>
        <v>-0.00010094151392720809</v>
      </c>
      <c r="T26" s="5">
        <f>avg1-ref</f>
        <v>-0.0007263496690157467</v>
      </c>
      <c r="U26" s="5">
        <f>avg2-ref</f>
        <v>-0.0008474079471803009</v>
      </c>
    </row>
    <row r="27" spans="2:21" ht="12.75">
      <c r="B27" t="s">
        <v>2</v>
      </c>
      <c r="C27" s="1">
        <v>-53.0592</v>
      </c>
      <c r="D27" s="5">
        <v>-53.0557978246035</v>
      </c>
      <c r="E27" s="1">
        <v>-53.0638107450045</v>
      </c>
      <c r="F27" s="1">
        <v>-53.064986763829</v>
      </c>
      <c r="G27" s="1">
        <v>-53.0613279212495</v>
      </c>
      <c r="H27" s="1">
        <v>-53.0641511514504</v>
      </c>
      <c r="I27" s="1">
        <v>-53.0597643117166</v>
      </c>
      <c r="K27" s="5">
        <f t="shared" si="1"/>
        <v>-53.06129124540764</v>
      </c>
      <c r="L27" s="3">
        <f t="shared" si="2"/>
        <v>0.003293115249910405</v>
      </c>
      <c r="N27" s="3">
        <f t="shared" si="3"/>
        <v>-53.061639786308916</v>
      </c>
      <c r="O27" s="3">
        <f t="shared" si="4"/>
        <v>0.0034631042831825757</v>
      </c>
      <c r="P27" s="5"/>
      <c r="Q27" s="5">
        <f t="shared" si="5"/>
        <v>0.000348540901278227</v>
      </c>
      <c r="R27" s="5">
        <f t="shared" si="0"/>
        <v>-0.00016998903327217077</v>
      </c>
      <c r="T27" s="5">
        <f>avg1-ref</f>
        <v>-0.0020912454076409404</v>
      </c>
      <c r="U27" s="5">
        <f>avg2-ref</f>
        <v>-0.0024397863089191674</v>
      </c>
    </row>
    <row r="28" spans="1:21" ht="12.75">
      <c r="A28">
        <v>8</v>
      </c>
      <c r="B28" t="s">
        <v>0</v>
      </c>
      <c r="C28" s="1">
        <v>52.9389</v>
      </c>
      <c r="D28" s="5">
        <v>52.936737483968</v>
      </c>
      <c r="E28" s="1">
        <v>52.9405815337549</v>
      </c>
      <c r="F28" s="1">
        <v>52.9462453635292</v>
      </c>
      <c r="G28" s="1">
        <v>52.9399557906383</v>
      </c>
      <c r="H28" s="1">
        <v>52.9420372107321</v>
      </c>
      <c r="I28" s="1">
        <v>52.9411770344562</v>
      </c>
      <c r="K28" s="5">
        <f t="shared" si="1"/>
        <v>52.94080491672553</v>
      </c>
      <c r="L28" s="3">
        <f t="shared" si="2"/>
        <v>0.002949551196919395</v>
      </c>
      <c r="N28" s="3">
        <f t="shared" si="3"/>
        <v>52.941122402846446</v>
      </c>
      <c r="O28" s="3">
        <f t="shared" si="4"/>
        <v>0.00309727690807287</v>
      </c>
      <c r="P28" s="5"/>
      <c r="Q28" s="5">
        <f t="shared" si="5"/>
        <v>-0.00031748612091320183</v>
      </c>
      <c r="R28" s="5">
        <f t="shared" si="0"/>
        <v>-0.00014772571115347468</v>
      </c>
      <c r="T28" s="5">
        <f>avg1-ref</f>
        <v>0.0019049167255360544</v>
      </c>
      <c r="U28" s="5">
        <f>avg2-ref</f>
        <v>0.0022224028464492562</v>
      </c>
    </row>
    <row r="29" spans="2:21" ht="12.75">
      <c r="B29" t="s">
        <v>1</v>
      </c>
      <c r="C29" s="1">
        <v>-20.8812</v>
      </c>
      <c r="D29" s="5">
        <v>-20.8814914904947</v>
      </c>
      <c r="E29" s="1">
        <v>-20.8775596238824</v>
      </c>
      <c r="F29" s="1">
        <v>-20.8774113678555</v>
      </c>
      <c r="G29" s="1">
        <v>-20.8818749153716</v>
      </c>
      <c r="H29" s="1">
        <v>-20.8770664690447</v>
      </c>
      <c r="I29" s="1">
        <v>-20.8842861023761</v>
      </c>
      <c r="K29" s="5">
        <f t="shared" si="1"/>
        <v>-20.880127138432147</v>
      </c>
      <c r="L29" s="3">
        <f t="shared" si="2"/>
        <v>0.002789845625925039</v>
      </c>
      <c r="N29" s="3">
        <f t="shared" si="3"/>
        <v>-20.879948328170837</v>
      </c>
      <c r="O29" s="3">
        <f t="shared" si="4"/>
        <v>0.0030118619190752384</v>
      </c>
      <c r="P29" s="5"/>
      <c r="Q29" s="5">
        <f t="shared" si="5"/>
        <v>-0.00017881026131050248</v>
      </c>
      <c r="R29" s="5">
        <f t="shared" si="0"/>
        <v>-0.00022201629315019965</v>
      </c>
      <c r="T29" s="5">
        <f>avg1-ref</f>
        <v>0.0010728615678523568</v>
      </c>
      <c r="U29" s="5">
        <f>avg2-ref</f>
        <v>0.0012516718291628592</v>
      </c>
    </row>
    <row r="30" spans="2:21" ht="12.75">
      <c r="B30" t="s">
        <v>2</v>
      </c>
      <c r="C30" s="1">
        <v>-61.0085</v>
      </c>
      <c r="D30" s="5">
        <v>-61.0052357395392</v>
      </c>
      <c r="E30" s="1">
        <v>-61.0091265873463</v>
      </c>
      <c r="F30" s="1">
        <v>-61.0094412778513</v>
      </c>
      <c r="G30" s="1">
        <v>-61.0067445252885</v>
      </c>
      <c r="H30" s="1">
        <v>-61.0099246261808</v>
      </c>
      <c r="I30" s="1">
        <v>-61.0085551343724</v>
      </c>
      <c r="K30" s="5">
        <f t="shared" si="1"/>
        <v>-61.008218270082644</v>
      </c>
      <c r="L30" s="3">
        <f t="shared" si="2"/>
        <v>0.0016579455582259725</v>
      </c>
      <c r="N30" s="3">
        <f t="shared" si="3"/>
        <v>-61.00817131509641</v>
      </c>
      <c r="O30" s="3">
        <f t="shared" si="4"/>
        <v>0.0018110825753413621</v>
      </c>
      <c r="P30" s="5"/>
      <c r="Q30" s="5">
        <f t="shared" si="5"/>
        <v>-4.695498623163985E-05</v>
      </c>
      <c r="R30" s="5">
        <f t="shared" si="0"/>
        <v>-0.00015313701711538964</v>
      </c>
      <c r="T30" s="5">
        <f>avg1-ref</f>
        <v>0.00028172991735431197</v>
      </c>
      <c r="U30" s="5">
        <f>avg2-ref</f>
        <v>0.0003286849035859518</v>
      </c>
    </row>
  </sheetData>
  <mergeCells count="3"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1"/>
  <ignoredErrors>
    <ignoredError sqref="N7:O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32" sqref="I32:I35"/>
    </sheetView>
  </sheetViews>
  <sheetFormatPr defaultColWidth="9.140625" defaultRowHeight="12.75"/>
  <sheetData>
    <row r="1" ht="12.75">
      <c r="B1" s="4" t="s">
        <v>9</v>
      </c>
    </row>
    <row r="2" ht="12.75">
      <c r="B2" t="s">
        <v>10</v>
      </c>
    </row>
    <row r="4" spans="3:9" ht="12.75">
      <c r="C4" t="s">
        <v>4</v>
      </c>
      <c r="D4" s="8" t="s">
        <v>3</v>
      </c>
      <c r="E4" s="8"/>
      <c r="F4" s="8" t="s">
        <v>5</v>
      </c>
      <c r="G4" s="8"/>
      <c r="H4" s="8" t="s">
        <v>7</v>
      </c>
      <c r="I4" s="8"/>
    </row>
    <row r="5" spans="1:9" ht="12.75">
      <c r="A5" t="s">
        <v>11</v>
      </c>
      <c r="D5" s="2">
        <v>1</v>
      </c>
      <c r="E5" s="2">
        <v>2</v>
      </c>
      <c r="F5" s="2">
        <v>1</v>
      </c>
      <c r="G5" s="2">
        <v>2</v>
      </c>
      <c r="H5" s="2">
        <v>1</v>
      </c>
      <c r="I5" s="2">
        <v>2</v>
      </c>
    </row>
    <row r="7" spans="1:9" ht="12.75">
      <c r="A7">
        <v>1</v>
      </c>
      <c r="B7" t="s">
        <v>0</v>
      </c>
      <c r="C7" s="6">
        <v>46.5384</v>
      </c>
      <c r="D7" s="7">
        <f>data-ref</f>
        <v>-0.0017906810248007332</v>
      </c>
      <c r="E7" s="7">
        <f>data-ref</f>
        <v>0.003475977008697839</v>
      </c>
      <c r="F7" s="7">
        <f>data-ref</f>
        <v>-0.0007607476862006024</v>
      </c>
      <c r="G7" s="7">
        <f>data-ref</f>
        <v>0.0003244142072986733</v>
      </c>
      <c r="H7" s="7">
        <f>data-ref</f>
        <v>-0.0010934255500032464</v>
      </c>
      <c r="I7" s="7">
        <f>data-ref</f>
        <v>-0.0018514957180002511</v>
      </c>
    </row>
    <row r="8" spans="2:9" ht="12.75">
      <c r="B8" t="s">
        <v>1</v>
      </c>
      <c r="C8" s="6">
        <v>12.7452</v>
      </c>
      <c r="D8" s="7">
        <f>data-ref</f>
        <v>-0.0003882600308013906</v>
      </c>
      <c r="E8" s="7">
        <f>data-ref</f>
        <v>0.00498880271049984</v>
      </c>
      <c r="F8" s="7">
        <f>data-ref</f>
        <v>-0.0024939404279997746</v>
      </c>
      <c r="G8" s="7">
        <f>data-ref</f>
        <v>-0.0006500206690009946</v>
      </c>
      <c r="H8" s="7">
        <f>data-ref</f>
        <v>-0.004222539018901017</v>
      </c>
      <c r="I8" s="7">
        <f>data-ref</f>
        <v>-0.00043701216110036967</v>
      </c>
    </row>
    <row r="9" spans="2:9" ht="12.75">
      <c r="B9" t="s">
        <v>2</v>
      </c>
      <c r="C9" s="6">
        <v>-69.7848</v>
      </c>
      <c r="D9" s="7">
        <f>data-ref</f>
        <v>-0.0005228358317026505</v>
      </c>
      <c r="E9" s="7">
        <f>data-ref</f>
        <v>0.0011533330440016698</v>
      </c>
      <c r="F9" s="7">
        <f>data-ref</f>
        <v>-0.002031172245494872</v>
      </c>
      <c r="G9" s="7">
        <f>data-ref</f>
        <v>0.0007509117045998437</v>
      </c>
      <c r="H9" s="7">
        <f>data-ref</f>
        <v>-0.0012297015043998272</v>
      </c>
      <c r="I9" s="7">
        <f>data-ref</f>
        <v>-0.0004440971815000694</v>
      </c>
    </row>
    <row r="10" spans="1:9" ht="12.75">
      <c r="A10">
        <v>2</v>
      </c>
      <c r="B10" t="s">
        <v>0</v>
      </c>
      <c r="C10" s="6">
        <v>35.2298</v>
      </c>
      <c r="D10" s="7">
        <f>data-ref</f>
        <v>0.0011923853712048071</v>
      </c>
      <c r="E10" s="7">
        <f>data-ref</f>
        <v>-0.004765692564895119</v>
      </c>
      <c r="F10" s="7">
        <f>data-ref</f>
        <v>-0.0005395576764968268</v>
      </c>
      <c r="G10" s="7">
        <f>data-ref</f>
        <v>-0.0015414205980945894</v>
      </c>
      <c r="H10" s="7">
        <f>data-ref</f>
        <v>-0.0015897928950963092</v>
      </c>
      <c r="I10" s="7">
        <f>data-ref</f>
        <v>-0.001659470976200339</v>
      </c>
    </row>
    <row r="11" spans="2:9" ht="12.75">
      <c r="B11" t="s">
        <v>1</v>
      </c>
      <c r="C11" s="6">
        <v>30.7166</v>
      </c>
      <c r="D11" s="7">
        <f>data-ref</f>
        <v>0.001289681974501633</v>
      </c>
      <c r="E11" s="7">
        <f>data-ref</f>
        <v>-0.0012733785016010302</v>
      </c>
      <c r="F11" s="7">
        <f>data-ref</f>
        <v>-0.004995753850199236</v>
      </c>
      <c r="G11" s="7">
        <f>data-ref</f>
        <v>0.002687775174400997</v>
      </c>
      <c r="H11" s="7">
        <f>data-ref</f>
        <v>-0.00305999531159884</v>
      </c>
      <c r="I11" s="7">
        <f>data-ref</f>
        <v>0.0017511146849003012</v>
      </c>
    </row>
    <row r="12" spans="2:9" ht="12.75">
      <c r="B12" t="s">
        <v>2</v>
      </c>
      <c r="C12" s="6">
        <v>-55.8847</v>
      </c>
      <c r="D12" s="7">
        <f>data-ref</f>
        <v>0.0012402995590008459</v>
      </c>
      <c r="E12" s="7">
        <f>data-ref</f>
        <v>0.0031633807916051637</v>
      </c>
      <c r="F12" s="7">
        <f>data-ref</f>
        <v>-0.0021820070971969585</v>
      </c>
      <c r="G12" s="7">
        <f>data-ref</f>
        <v>0.0030940332608011545</v>
      </c>
      <c r="H12" s="7">
        <f>data-ref</f>
        <v>-0.003619653121695876</v>
      </c>
      <c r="I12" s="7">
        <f>data-ref</f>
        <v>0.002577408305398876</v>
      </c>
    </row>
    <row r="13" spans="1:9" ht="12.75">
      <c r="A13">
        <v>3</v>
      </c>
      <c r="B13" t="s">
        <v>0</v>
      </c>
      <c r="C13" s="6">
        <v>43.3788</v>
      </c>
      <c r="D13" s="7">
        <f>data-ref</f>
        <v>-0.0016699334005991773</v>
      </c>
      <c r="E13" s="7">
        <f>data-ref</f>
        <v>0.0008968815092984528</v>
      </c>
      <c r="F13" s="7">
        <f>data-ref</f>
        <v>-0.006434600037295013</v>
      </c>
      <c r="G13" s="7">
        <f>data-ref</f>
        <v>-0.002689303322796377</v>
      </c>
      <c r="H13" s="7">
        <f>data-ref</f>
        <v>-0.0031950599046979278</v>
      </c>
      <c r="I13" s="7">
        <f>data-ref</f>
        <v>-0.0032704065141970773</v>
      </c>
    </row>
    <row r="14" spans="2:9" ht="12.75">
      <c r="B14" t="s">
        <v>1</v>
      </c>
      <c r="C14" s="6">
        <v>37.777</v>
      </c>
      <c r="D14" s="7">
        <f>data-ref</f>
        <v>0.0007592248903023346</v>
      </c>
      <c r="E14" s="7">
        <f>data-ref</f>
        <v>-0.005031189115200618</v>
      </c>
      <c r="F14" s="7">
        <f>data-ref</f>
        <v>-7.639375370160906E-05</v>
      </c>
      <c r="G14" s="7">
        <f>data-ref</f>
        <v>0.004993127035902489</v>
      </c>
      <c r="H14" s="7">
        <f>data-ref</f>
        <v>-0.002951951329201563</v>
      </c>
      <c r="I14" s="7">
        <f>data-ref</f>
        <v>0.003674279446002515</v>
      </c>
    </row>
    <row r="15" spans="2:9" ht="12.75">
      <c r="B15" t="s">
        <v>2</v>
      </c>
      <c r="C15" s="6">
        <v>-40.5951</v>
      </c>
      <c r="D15" s="7">
        <f>data-ref</f>
        <v>-0.0007316302515008033</v>
      </c>
      <c r="E15" s="7">
        <f>data-ref</f>
        <v>-0.005085393477500588</v>
      </c>
      <c r="F15" s="7">
        <f>data-ref</f>
        <v>0.0026916515943042896</v>
      </c>
      <c r="G15" s="7">
        <f>data-ref</f>
        <v>-0.004946946951299935</v>
      </c>
      <c r="H15" s="7">
        <f>data-ref</f>
        <v>0.006590389822498821</v>
      </c>
      <c r="I15" s="7">
        <f>data-ref</f>
        <v>-0.0014663301600990053</v>
      </c>
    </row>
    <row r="16" spans="1:9" ht="12.75">
      <c r="A16">
        <v>4</v>
      </c>
      <c r="B16" t="s">
        <v>0</v>
      </c>
      <c r="C16" s="6">
        <v>17.0346</v>
      </c>
      <c r="D16" s="7">
        <f>data-ref</f>
        <v>0.0011610724706976328</v>
      </c>
      <c r="E16" s="7">
        <f>data-ref</f>
        <v>0.004508603256297761</v>
      </c>
      <c r="F16" s="7">
        <f>data-ref</f>
        <v>0.007460979265097478</v>
      </c>
      <c r="G16" s="7">
        <f>data-ref</f>
        <v>0.006715173985998746</v>
      </c>
      <c r="H16" s="7">
        <f>data-ref</f>
        <v>0.005130307086400165</v>
      </c>
      <c r="I16" s="7">
        <f>data-ref</f>
        <v>0.007644696193199962</v>
      </c>
    </row>
    <row r="17" spans="2:9" ht="12.75">
      <c r="B17" t="s">
        <v>1</v>
      </c>
      <c r="C17" s="6">
        <v>28.4382</v>
      </c>
      <c r="D17" s="7">
        <f>data-ref</f>
        <v>0.004165793959000297</v>
      </c>
      <c r="E17" s="7">
        <f>data-ref</f>
        <v>-0.0005257586290987604</v>
      </c>
      <c r="F17" s="7">
        <f>data-ref</f>
        <v>0.003138442493401783</v>
      </c>
      <c r="G17" s="7">
        <f>data-ref</f>
        <v>-0.004048078582698622</v>
      </c>
      <c r="H17" s="7">
        <f>data-ref</f>
        <v>0.004992222630303189</v>
      </c>
      <c r="I17" s="7">
        <f>data-ref</f>
        <v>-0.0025171307335973836</v>
      </c>
    </row>
    <row r="18" spans="2:9" ht="12.75">
      <c r="B18" t="s">
        <v>2</v>
      </c>
      <c r="C18" s="6">
        <v>-18.8203</v>
      </c>
      <c r="D18" s="7">
        <f>data-ref</f>
        <v>0.0011621562495989224</v>
      </c>
      <c r="E18" s="7">
        <f>data-ref</f>
        <v>-0.003811362244601213</v>
      </c>
      <c r="F18" s="7">
        <f>data-ref</f>
        <v>0.002263932108299116</v>
      </c>
      <c r="G18" s="7">
        <f>data-ref</f>
        <v>0.0021317364556985297</v>
      </c>
      <c r="H18" s="7">
        <f>data-ref</f>
        <v>-0.001004572372401924</v>
      </c>
      <c r="I18" s="7">
        <f>data-ref</f>
        <v>0.001342351433599731</v>
      </c>
    </row>
    <row r="19" spans="1:9" ht="12.75">
      <c r="A19">
        <v>5</v>
      </c>
      <c r="B19" t="s">
        <v>0</v>
      </c>
      <c r="C19" s="6">
        <v>17.4666</v>
      </c>
      <c r="D19" s="7">
        <f>data-ref</f>
        <v>0.002599404657601667</v>
      </c>
      <c r="E19" s="7">
        <f>data-ref</f>
        <v>-0.005125323561898654</v>
      </c>
      <c r="F19" s="7">
        <f>data-ref</f>
        <v>-0.006076621895701351</v>
      </c>
      <c r="G19" s="7">
        <f>data-ref</f>
        <v>-0.006246299096400065</v>
      </c>
      <c r="H19" s="7">
        <f>data-ref</f>
        <v>-0.005339510962198091</v>
      </c>
      <c r="I19" s="7">
        <f>data-ref</f>
        <v>-0.007620304071497941</v>
      </c>
    </row>
    <row r="20" spans="2:9" ht="12.75">
      <c r="B20" t="s">
        <v>1</v>
      </c>
      <c r="C20" s="6">
        <v>-12.8572</v>
      </c>
      <c r="D20" s="7">
        <f>data-ref</f>
        <v>-0.0033798703218987924</v>
      </c>
      <c r="E20" s="7">
        <f>data-ref</f>
        <v>-0.0010873880141986092</v>
      </c>
      <c r="F20" s="7">
        <f>data-ref</f>
        <v>0.00267370094680075</v>
      </c>
      <c r="G20" s="7">
        <f>data-ref</f>
        <v>0.004028052254200887</v>
      </c>
      <c r="H20" s="7">
        <f>data-ref</f>
        <v>0.0026870992005001426</v>
      </c>
      <c r="I20" s="7">
        <f>data-ref</f>
        <v>0.0037088022586004854</v>
      </c>
    </row>
    <row r="21" spans="2:9" ht="12.75">
      <c r="B21" t="s">
        <v>2</v>
      </c>
      <c r="C21" s="6">
        <v>-16.0376</v>
      </c>
      <c r="D21" s="7">
        <f>data-ref</f>
        <v>-0.005223416466197506</v>
      </c>
      <c r="E21" s="7">
        <f>data-ref</f>
        <v>0.005581927094002737</v>
      </c>
      <c r="F21" s="7">
        <f>data-ref</f>
        <v>0.006529452847900075</v>
      </c>
      <c r="G21" s="7">
        <f>data-ref</f>
        <v>-0.00047672180449964685</v>
      </c>
      <c r="H21" s="7">
        <f>data-ref</f>
        <v>0.007314711533101814</v>
      </c>
      <c r="I21" s="7">
        <f>data-ref</f>
        <v>-0.0005086850560971357</v>
      </c>
    </row>
    <row r="22" spans="1:9" ht="12.75">
      <c r="A22">
        <v>6</v>
      </c>
      <c r="B22" t="s">
        <v>0</v>
      </c>
      <c r="C22" s="6">
        <v>24.5444</v>
      </c>
      <c r="D22" s="7">
        <f>data-ref</f>
        <v>0.0017612697943008015</v>
      </c>
      <c r="E22" s="7">
        <f>data-ref</f>
        <v>-0.00558112987700099</v>
      </c>
      <c r="F22" s="7">
        <f>data-ref</f>
        <v>-0.009180799273000417</v>
      </c>
      <c r="G22" s="7">
        <f>data-ref</f>
        <v>-0.0006854733458006024</v>
      </c>
      <c r="H22" s="7">
        <f>data-ref</f>
        <v>-0.004767128124999687</v>
      </c>
      <c r="I22" s="7">
        <f>data-ref</f>
        <v>0.0007996297153987086</v>
      </c>
    </row>
    <row r="23" spans="2:9" ht="12.75">
      <c r="B23" t="s">
        <v>1</v>
      </c>
      <c r="C23" s="6">
        <v>-35.8121</v>
      </c>
      <c r="D23" s="7">
        <f>data-ref</f>
        <v>-0.0004990098223984774</v>
      </c>
      <c r="E23" s="7">
        <f>data-ref</f>
        <v>-0.00173943461670234</v>
      </c>
      <c r="F23" s="7">
        <f>data-ref</f>
        <v>-0.0015835674384021559</v>
      </c>
      <c r="G23" s="7">
        <f>data-ref</f>
        <v>-0.003879722954998499</v>
      </c>
      <c r="H23" s="7">
        <f>data-ref</f>
        <v>-0.002435735924301241</v>
      </c>
      <c r="I23" s="7">
        <f>data-ref</f>
        <v>-0.0006875717438958873</v>
      </c>
    </row>
    <row r="24" spans="2:9" ht="12.75">
      <c r="B24" t="s">
        <v>2</v>
      </c>
      <c r="C24" s="6">
        <v>-37.134</v>
      </c>
      <c r="D24" s="7">
        <f>data-ref</f>
        <v>-0.0025910091166991833</v>
      </c>
      <c r="E24" s="7">
        <f>data-ref</f>
        <v>0.004235447143301485</v>
      </c>
      <c r="F24" s="7">
        <f>data-ref</f>
        <v>-0.0005438155275001577</v>
      </c>
      <c r="G24" s="7">
        <f>data-ref</f>
        <v>-0.00018056612729822064</v>
      </c>
      <c r="H24" s="7">
        <f>data-ref</f>
        <v>-0.0016753967259006686</v>
      </c>
      <c r="I24" s="7">
        <f>data-ref</f>
        <v>-0.0008812012522980694</v>
      </c>
    </row>
    <row r="25" spans="1:9" ht="12.75">
      <c r="A25">
        <v>7</v>
      </c>
      <c r="B25" t="s">
        <v>0</v>
      </c>
      <c r="C25" s="6">
        <v>47.4974</v>
      </c>
      <c r="D25" s="7">
        <f>data-ref</f>
        <v>-0.0010910018364995722</v>
      </c>
      <c r="E25" s="7">
        <f>data-ref</f>
        <v>0.004909150474702528</v>
      </c>
      <c r="F25" s="7">
        <f>data-ref</f>
        <v>0.00818598377420443</v>
      </c>
      <c r="G25" s="7">
        <f>data-ref</f>
        <v>0.003067117531401209</v>
      </c>
      <c r="H25" s="7">
        <f>data-ref</f>
        <v>0.0077173996184001226</v>
      </c>
      <c r="I25" s="7">
        <f>data-ref</f>
        <v>0.0036803169151014004</v>
      </c>
    </row>
    <row r="26" spans="2:9" ht="12.75">
      <c r="B26" t="s">
        <v>1</v>
      </c>
      <c r="C26" s="6">
        <v>-30.6992</v>
      </c>
      <c r="D26" s="7">
        <f>data-ref</f>
        <v>-0.0016560701540981881</v>
      </c>
      <c r="E26" s="7">
        <f>data-ref</f>
        <v>0.0010279700488027288</v>
      </c>
      <c r="F26" s="7">
        <f>data-ref</f>
        <v>-0.0004511201143984067</v>
      </c>
      <c r="G26" s="7">
        <f>data-ref</f>
        <v>-0.002456216886297824</v>
      </c>
      <c r="H26" s="7">
        <f>data-ref</f>
        <v>0.0008573687976998201</v>
      </c>
      <c r="I26" s="7">
        <f>data-ref</f>
        <v>-0.0024063793748005935</v>
      </c>
    </row>
    <row r="27" spans="2:9" ht="12.75">
      <c r="B27" t="s">
        <v>2</v>
      </c>
      <c r="C27" s="6">
        <v>-53.0592</v>
      </c>
      <c r="D27" s="7">
        <f>data-ref</f>
        <v>0.0034021753964950108</v>
      </c>
      <c r="E27" s="7">
        <f>data-ref</f>
        <v>-0.004610745004505645</v>
      </c>
      <c r="F27" s="7">
        <f>data-ref</f>
        <v>-0.005786763829000563</v>
      </c>
      <c r="G27" s="7">
        <f>data-ref</f>
        <v>-0.0021279212495031175</v>
      </c>
      <c r="H27" s="7">
        <f>data-ref</f>
        <v>-0.004951151450406144</v>
      </c>
      <c r="I27" s="7">
        <f>data-ref</f>
        <v>-0.0005643117166016509</v>
      </c>
    </row>
    <row r="28" spans="1:9" ht="12.75">
      <c r="A28">
        <v>8</v>
      </c>
      <c r="B28" t="s">
        <v>0</v>
      </c>
      <c r="C28" s="6">
        <v>52.9389</v>
      </c>
      <c r="D28" s="7">
        <f>data-ref</f>
        <v>-0.002162516031994244</v>
      </c>
      <c r="E28" s="7">
        <f>data-ref</f>
        <v>0.0016815337549047626</v>
      </c>
      <c r="F28" s="7">
        <f>data-ref</f>
        <v>0.007345363529204008</v>
      </c>
      <c r="G28" s="7">
        <f>data-ref</f>
        <v>0.0010557906383041882</v>
      </c>
      <c r="H28" s="7">
        <f>data-ref</f>
        <v>0.003137210732106155</v>
      </c>
      <c r="I28" s="7">
        <f>data-ref</f>
        <v>0.002277034456206195</v>
      </c>
    </row>
    <row r="29" spans="2:9" ht="12.75">
      <c r="B29" t="s">
        <v>1</v>
      </c>
      <c r="C29" s="6">
        <v>-20.8812</v>
      </c>
      <c r="D29" s="7">
        <f>data-ref</f>
        <v>-0.0002914904946997865</v>
      </c>
      <c r="E29" s="7">
        <f>data-ref</f>
        <v>0.003640376117598265</v>
      </c>
      <c r="F29" s="7">
        <f>data-ref</f>
        <v>0.0037886321444986493</v>
      </c>
      <c r="G29" s="7">
        <f>data-ref</f>
        <v>-0.0006749153716008038</v>
      </c>
      <c r="H29" s="7">
        <f>data-ref</f>
        <v>0.004133530955300557</v>
      </c>
      <c r="I29" s="7">
        <f>data-ref</f>
        <v>-0.0030861023761019624</v>
      </c>
    </row>
    <row r="30" spans="2:9" ht="12.75">
      <c r="B30" t="s">
        <v>2</v>
      </c>
      <c r="C30" s="6">
        <v>-61.0085</v>
      </c>
      <c r="D30" s="7">
        <f>data-ref</f>
        <v>0.0032642604607957537</v>
      </c>
      <c r="E30" s="7">
        <f>data-ref</f>
        <v>-0.0006265873463036087</v>
      </c>
      <c r="F30" s="7">
        <f>data-ref</f>
        <v>-0.0009412778513038234</v>
      </c>
      <c r="G30" s="7">
        <f>data-ref</f>
        <v>0.0017554747115013924</v>
      </c>
      <c r="H30" s="7">
        <f>data-ref</f>
        <v>-0.0014246261807997485</v>
      </c>
      <c r="I30" s="7">
        <f>data-ref</f>
        <v>-5.513437240267649E-05</v>
      </c>
    </row>
    <row r="32" spans="3:9" ht="12.75">
      <c r="C32" t="s">
        <v>12</v>
      </c>
      <c r="F32">
        <f>STDEV(resid0)</f>
        <v>0.003554431390240792</v>
      </c>
      <c r="H32" s="11" t="s">
        <v>21</v>
      </c>
      <c r="I32" s="12">
        <f>AVERAGE(resid0)</f>
        <v>-5.6991448597424705E-15</v>
      </c>
    </row>
    <row r="33" spans="3:9" ht="12.75">
      <c r="C33" t="s">
        <v>13</v>
      </c>
      <c r="F33">
        <f>COUNT(resid0)</f>
        <v>144</v>
      </c>
      <c r="H33" s="13" t="s">
        <v>8</v>
      </c>
      <c r="I33" s="14">
        <f>STDEV(resid0)</f>
        <v>0.003554431390240792</v>
      </c>
    </row>
    <row r="34" spans="8:9" ht="12.75">
      <c r="H34" s="15" t="s">
        <v>24</v>
      </c>
      <c r="I34" s="16">
        <f>MAX(resid0)</f>
        <v>0.00818598377420443</v>
      </c>
    </row>
    <row r="35" spans="8:9" ht="12.75">
      <c r="H35" s="17" t="s">
        <v>25</v>
      </c>
      <c r="I35" s="18">
        <f>MIN(resid0)</f>
        <v>-0.009180799273000417</v>
      </c>
    </row>
  </sheetData>
  <mergeCells count="3"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32" sqref="I32:I35"/>
    </sheetView>
  </sheetViews>
  <sheetFormatPr defaultColWidth="9.140625" defaultRowHeight="12.75"/>
  <cols>
    <col min="10" max="10" width="4.28125" style="0" customWidth="1"/>
  </cols>
  <sheetData>
    <row r="1" ht="12.75">
      <c r="B1" s="4" t="s">
        <v>14</v>
      </c>
    </row>
    <row r="2" ht="12.75">
      <c r="B2" t="s">
        <v>10</v>
      </c>
    </row>
    <row r="4" spans="3:10" ht="12.75">
      <c r="C4" t="s">
        <v>4</v>
      </c>
      <c r="D4" s="8" t="s">
        <v>3</v>
      </c>
      <c r="E4" s="8"/>
      <c r="F4" s="8" t="s">
        <v>5</v>
      </c>
      <c r="G4" s="8"/>
      <c r="H4" s="8" t="s">
        <v>7</v>
      </c>
      <c r="I4" s="8"/>
      <c r="J4" s="2"/>
    </row>
    <row r="5" spans="1:10" ht="12.75">
      <c r="A5" t="s">
        <v>11</v>
      </c>
      <c r="D5" s="2">
        <v>1</v>
      </c>
      <c r="E5" s="2">
        <v>2</v>
      </c>
      <c r="F5" s="2">
        <v>1</v>
      </c>
      <c r="G5" s="2">
        <v>2</v>
      </c>
      <c r="H5" s="2">
        <v>1</v>
      </c>
      <c r="I5" s="2">
        <v>2</v>
      </c>
      <c r="J5" s="2"/>
    </row>
    <row r="7" spans="1:10" ht="12.75">
      <c r="A7">
        <v>1</v>
      </c>
      <c r="B7" t="s">
        <v>0</v>
      </c>
      <c r="C7" s="7">
        <f>ref-avg1</f>
        <v>0.0002422798232828427</v>
      </c>
      <c r="D7" s="7">
        <f>data-avg1</f>
        <v>-0.0015484012015178905</v>
      </c>
      <c r="E7" s="7">
        <f>data-avg1</f>
        <v>0.003718256831980682</v>
      </c>
      <c r="F7" s="7">
        <f>data-avg1</f>
        <v>-0.0005184678629177597</v>
      </c>
      <c r="G7" s="7">
        <f>data-avg1</f>
        <v>0.000566694030581516</v>
      </c>
      <c r="H7" s="7">
        <f>data-avg1</f>
        <v>-0.0008511457267204037</v>
      </c>
      <c r="I7" s="7">
        <f>data-avg1</f>
        <v>-0.0016092158947174084</v>
      </c>
      <c r="J7" s="3"/>
    </row>
    <row r="8" spans="2:10" ht="12.75">
      <c r="B8" t="s">
        <v>1</v>
      </c>
      <c r="C8" s="7">
        <f>ref-avg1</f>
        <v>0.00045756708532884716</v>
      </c>
      <c r="D8" s="7">
        <f>data-avg1</f>
        <v>6.930705452745656E-05</v>
      </c>
      <c r="E8" s="7">
        <f>data-avg1</f>
        <v>0.005446369795828687</v>
      </c>
      <c r="F8" s="7">
        <f>data-avg1</f>
        <v>-0.0020363733426709274</v>
      </c>
      <c r="G8" s="7">
        <f>data-avg1</f>
        <v>-0.0001924535836721475</v>
      </c>
      <c r="H8" s="7">
        <f>data-avg1</f>
        <v>-0.00376497193357217</v>
      </c>
      <c r="I8" s="7">
        <f>data-avg1</f>
        <v>2.055492422847749E-05</v>
      </c>
      <c r="J8" s="3"/>
    </row>
    <row r="9" spans="2:10" ht="12.75">
      <c r="B9" t="s">
        <v>2</v>
      </c>
      <c r="C9" s="7">
        <f>ref-avg1</f>
        <v>0.0003319374306300915</v>
      </c>
      <c r="D9" s="7">
        <f>data-avg1</f>
        <v>-0.00019089840107255895</v>
      </c>
      <c r="E9" s="7">
        <f>data-avg1</f>
        <v>0.0014852704746317613</v>
      </c>
      <c r="F9" s="7">
        <f>data-avg1</f>
        <v>-0.0016992348148647807</v>
      </c>
      <c r="G9" s="7">
        <f>data-avg1</f>
        <v>0.0010828491352299352</v>
      </c>
      <c r="H9" s="7">
        <f>data-avg1</f>
        <v>-0.0008977640737697357</v>
      </c>
      <c r="I9" s="7">
        <f>data-avg1</f>
        <v>-0.00011215975086997787</v>
      </c>
      <c r="J9" s="3"/>
    </row>
    <row r="10" spans="1:10" ht="12.75">
      <c r="A10">
        <v>2</v>
      </c>
      <c r="B10" t="s">
        <v>0</v>
      </c>
      <c r="C10" s="7">
        <f>ref-avg1</f>
        <v>0.001271935619939768</v>
      </c>
      <c r="D10" s="7">
        <f>data-avg1</f>
        <v>0.002464320991144575</v>
      </c>
      <c r="E10" s="7">
        <f>data-avg1</f>
        <v>-0.0034937569449553507</v>
      </c>
      <c r="F10" s="7">
        <f>data-avg1</f>
        <v>0.0007323779434429412</v>
      </c>
      <c r="G10" s="7">
        <f>data-avg1</f>
        <v>-0.0002694849781548214</v>
      </c>
      <c r="H10" s="7">
        <f>data-avg1</f>
        <v>-0.00031785727515654116</v>
      </c>
      <c r="I10" s="7">
        <f>data-avg1</f>
        <v>-0.000387535356260571</v>
      </c>
      <c r="J10" s="3"/>
    </row>
    <row r="11" spans="2:10" ht="12.75">
      <c r="B11" t="s">
        <v>1</v>
      </c>
      <c r="C11" s="7">
        <f>ref-avg1</f>
        <v>0.000514365118508664</v>
      </c>
      <c r="D11" s="7">
        <f>data-avg1</f>
        <v>0.001804047093010297</v>
      </c>
      <c r="E11" s="7">
        <f>data-avg1</f>
        <v>-0.0007590133830923662</v>
      </c>
      <c r="F11" s="7">
        <f>data-avg1</f>
        <v>-0.004481388731690572</v>
      </c>
      <c r="G11" s="7">
        <f>data-avg1</f>
        <v>0.003202140292909661</v>
      </c>
      <c r="H11" s="7">
        <f>data-avg1</f>
        <v>-0.002545630193090176</v>
      </c>
      <c r="I11" s="7">
        <f>data-avg1</f>
        <v>0.002265479803408965</v>
      </c>
      <c r="J11" s="3"/>
    </row>
    <row r="12" spans="2:10" ht="12.75">
      <c r="B12" t="s">
        <v>2</v>
      </c>
      <c r="C12" s="7">
        <f>ref-avg1</f>
        <v>-0.0006104945282743302</v>
      </c>
      <c r="D12" s="7">
        <f>data-avg1</f>
        <v>0.0006298050307265157</v>
      </c>
      <c r="E12" s="7">
        <f>data-avg1</f>
        <v>0.0025528862633308336</v>
      </c>
      <c r="F12" s="7">
        <f>data-avg1</f>
        <v>-0.0027925016254712887</v>
      </c>
      <c r="G12" s="7">
        <f>data-avg1</f>
        <v>0.0024835387325268243</v>
      </c>
      <c r="H12" s="7">
        <f>data-avg1</f>
        <v>-0.004230147649970206</v>
      </c>
      <c r="I12" s="7">
        <f>data-avg1</f>
        <v>0.001966913777124546</v>
      </c>
      <c r="J12" s="3"/>
    </row>
    <row r="13" spans="1:10" ht="12.75">
      <c r="A13">
        <v>3</v>
      </c>
      <c r="B13" t="s">
        <v>0</v>
      </c>
      <c r="C13" s="7">
        <f>ref-avg1</f>
        <v>0.002337488810042032</v>
      </c>
      <c r="D13" s="7">
        <f>data-avg1</f>
        <v>0.0006675554094428549</v>
      </c>
      <c r="E13" s="7">
        <f>data-avg1</f>
        <v>0.003234370319340485</v>
      </c>
      <c r="F13" s="7">
        <f>data-avg1</f>
        <v>-0.004097111227252981</v>
      </c>
      <c r="G13" s="7">
        <f>data-avg1</f>
        <v>-0.00035181451275434483</v>
      </c>
      <c r="H13" s="7">
        <f>data-avg1</f>
        <v>-0.0008575710946558956</v>
      </c>
      <c r="I13" s="7">
        <f>data-avg1</f>
        <v>-0.0009329177041550452</v>
      </c>
      <c r="J13" s="3"/>
    </row>
    <row r="14" spans="2:10" ht="12.75">
      <c r="B14" t="s">
        <v>1</v>
      </c>
      <c r="C14" s="7">
        <f>ref-avg1</f>
        <v>-0.0001952995962994919</v>
      </c>
      <c r="D14" s="7">
        <f>data-avg1</f>
        <v>0.0005639252940028427</v>
      </c>
      <c r="E14" s="7">
        <f>data-avg1</f>
        <v>-0.00522648871150011</v>
      </c>
      <c r="F14" s="7">
        <f>data-avg1</f>
        <v>-0.00027169335000110095</v>
      </c>
      <c r="G14" s="7">
        <f>data-avg1</f>
        <v>0.004797827439602997</v>
      </c>
      <c r="H14" s="7">
        <f>data-avg1</f>
        <v>-0.003147250925501055</v>
      </c>
      <c r="I14" s="7">
        <f>data-avg1</f>
        <v>0.0034789798497030233</v>
      </c>
      <c r="J14" s="3"/>
    </row>
    <row r="15" spans="2:10" ht="12.75">
      <c r="B15" t="s">
        <v>2</v>
      </c>
      <c r="C15" s="7">
        <f>ref-avg1</f>
        <v>0.00042117991765877605</v>
      </c>
      <c r="D15" s="7">
        <f>data-avg1</f>
        <v>-0.00031045033384202725</v>
      </c>
      <c r="E15" s="7">
        <f>data-avg1</f>
        <v>-0.004664213559841812</v>
      </c>
      <c r="F15" s="7">
        <f>data-avg1</f>
        <v>0.0031128315119630656</v>
      </c>
      <c r="G15" s="7">
        <f>data-avg1</f>
        <v>-0.004525767033641159</v>
      </c>
      <c r="H15" s="7">
        <f>data-avg1</f>
        <v>0.007011569740157597</v>
      </c>
      <c r="I15" s="7">
        <f>data-avg1</f>
        <v>-0.0010451502424402292</v>
      </c>
      <c r="J15" s="3"/>
    </row>
    <row r="16" spans="1:10" ht="12.75">
      <c r="A16">
        <v>4</v>
      </c>
      <c r="B16" t="s">
        <v>0</v>
      </c>
      <c r="C16" s="7">
        <f>ref-avg1</f>
        <v>-0.004660118893959009</v>
      </c>
      <c r="D16" s="7">
        <f>data-avg1</f>
        <v>-0.003499046423261376</v>
      </c>
      <c r="E16" s="7">
        <f>data-avg1</f>
        <v>-0.0001515156376612481</v>
      </c>
      <c r="F16" s="7">
        <f>data-avg1</f>
        <v>0.0028008603711384694</v>
      </c>
      <c r="G16" s="7">
        <f>data-avg1</f>
        <v>0.002055055092039737</v>
      </c>
      <c r="H16" s="7">
        <f>data-avg1</f>
        <v>0.0004701881924411566</v>
      </c>
      <c r="I16" s="7">
        <f>data-avg1</f>
        <v>0.0029845772992409536</v>
      </c>
      <c r="J16" s="3"/>
    </row>
    <row r="17" spans="2:10" ht="12.75">
      <c r="B17" t="s">
        <v>1</v>
      </c>
      <c r="C17" s="7">
        <f>ref-avg1</f>
        <v>-0.0007436415910433425</v>
      </c>
      <c r="D17" s="7">
        <f>data-avg1</f>
        <v>0.0034221523679569543</v>
      </c>
      <c r="E17" s="7">
        <f>data-avg1</f>
        <v>-0.0012694002201421029</v>
      </c>
      <c r="F17" s="7">
        <f>data-avg1</f>
        <v>0.0023948009023584405</v>
      </c>
      <c r="G17" s="7">
        <f>data-avg1</f>
        <v>-0.004791720173741965</v>
      </c>
      <c r="H17" s="7">
        <f>data-avg1</f>
        <v>0.004248581039259847</v>
      </c>
      <c r="I17" s="7">
        <f>data-avg1</f>
        <v>-0.003260772324640726</v>
      </c>
      <c r="J17" s="3"/>
    </row>
    <row r="18" spans="2:10" ht="12.75">
      <c r="B18" t="s">
        <v>2</v>
      </c>
      <c r="C18" s="7">
        <f>ref-avg1</f>
        <v>-0.0002977488043107712</v>
      </c>
      <c r="D18" s="7">
        <f>data-avg1</f>
        <v>0.0008644074452881512</v>
      </c>
      <c r="E18" s="7">
        <f>data-avg1</f>
        <v>-0.004109111048911984</v>
      </c>
      <c r="F18" s="7">
        <f>data-avg1</f>
        <v>0.0019661833039883447</v>
      </c>
      <c r="G18" s="7">
        <f>data-avg1</f>
        <v>0.0018339876513877584</v>
      </c>
      <c r="H18" s="7">
        <f>data-avg1</f>
        <v>-0.0013023211767126952</v>
      </c>
      <c r="I18" s="7">
        <f>data-avg1</f>
        <v>0.0010446026292889599</v>
      </c>
      <c r="J18" s="3"/>
    </row>
    <row r="19" spans="1:10" ht="12.75">
      <c r="A19">
        <v>5</v>
      </c>
      <c r="B19" t="s">
        <v>0</v>
      </c>
      <c r="C19" s="7">
        <f>ref-avg1</f>
        <v>0.0039726649900124755</v>
      </c>
      <c r="D19" s="7">
        <f>data-avg1</f>
        <v>0.006572069647614143</v>
      </c>
      <c r="E19" s="7">
        <f>data-avg1</f>
        <v>-0.0011526585718861782</v>
      </c>
      <c r="F19" s="7">
        <f>data-avg1</f>
        <v>-0.002103956905688875</v>
      </c>
      <c r="G19" s="7">
        <f>data-avg1</f>
        <v>-0.0022736341063875898</v>
      </c>
      <c r="H19" s="7">
        <f>data-avg1</f>
        <v>-0.0013668459721856152</v>
      </c>
      <c r="I19" s="7">
        <f>data-avg1</f>
        <v>-0.0036476390814854653</v>
      </c>
      <c r="J19" s="3"/>
    </row>
    <row r="20" spans="2:10" ht="12.75">
      <c r="B20" t="s">
        <v>1</v>
      </c>
      <c r="C20" s="7">
        <f>ref-avg1</f>
        <v>-0.0012329137605711082</v>
      </c>
      <c r="D20" s="7">
        <f>data-avg1</f>
        <v>-0.004612784082469901</v>
      </c>
      <c r="E20" s="7">
        <f>data-avg1</f>
        <v>-0.0023203017747697174</v>
      </c>
      <c r="F20" s="7">
        <f>data-avg1</f>
        <v>0.0014407871862296417</v>
      </c>
      <c r="G20" s="7">
        <f>data-avg1</f>
        <v>0.0027951384936297785</v>
      </c>
      <c r="H20" s="7">
        <f>data-avg1</f>
        <v>0.0014541854399290344</v>
      </c>
      <c r="I20" s="7">
        <f>data-avg1</f>
        <v>0.002475888498029377</v>
      </c>
      <c r="J20" s="3"/>
    </row>
    <row r="21" spans="2:10" ht="12.75">
      <c r="B21" t="s">
        <v>2</v>
      </c>
      <c r="C21" s="7">
        <f>ref-avg1</f>
        <v>-0.0018881811640305557</v>
      </c>
      <c r="D21" s="7">
        <f>data-avg1</f>
        <v>-0.0071115976302280615</v>
      </c>
      <c r="E21" s="7">
        <f>data-avg1</f>
        <v>0.003693745929972181</v>
      </c>
      <c r="F21" s="7">
        <f>data-avg1</f>
        <v>0.004641271683869519</v>
      </c>
      <c r="G21" s="7">
        <f>data-avg1</f>
        <v>-0.0023649029685302025</v>
      </c>
      <c r="H21" s="7">
        <f>data-avg1</f>
        <v>0.0054265303690712585</v>
      </c>
      <c r="I21" s="7">
        <f>data-avg1</f>
        <v>-0.0023968662201276913</v>
      </c>
      <c r="J21" s="3"/>
    </row>
    <row r="22" spans="1:10" ht="12.75">
      <c r="A22">
        <v>6</v>
      </c>
      <c r="B22" t="s">
        <v>0</v>
      </c>
      <c r="C22" s="7">
        <f>ref-avg1</f>
        <v>0.002521947301584504</v>
      </c>
      <c r="D22" s="7">
        <f>data-avg1</f>
        <v>0.0042832170958853055</v>
      </c>
      <c r="E22" s="7">
        <f>data-avg1</f>
        <v>-0.003059182575416486</v>
      </c>
      <c r="F22" s="7">
        <f>data-avg1</f>
        <v>-0.006658851971415913</v>
      </c>
      <c r="G22" s="7">
        <f>data-avg1</f>
        <v>0.0018364739557839016</v>
      </c>
      <c r="H22" s="7">
        <f>data-avg1</f>
        <v>-0.0022451808234151827</v>
      </c>
      <c r="I22" s="7">
        <f>data-avg1</f>
        <v>0.0033215770169832126</v>
      </c>
      <c r="J22" s="3"/>
    </row>
    <row r="23" spans="2:10" ht="12.75">
      <c r="B23" t="s">
        <v>1</v>
      </c>
      <c r="C23" s="7">
        <f>ref-avg1</f>
        <v>0.0015464346429610032</v>
      </c>
      <c r="D23" s="7">
        <f>data-avg1</f>
        <v>0.0010474248205625258</v>
      </c>
      <c r="E23" s="7">
        <f>data-avg1</f>
        <v>-0.00019299997374133682</v>
      </c>
      <c r="F23" s="7">
        <f>data-avg1</f>
        <v>-3.7132795441152666E-05</v>
      </c>
      <c r="G23" s="7">
        <f>data-avg1</f>
        <v>-0.002333288312037496</v>
      </c>
      <c r="H23" s="7">
        <f>data-avg1</f>
        <v>-0.0008893012813402379</v>
      </c>
      <c r="I23" s="7">
        <f>data-avg1</f>
        <v>0.0008588628990651159</v>
      </c>
      <c r="J23" s="3"/>
    </row>
    <row r="24" spans="2:10" ht="12.75">
      <c r="B24" t="s">
        <v>2</v>
      </c>
      <c r="C24" s="7">
        <f>ref-avg1</f>
        <v>0.00023379165805437196</v>
      </c>
      <c r="D24" s="7">
        <f>data-avg1</f>
        <v>-0.0023572174586448114</v>
      </c>
      <c r="E24" s="7">
        <f>data-avg1</f>
        <v>0.004469238801355857</v>
      </c>
      <c r="F24" s="7">
        <f>data-avg1</f>
        <v>-0.00031002386944578575</v>
      </c>
      <c r="G24" s="7">
        <f>data-avg1</f>
        <v>5.322553075615133E-05</v>
      </c>
      <c r="H24" s="7">
        <f>data-avg1</f>
        <v>-0.0014416050678462966</v>
      </c>
      <c r="I24" s="7">
        <f>data-avg1</f>
        <v>-0.0006474095942436975</v>
      </c>
      <c r="J24" s="3"/>
    </row>
    <row r="25" spans="1:10" ht="12.75">
      <c r="A25">
        <v>7</v>
      </c>
      <c r="B25" t="s">
        <v>0</v>
      </c>
      <c r="C25" s="7">
        <f>ref-avg1</f>
        <v>-0.0037812809253239266</v>
      </c>
      <c r="D25" s="7">
        <f>data-avg1</f>
        <v>-0.004872282761823499</v>
      </c>
      <c r="E25" s="7">
        <f>data-avg1</f>
        <v>0.0011278695493786017</v>
      </c>
      <c r="F25" s="7">
        <f>data-avg1</f>
        <v>0.004404702848880504</v>
      </c>
      <c r="G25" s="7">
        <f>data-avg1</f>
        <v>-0.0007141633939227177</v>
      </c>
      <c r="H25" s="7">
        <f>data-avg1</f>
        <v>0.003936118693076196</v>
      </c>
      <c r="I25" s="7">
        <f>data-avg1</f>
        <v>-0.00010096401022252621</v>
      </c>
      <c r="J25" s="3"/>
    </row>
    <row r="26" spans="2:10" ht="12.75">
      <c r="B26" t="s">
        <v>1</v>
      </c>
      <c r="C26" s="7">
        <f>ref-avg1</f>
        <v>0.0007263496690157467</v>
      </c>
      <c r="D26" s="7">
        <f>data-avg1</f>
        <v>-0.0009297204850824414</v>
      </c>
      <c r="E26" s="7">
        <f>data-avg1</f>
        <v>0.0017543197178184755</v>
      </c>
      <c r="F26" s="7">
        <f>data-avg1</f>
        <v>0.00027522955461734</v>
      </c>
      <c r="G26" s="7">
        <f>data-avg1</f>
        <v>-0.0017298672172820773</v>
      </c>
      <c r="H26" s="7">
        <f>data-avg1</f>
        <v>0.0015837184667155668</v>
      </c>
      <c r="I26" s="7">
        <f>data-avg1</f>
        <v>-0.0016800297057848468</v>
      </c>
      <c r="J26" s="3"/>
    </row>
    <row r="27" spans="2:10" ht="12.75">
      <c r="B27" t="s">
        <v>2</v>
      </c>
      <c r="C27" s="7">
        <f>ref-avg1</f>
        <v>0.0020912454076409404</v>
      </c>
      <c r="D27" s="7">
        <f>data-avg1</f>
        <v>0.005493420804135951</v>
      </c>
      <c r="E27" s="7">
        <f>data-avg1</f>
        <v>-0.002519499596864705</v>
      </c>
      <c r="F27" s="7">
        <f>data-avg1</f>
        <v>-0.0036955184213596226</v>
      </c>
      <c r="G27" s="7">
        <f>data-avg1</f>
        <v>-3.6675841862177094E-05</v>
      </c>
      <c r="H27" s="7">
        <f>data-avg1</f>
        <v>-0.0028599060427652034</v>
      </c>
      <c r="I27" s="7">
        <f>data-avg1</f>
        <v>0.0015269336910392894</v>
      </c>
      <c r="J27" s="3"/>
    </row>
    <row r="28" spans="1:10" ht="12.75">
      <c r="A28">
        <v>8</v>
      </c>
      <c r="B28" t="s">
        <v>0</v>
      </c>
      <c r="C28" s="7">
        <f>ref-avg1</f>
        <v>-0.0019049167255360544</v>
      </c>
      <c r="D28" s="7">
        <f>data-avg1</f>
        <v>-0.004067432757530298</v>
      </c>
      <c r="E28" s="7">
        <f>data-avg1</f>
        <v>-0.00022338297063129176</v>
      </c>
      <c r="F28" s="7">
        <f>data-avg1</f>
        <v>0.005440446803667953</v>
      </c>
      <c r="G28" s="7">
        <f>data-avg1</f>
        <v>-0.0008491260872318662</v>
      </c>
      <c r="H28" s="7">
        <f>data-avg1</f>
        <v>0.0012322940065701005</v>
      </c>
      <c r="I28" s="7">
        <f>data-avg1</f>
        <v>0.00037211773067014065</v>
      </c>
      <c r="J28" s="3"/>
    </row>
    <row r="29" spans="2:10" ht="12.75">
      <c r="B29" t="s">
        <v>1</v>
      </c>
      <c r="C29" s="7">
        <f>ref-avg1</f>
        <v>-0.0010728615678523568</v>
      </c>
      <c r="D29" s="7">
        <f>data-avg1</f>
        <v>-0.0013643520625521433</v>
      </c>
      <c r="E29" s="7">
        <f>data-avg1</f>
        <v>0.0025675145497459084</v>
      </c>
      <c r="F29" s="7">
        <f>data-avg1</f>
        <v>0.0027157705766462925</v>
      </c>
      <c r="G29" s="7">
        <f>data-avg1</f>
        <v>-0.0017477769394531606</v>
      </c>
      <c r="H29" s="7">
        <f>data-avg1</f>
        <v>0.0030606693874482005</v>
      </c>
      <c r="I29" s="7">
        <f>data-avg1</f>
        <v>-0.004158963943954319</v>
      </c>
      <c r="J29" s="3"/>
    </row>
    <row r="30" spans="2:10" ht="12.75">
      <c r="B30" t="s">
        <v>2</v>
      </c>
      <c r="C30" s="7">
        <f>ref-avg1</f>
        <v>-0.00028172991735431197</v>
      </c>
      <c r="D30" s="7">
        <f>data-avg1</f>
        <v>0.0029825305434414418</v>
      </c>
      <c r="E30" s="7">
        <f>data-avg1</f>
        <v>-0.0009083172636579206</v>
      </c>
      <c r="F30" s="7">
        <f>data-avg1</f>
        <v>-0.0012230077686581353</v>
      </c>
      <c r="G30" s="7">
        <f>data-avg1</f>
        <v>0.0014737447941470805</v>
      </c>
      <c r="H30" s="7">
        <f>data-avg1</f>
        <v>-0.0017063560981540604</v>
      </c>
      <c r="I30" s="7">
        <f>data-avg1</f>
        <v>-0.00033686428975698846</v>
      </c>
      <c r="J30" s="3"/>
    </row>
    <row r="32" spans="3:9" ht="12.75">
      <c r="C32" t="s">
        <v>12</v>
      </c>
      <c r="F32">
        <f>STDEV(resid1)</f>
        <v>0.0026982354331780436</v>
      </c>
      <c r="H32" s="11" t="s">
        <v>21</v>
      </c>
      <c r="I32" s="12">
        <f>AVERAGE(resid1)</f>
        <v>-5.181040781584064E-16</v>
      </c>
    </row>
    <row r="33" spans="3:9" ht="12.75">
      <c r="C33" t="s">
        <v>13</v>
      </c>
      <c r="F33">
        <f>COUNT(resid1)</f>
        <v>168</v>
      </c>
      <c r="H33" s="13" t="s">
        <v>8</v>
      </c>
      <c r="I33" s="14">
        <f>STDEV(resid1)</f>
        <v>0.0026982354331780436</v>
      </c>
    </row>
    <row r="34" spans="8:9" ht="12.75">
      <c r="H34" s="15" t="s">
        <v>24</v>
      </c>
      <c r="I34" s="16">
        <f>MAX(resid1)</f>
        <v>0.007011569740157597</v>
      </c>
    </row>
    <row r="35" spans="8:9" ht="12.75">
      <c r="H35" s="17" t="s">
        <v>25</v>
      </c>
      <c r="I35" s="18">
        <f>MIN(resid1)</f>
        <v>-0.0071115976302280615</v>
      </c>
    </row>
  </sheetData>
  <mergeCells count="3"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N3" sqref="N3"/>
    </sheetView>
  </sheetViews>
  <sheetFormatPr defaultColWidth="9.140625" defaultRowHeight="12.75"/>
  <sheetData>
    <row r="1" ht="12.75">
      <c r="B1" s="4" t="s">
        <v>14</v>
      </c>
    </row>
    <row r="2" ht="12.75">
      <c r="B2" t="s">
        <v>10</v>
      </c>
    </row>
    <row r="4" spans="3:9" ht="12.75">
      <c r="C4" t="s">
        <v>4</v>
      </c>
      <c r="D4" s="8" t="s">
        <v>3</v>
      </c>
      <c r="E4" s="8"/>
      <c r="F4" s="8" t="s">
        <v>5</v>
      </c>
      <c r="G4" s="8"/>
      <c r="H4" s="8" t="s">
        <v>7</v>
      </c>
      <c r="I4" s="8"/>
    </row>
    <row r="5" spans="1:9" ht="12.75">
      <c r="A5" t="s">
        <v>11</v>
      </c>
      <c r="D5" s="2">
        <v>1</v>
      </c>
      <c r="E5" s="2">
        <v>2</v>
      </c>
      <c r="F5" s="2">
        <v>1</v>
      </c>
      <c r="G5" s="2">
        <v>2</v>
      </c>
      <c r="H5" s="2">
        <v>1</v>
      </c>
      <c r="I5" s="2">
        <v>2</v>
      </c>
    </row>
    <row r="7" spans="1:9" ht="12.75">
      <c r="A7">
        <v>1</v>
      </c>
      <c r="B7" t="s">
        <v>0</v>
      </c>
      <c r="C7" s="7"/>
      <c r="D7" s="7">
        <f>data-avg2</f>
        <v>-0.0015080212309612762</v>
      </c>
      <c r="E7" s="7">
        <f>data-avg2</f>
        <v>0.0037586368025372963</v>
      </c>
      <c r="F7" s="7">
        <f>data-avg2</f>
        <v>-0.00047808789236114535</v>
      </c>
      <c r="G7" s="7">
        <f>data-avg2</f>
        <v>0.0006070740011381304</v>
      </c>
      <c r="H7" s="7">
        <f>data-avg2</f>
        <v>-0.0008107657561637893</v>
      </c>
      <c r="I7" s="7">
        <f>data-avg2</f>
        <v>-0.001568835924160794</v>
      </c>
    </row>
    <row r="8" spans="2:9" ht="12.75">
      <c r="B8" t="s">
        <v>1</v>
      </c>
      <c r="C8" s="7"/>
      <c r="D8" s="7">
        <f>data-avg2</f>
        <v>0.0001455682354158938</v>
      </c>
      <c r="E8" s="7">
        <f>data-avg2</f>
        <v>0.0055226309767171244</v>
      </c>
      <c r="F8" s="7">
        <f>data-avg2</f>
        <v>-0.00196011216178249</v>
      </c>
      <c r="G8" s="7">
        <f>data-avg2</f>
        <v>-0.00011619240278371024</v>
      </c>
      <c r="H8" s="7">
        <f>data-avg2</f>
        <v>-0.0036887107526837326</v>
      </c>
      <c r="I8" s="7">
        <f>data-avg2</f>
        <v>9.681610511691474E-05</v>
      </c>
    </row>
    <row r="9" spans="2:9" ht="12.75">
      <c r="B9" t="s">
        <v>2</v>
      </c>
      <c r="C9" s="7"/>
      <c r="D9" s="7">
        <f>data-avg2</f>
        <v>-0.00013557549596043827</v>
      </c>
      <c r="E9" s="7">
        <f>data-avg2</f>
        <v>0.001540593379743882</v>
      </c>
      <c r="F9" s="7">
        <f>data-avg2</f>
        <v>-0.00164391190975266</v>
      </c>
      <c r="G9" s="7">
        <f>data-avg2</f>
        <v>0.0011381720403420559</v>
      </c>
      <c r="H9" s="7">
        <f>data-avg2</f>
        <v>-0.000842441168657615</v>
      </c>
      <c r="I9" s="7">
        <f>data-avg2</f>
        <v>-5.683684575785719E-05</v>
      </c>
    </row>
    <row r="10" spans="1:9" ht="12.75">
      <c r="A10">
        <v>2</v>
      </c>
      <c r="B10" t="s">
        <v>0</v>
      </c>
      <c r="C10" s="7"/>
      <c r="D10" s="7">
        <f>data-avg2</f>
        <v>0.002676310261136905</v>
      </c>
      <c r="E10" s="7">
        <f>data-avg2</f>
        <v>-0.003281767674963021</v>
      </c>
      <c r="F10" s="7">
        <f>data-avg2</f>
        <v>0.000944367213435271</v>
      </c>
      <c r="G10" s="7">
        <f>data-avg2</f>
        <v>-5.749570816249161E-05</v>
      </c>
      <c r="H10" s="7">
        <f>data-avg2</f>
        <v>-0.00010586800516421135</v>
      </c>
      <c r="I10" s="7">
        <f>data-avg2</f>
        <v>-0.0001755460862682412</v>
      </c>
    </row>
    <row r="11" spans="2:9" ht="12.75">
      <c r="B11" t="s">
        <v>1</v>
      </c>
      <c r="C11" s="7"/>
      <c r="D11" s="7">
        <f>data-avg2</f>
        <v>0.0018897746127635173</v>
      </c>
      <c r="E11" s="7">
        <f>data-avg2</f>
        <v>-0.0006732858633391459</v>
      </c>
      <c r="F11" s="7">
        <f>data-avg2</f>
        <v>-0.004395661211937352</v>
      </c>
      <c r="G11" s="7">
        <f>data-avg2</f>
        <v>0.0032878678126628813</v>
      </c>
      <c r="H11" s="7">
        <f>data-avg2</f>
        <v>-0.0024599026733369556</v>
      </c>
      <c r="I11" s="7">
        <f>data-avg2</f>
        <v>0.0023512073231621855</v>
      </c>
    </row>
    <row r="12" spans="2:9" ht="12.75">
      <c r="B12" t="s">
        <v>2</v>
      </c>
      <c r="C12" s="7"/>
      <c r="D12" s="7">
        <f>data-avg2</f>
        <v>0.000528055942680794</v>
      </c>
      <c r="E12" s="7">
        <f>data-avg2</f>
        <v>0.002451137175285112</v>
      </c>
      <c r="F12" s="7">
        <f>data-avg2</f>
        <v>-0.0028942507135170104</v>
      </c>
      <c r="G12" s="7">
        <f>data-avg2</f>
        <v>0.0023817896444811026</v>
      </c>
      <c r="H12" s="7">
        <f>data-avg2</f>
        <v>-0.004331896738015928</v>
      </c>
      <c r="I12" s="7">
        <f>data-avg2</f>
        <v>0.0018651646890788243</v>
      </c>
    </row>
    <row r="13" spans="1:9" ht="12.75">
      <c r="A13">
        <v>3</v>
      </c>
      <c r="B13" t="s">
        <v>0</v>
      </c>
      <c r="C13" s="7"/>
      <c r="D13" s="7">
        <f>data-avg2</f>
        <v>0.001057136877790299</v>
      </c>
      <c r="E13" s="7">
        <f>data-avg2</f>
        <v>0.003623951787687929</v>
      </c>
      <c r="F13" s="7">
        <f>data-avg2</f>
        <v>-0.0037075297589055367</v>
      </c>
      <c r="G13" s="7">
        <f>data-avg2</f>
        <v>3.776695559309928E-05</v>
      </c>
      <c r="H13" s="7">
        <f>data-avg2</f>
        <v>-0.00046798962630845153</v>
      </c>
      <c r="I13" s="7">
        <f>data-avg2</f>
        <v>-0.000543336235807601</v>
      </c>
    </row>
    <row r="14" spans="2:9" ht="12.75">
      <c r="B14" t="s">
        <v>1</v>
      </c>
      <c r="C14" s="7"/>
      <c r="D14" s="7">
        <f>data-avg2</f>
        <v>0.0005313753612838923</v>
      </c>
      <c r="E14" s="7">
        <f>data-avg2</f>
        <v>-0.005259038644219061</v>
      </c>
      <c r="F14" s="7">
        <f>data-avg2</f>
        <v>-0.0003042432827200514</v>
      </c>
      <c r="G14" s="7">
        <f>data-avg2</f>
        <v>0.004765277506884047</v>
      </c>
      <c r="H14" s="7">
        <f>data-avg2</f>
        <v>-0.0031798008582200055</v>
      </c>
      <c r="I14" s="7">
        <f>data-avg2</f>
        <v>0.003446429916984073</v>
      </c>
    </row>
    <row r="15" spans="2:9" ht="12.75">
      <c r="B15" t="s">
        <v>2</v>
      </c>
      <c r="C15" s="7"/>
      <c r="D15" s="7">
        <f>data-avg2</f>
        <v>-0.00024025368090008214</v>
      </c>
      <c r="E15" s="7">
        <f>data-avg2</f>
        <v>-0.004594016906899867</v>
      </c>
      <c r="F15" s="7">
        <f>data-avg2</f>
        <v>0.0031830281649050107</v>
      </c>
      <c r="G15" s="7">
        <f>data-avg2</f>
        <v>-0.004455570380699214</v>
      </c>
      <c r="H15" s="7">
        <f>data-avg2</f>
        <v>0.007081766393099542</v>
      </c>
      <c r="I15" s="7">
        <f>data-avg2</f>
        <v>-0.0009749535894982841</v>
      </c>
    </row>
    <row r="16" spans="1:9" ht="12.75">
      <c r="A16">
        <v>4</v>
      </c>
      <c r="B16" t="s">
        <v>0</v>
      </c>
      <c r="C16" s="7"/>
      <c r="D16" s="7">
        <f>data-avg2</f>
        <v>-0.004275732905586693</v>
      </c>
      <c r="E16" s="7">
        <f>data-avg2</f>
        <v>-0.0009282021199865653</v>
      </c>
      <c r="F16" s="7">
        <f>data-avg2</f>
        <v>0.002024173888813152</v>
      </c>
      <c r="G16" s="7">
        <f>data-avg2</f>
        <v>0.0012783686097144198</v>
      </c>
      <c r="H16" s="7">
        <f>data-avg2</f>
        <v>-0.0003064982898841606</v>
      </c>
      <c r="I16" s="7">
        <f>data-avg2</f>
        <v>0.0022078908169156364</v>
      </c>
    </row>
    <row r="17" spans="2:9" ht="12.75">
      <c r="B17" t="s">
        <v>1</v>
      </c>
      <c r="C17" s="7"/>
      <c r="D17" s="7">
        <f>data-avg2</f>
        <v>0.0032982121027806954</v>
      </c>
      <c r="E17" s="7">
        <f>data-avg2</f>
        <v>-0.0013933404853183617</v>
      </c>
      <c r="F17" s="7">
        <f>data-avg2</f>
        <v>0.0022708606371821816</v>
      </c>
      <c r="G17" s="7">
        <f>data-avg2</f>
        <v>-0.0049156604389182235</v>
      </c>
      <c r="H17" s="7">
        <f>data-avg2</f>
        <v>0.004124640774083588</v>
      </c>
      <c r="I17" s="7">
        <f>data-avg2</f>
        <v>-0.003384712589816985</v>
      </c>
    </row>
    <row r="18" spans="2:9" ht="12.75">
      <c r="B18" t="s">
        <v>2</v>
      </c>
      <c r="C18" s="7"/>
      <c r="D18" s="7">
        <f>data-avg2</f>
        <v>0.0008147826445679129</v>
      </c>
      <c r="E18" s="7">
        <f>data-avg2</f>
        <v>-0.004158735849632222</v>
      </c>
      <c r="F18" s="7">
        <f>data-avg2</f>
        <v>0.0019165585032681065</v>
      </c>
      <c r="G18" s="7">
        <f>data-avg2</f>
        <v>0.0017843628506675202</v>
      </c>
      <c r="H18" s="7">
        <f>data-avg2</f>
        <v>-0.0013519459774329334</v>
      </c>
      <c r="I18" s="7">
        <f>data-avg2</f>
        <v>0.0009949778285687216</v>
      </c>
    </row>
    <row r="19" spans="1:9" ht="12.75">
      <c r="A19">
        <v>5</v>
      </c>
      <c r="B19" t="s">
        <v>0</v>
      </c>
      <c r="C19" s="7"/>
      <c r="D19" s="7">
        <f>data-avg2</f>
        <v>0.007234180479283481</v>
      </c>
      <c r="E19" s="7">
        <f>data-avg2</f>
        <v>-0.0004905477402168401</v>
      </c>
      <c r="F19" s="7">
        <f>data-avg2</f>
        <v>-0.0014418460740195371</v>
      </c>
      <c r="G19" s="7">
        <f>data-avg2</f>
        <v>-0.0016115232747182517</v>
      </c>
      <c r="H19" s="7">
        <f>data-avg2</f>
        <v>-0.0007047351405162772</v>
      </c>
      <c r="I19" s="7">
        <f>data-avg2</f>
        <v>-0.0029855282498161273</v>
      </c>
    </row>
    <row r="20" spans="2:9" ht="12.75">
      <c r="B20" t="s">
        <v>1</v>
      </c>
      <c r="C20" s="7"/>
      <c r="D20" s="7">
        <f>data-avg2</f>
        <v>-0.004818269709232936</v>
      </c>
      <c r="E20" s="7">
        <f>data-avg2</f>
        <v>-0.002525787401532753</v>
      </c>
      <c r="F20" s="7">
        <f>data-avg2</f>
        <v>0.0012353015594666061</v>
      </c>
      <c r="G20" s="7">
        <f>data-avg2</f>
        <v>0.002589652866866743</v>
      </c>
      <c r="H20" s="7">
        <f>data-avg2</f>
        <v>0.0012486998131659988</v>
      </c>
      <c r="I20" s="7">
        <f>data-avg2</f>
        <v>0.0022704028712663415</v>
      </c>
    </row>
    <row r="21" spans="2:9" ht="12.75">
      <c r="B21" t="s">
        <v>2</v>
      </c>
      <c r="C21" s="7"/>
      <c r="D21" s="7">
        <f>data-avg2</f>
        <v>-0.007426294490898044</v>
      </c>
      <c r="E21" s="7">
        <f>data-avg2</f>
        <v>0.003379049069302198</v>
      </c>
      <c r="F21" s="7">
        <f>data-avg2</f>
        <v>0.004326574823199536</v>
      </c>
      <c r="G21" s="7">
        <f>data-avg2</f>
        <v>-0.0026795998292001855</v>
      </c>
      <c r="H21" s="7">
        <f>data-avg2</f>
        <v>0.005111833508401276</v>
      </c>
      <c r="I21" s="7">
        <f>data-avg2</f>
        <v>-0.0027115630807976743</v>
      </c>
    </row>
    <row r="22" spans="1:9" ht="12.75">
      <c r="A22">
        <v>6</v>
      </c>
      <c r="B22" t="s">
        <v>0</v>
      </c>
      <c r="C22" s="7"/>
      <c r="D22" s="7">
        <f>data-avg2</f>
        <v>0.004703541646154719</v>
      </c>
      <c r="E22" s="7">
        <f>data-avg2</f>
        <v>-0.002638858025147073</v>
      </c>
      <c r="F22" s="7">
        <f>data-avg2</f>
        <v>-0.0062385274211465</v>
      </c>
      <c r="G22" s="7">
        <f>data-avg2</f>
        <v>0.0022567985060533147</v>
      </c>
      <c r="H22" s="7">
        <f>data-avg2</f>
        <v>-0.0018248562731457696</v>
      </c>
      <c r="I22" s="7">
        <f>data-avg2</f>
        <v>0.0037419015672526257</v>
      </c>
    </row>
    <row r="23" spans="2:9" ht="12.75">
      <c r="B23" t="s">
        <v>1</v>
      </c>
      <c r="C23" s="7"/>
      <c r="D23" s="7">
        <f>data-avg2</f>
        <v>0.0013051639277108507</v>
      </c>
      <c r="E23" s="7">
        <f>data-avg2</f>
        <v>6.4739133406988E-05</v>
      </c>
      <c r="F23" s="7">
        <f>data-avg2</f>
        <v>0.00022060631170717215</v>
      </c>
      <c r="G23" s="7">
        <f>data-avg2</f>
        <v>-0.002075549204889171</v>
      </c>
      <c r="H23" s="7">
        <f>data-avg2</f>
        <v>-0.0006315621741919131</v>
      </c>
      <c r="I23" s="7">
        <f>data-avg2</f>
        <v>0.0011166020062134407</v>
      </c>
    </row>
    <row r="24" spans="2:9" ht="12.75">
      <c r="B24" t="s">
        <v>2</v>
      </c>
      <c r="C24" s="7"/>
      <c r="D24" s="7">
        <f>data-avg2</f>
        <v>-0.0023182521822988633</v>
      </c>
      <c r="E24" s="7">
        <f>data-avg2</f>
        <v>0.004508204077701805</v>
      </c>
      <c r="F24" s="7">
        <f>data-avg2</f>
        <v>-0.0002710585930998377</v>
      </c>
      <c r="G24" s="7">
        <f>data-avg2</f>
        <v>9.219080710209937E-05</v>
      </c>
      <c r="H24" s="7">
        <f>data-avg2</f>
        <v>-0.0014026397915003486</v>
      </c>
      <c r="I24" s="7">
        <f>data-avg2</f>
        <v>-0.0006084443178977494</v>
      </c>
    </row>
    <row r="25" spans="1:9" ht="12.75">
      <c r="A25">
        <v>7</v>
      </c>
      <c r="B25" t="s">
        <v>0</v>
      </c>
      <c r="C25" s="7"/>
      <c r="D25" s="7">
        <f>data-avg2</f>
        <v>-0.005502496249384592</v>
      </c>
      <c r="E25" s="7">
        <f>data-avg2</f>
        <v>0.0004976560618175085</v>
      </c>
      <c r="F25" s="7">
        <f>data-avg2</f>
        <v>0.003774489361319411</v>
      </c>
      <c r="G25" s="7">
        <f>data-avg2</f>
        <v>-0.0013443768814838108</v>
      </c>
      <c r="H25" s="7">
        <f>data-avg2</f>
        <v>0.003305905205515103</v>
      </c>
      <c r="I25" s="7">
        <f>data-avg2</f>
        <v>-0.0007311774977836194</v>
      </c>
    </row>
    <row r="26" spans="2:9" ht="12.75">
      <c r="B26" t="s">
        <v>1</v>
      </c>
      <c r="C26" s="7"/>
      <c r="D26" s="7">
        <f>data-avg2</f>
        <v>-0.0008086622069178873</v>
      </c>
      <c r="E26" s="7">
        <f>data-avg2</f>
        <v>0.0018753779959830297</v>
      </c>
      <c r="F26" s="7">
        <f>data-avg2</f>
        <v>0.00039628783278189417</v>
      </c>
      <c r="G26" s="7">
        <f>data-avg2</f>
        <v>-0.001608808939117523</v>
      </c>
      <c r="H26" s="7">
        <f>data-avg2</f>
        <v>0.001704776744880121</v>
      </c>
      <c r="I26" s="7">
        <f>data-avg2</f>
        <v>-0.0015589714276202926</v>
      </c>
    </row>
    <row r="27" spans="2:9" ht="12.75">
      <c r="B27" t="s">
        <v>2</v>
      </c>
      <c r="C27" s="7"/>
      <c r="D27" s="7">
        <f>data-avg2</f>
        <v>0.005841961705414178</v>
      </c>
      <c r="E27" s="7">
        <f>data-avg2</f>
        <v>-0.002170958695586478</v>
      </c>
      <c r="F27" s="7">
        <f>data-avg2</f>
        <v>-0.0033469775200813956</v>
      </c>
      <c r="G27" s="7">
        <f>data-avg2</f>
        <v>0.0003118650594160499</v>
      </c>
      <c r="H27" s="7">
        <f>data-avg2</f>
        <v>-0.0025113651414869764</v>
      </c>
      <c r="I27" s="7">
        <f>data-avg2</f>
        <v>0.0018754745923175165</v>
      </c>
    </row>
    <row r="28" spans="1:9" ht="12.75">
      <c r="A28">
        <v>8</v>
      </c>
      <c r="B28" t="s">
        <v>0</v>
      </c>
      <c r="C28" s="7"/>
      <c r="D28" s="7">
        <f>data-avg2</f>
        <v>-0.0043849188784435</v>
      </c>
      <c r="E28" s="7">
        <f>data-avg2</f>
        <v>-0.0005408690915444936</v>
      </c>
      <c r="F28" s="7">
        <f>data-avg2</f>
        <v>0.005122960682754751</v>
      </c>
      <c r="G28" s="7">
        <f>data-avg2</f>
        <v>-0.001166612208145068</v>
      </c>
      <c r="H28" s="7">
        <f>data-avg2</f>
        <v>0.0009148078856568986</v>
      </c>
      <c r="I28" s="7">
        <f>data-avg2</f>
        <v>5.4631609756938815E-05</v>
      </c>
    </row>
    <row r="29" spans="2:9" ht="12.75">
      <c r="B29" t="s">
        <v>1</v>
      </c>
      <c r="C29" s="7"/>
      <c r="D29" s="7">
        <f>data-avg2</f>
        <v>-0.0015431623238626457</v>
      </c>
      <c r="E29" s="7">
        <f>data-avg2</f>
        <v>0.002388704288435406</v>
      </c>
      <c r="F29" s="7">
        <f>data-avg2</f>
        <v>0.00253696031533579</v>
      </c>
      <c r="G29" s="7">
        <f>data-avg2</f>
        <v>-0.001926587200763663</v>
      </c>
      <c r="H29" s="7">
        <f>data-avg2</f>
        <v>0.002881859126137698</v>
      </c>
      <c r="I29" s="7">
        <f>data-avg2</f>
        <v>-0.004337774205264822</v>
      </c>
    </row>
    <row r="30" spans="2:9" ht="12.75">
      <c r="B30" t="s">
        <v>2</v>
      </c>
      <c r="C30" s="7"/>
      <c r="D30" s="7">
        <f>data-avg2</f>
        <v>0.002935575557209802</v>
      </c>
      <c r="E30" s="7">
        <f>data-avg2</f>
        <v>-0.0009552722498895605</v>
      </c>
      <c r="F30" s="7">
        <f>data-avg2</f>
        <v>-0.0012699627548897752</v>
      </c>
      <c r="G30" s="7">
        <f>data-avg2</f>
        <v>0.0014267898079154406</v>
      </c>
      <c r="H30" s="7">
        <f>data-avg2</f>
        <v>-0.0017533110843857003</v>
      </c>
      <c r="I30" s="7">
        <f>data-avg2</f>
        <v>-0.0003838192759886283</v>
      </c>
    </row>
    <row r="32" spans="3:9" ht="12.75">
      <c r="C32" t="s">
        <v>12</v>
      </c>
      <c r="F32">
        <f>STDEV(resid1)</f>
        <v>0.002795312246540684</v>
      </c>
      <c r="H32" s="11" t="s">
        <v>21</v>
      </c>
      <c r="I32" s="12">
        <f>AVERAGE(resid2)</f>
        <v>0</v>
      </c>
    </row>
    <row r="33" spans="3:9" ht="12.75">
      <c r="C33" t="s">
        <v>13</v>
      </c>
      <c r="F33">
        <f>COUNT(resid1)</f>
        <v>144</v>
      </c>
      <c r="H33" s="13" t="s">
        <v>8</v>
      </c>
      <c r="I33" s="14">
        <f>STDEV(resid2)</f>
        <v>0.002795312246540684</v>
      </c>
    </row>
    <row r="34" spans="8:9" ht="12.75">
      <c r="H34" s="15" t="s">
        <v>24</v>
      </c>
      <c r="I34" s="16">
        <f>MAX(resid2)</f>
        <v>0.007234180479283481</v>
      </c>
    </row>
    <row r="35" spans="8:9" ht="12.75">
      <c r="H35" s="17" t="s">
        <v>25</v>
      </c>
      <c r="I35" s="18">
        <f>MIN(resid2)</f>
        <v>-0.007426294490898044</v>
      </c>
    </row>
  </sheetData>
  <mergeCells count="3"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2006-10-12T19:56:53Z</dcterms:created>
  <dcterms:modified xsi:type="dcterms:W3CDTF">2007-02-15T17:02:51Z</dcterms:modified>
  <cp:category/>
  <cp:version/>
  <cp:contentType/>
  <cp:contentStatus/>
</cp:coreProperties>
</file>