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1970" activeTab="0"/>
  </bookViews>
  <sheets>
    <sheet name="Sheet1" sheetId="1" r:id="rId1"/>
    <sheet name="Sheet2" sheetId="2" r:id="rId2"/>
    <sheet name="Sheet3" sheetId="3" r:id="rId3"/>
  </sheets>
  <definedNames>
    <definedName name="ai">'Sheet1'!$F$12</definedName>
    <definedName name="as">'Sheet1'!$B$12</definedName>
    <definedName name="Ei">'Sheet1'!$F$11</definedName>
    <definedName name="Es">'Sheet1'!$B$11</definedName>
    <definedName name="Ra">'Sheet1'!$B$20</definedName>
    <definedName name="Rb">'Sheet1'!$B$21</definedName>
    <definedName name="Rbi">'Sheet1'!$F$20</definedName>
    <definedName name="Rd">'Sheet1'!$F$21</definedName>
    <definedName name="ri">'Sheet1'!$B$13</definedName>
    <definedName name="rj">'Sheet1'!$B$14</definedName>
    <definedName name="rk">'Sheet1'!$F$13</definedName>
    <definedName name="t">'Sheet1'!$F$14</definedName>
    <definedName name="Tf">'Sheet1'!$B$16</definedName>
    <definedName name="To">'Sheet1'!$B$15</definedName>
    <definedName name="u">'Sheet1'!$B$17</definedName>
  </definedNames>
  <calcPr fullCalcOnLoad="1"/>
</workbook>
</file>

<file path=xl/sharedStrings.xml><?xml version="1.0" encoding="utf-8"?>
<sst xmlns="http://schemas.openxmlformats.org/spreadsheetml/2006/main" count="84" uniqueCount="75">
  <si>
    <t>Cool down stress in CF flange with Inconel tube</t>
  </si>
  <si>
    <t>Es=</t>
  </si>
  <si>
    <t>Ei=</t>
  </si>
  <si>
    <t>as=</t>
  </si>
  <si>
    <t>ai=</t>
  </si>
  <si>
    <t>Tf=</t>
  </si>
  <si>
    <t>To=</t>
  </si>
  <si>
    <t>initial temp(K)</t>
  </si>
  <si>
    <t>final temp(K)</t>
  </si>
  <si>
    <t>Ra=</t>
  </si>
  <si>
    <t>Rb=</t>
  </si>
  <si>
    <t>at r=Rb</t>
  </si>
  <si>
    <t>Summation of changes in radius</t>
  </si>
  <si>
    <t>Rd=</t>
  </si>
  <si>
    <t xml:space="preserve">deltaRb2+deltaRb1 = deltacool </t>
  </si>
  <si>
    <t>u=</t>
  </si>
  <si>
    <t>po=</t>
  </si>
  <si>
    <t>psi</t>
  </si>
  <si>
    <t>Solve for po</t>
  </si>
  <si>
    <t>s2b=</t>
  </si>
  <si>
    <t>inch</t>
  </si>
  <si>
    <t>s2b1=po*(Ra^2+Rb^2)/(Ra^2-Rb^2)</t>
  </si>
  <si>
    <t>in</t>
  </si>
  <si>
    <t>12 inch OD CF, 10 inch tube, 1/4 inch wall.</t>
  </si>
  <si>
    <t>Shear=</t>
  </si>
  <si>
    <t>psi shear</t>
  </si>
  <si>
    <t>psi tension</t>
  </si>
  <si>
    <t>psi compression</t>
  </si>
  <si>
    <t>Solve for stress at weld</t>
  </si>
  <si>
    <t>Inner tube</t>
  </si>
  <si>
    <t>Maximum stress</t>
  </si>
  <si>
    <t>Max stress is in inner tube at Rd</t>
  </si>
  <si>
    <t>s2d=</t>
  </si>
  <si>
    <t>Outer tube(CF)</t>
  </si>
  <si>
    <t>Interference at cooldown (deltacool)=</t>
  </si>
  <si>
    <t>deltaRb1 = +po*Rb/Es*((Ra^2+Rb^2)/(Ra^2-Rb^2)+u)</t>
  </si>
  <si>
    <t>Rbi=</t>
  </si>
  <si>
    <t>s2b2=po*(Rbi^2+Rd^2)/(Rbi^2-Rd^2)</t>
  </si>
  <si>
    <t>At cool down</t>
  </si>
  <si>
    <t>delta Rb1=</t>
  </si>
  <si>
    <t>delta Rb2=</t>
  </si>
  <si>
    <r>
      <t>Inner</t>
    </r>
    <r>
      <rPr>
        <b/>
        <sz val="10"/>
        <rFont val="Arial"/>
        <family val="2"/>
      </rPr>
      <t xml:space="preserve"> Inconel tube with external inward pressure</t>
    </r>
  </si>
  <si>
    <r>
      <t>Outer</t>
    </r>
    <r>
      <rPr>
        <b/>
        <sz val="10"/>
        <rFont val="Arial"/>
        <family val="2"/>
      </rPr>
      <t xml:space="preserve"> SS tube (CF) with internal outward pressure</t>
    </r>
  </si>
  <si>
    <t>From Roark, for thick wall tubes.</t>
  </si>
  <si>
    <t>deltaRb2 = po*Rbi/Ei*((Rbi^2+Rd^2)/(Rbi^2-Rd^2)-u)</t>
  </si>
  <si>
    <t>Going up to 150 C from temperature gives opposite loading (inner tube in tension) with 40% reduction in load. Shear is reduced to 1920 psi.</t>
  </si>
  <si>
    <t>s~po*r/t</t>
  </si>
  <si>
    <t>(checks)</t>
  </si>
  <si>
    <t>Assumptions/method:</t>
  </si>
  <si>
    <t>Assume that CF and tubes are both infinitely long thick-wall tubes. Cool each independently and then calculate the pressure needed to fit the parts over</t>
  </si>
  <si>
    <t>Heating</t>
  </si>
  <si>
    <t>If the flange were baked out to 350 C, the shear in the weld would rise to 9300 psi, and the tension to 50,300 psi. This much too high and</t>
  </si>
  <si>
    <t>would probably cause failure after a few cycles.</t>
  </si>
  <si>
    <t>Conclusions</t>
  </si>
  <si>
    <t>Poissons</t>
  </si>
  <si>
    <t>Young M.</t>
  </si>
  <si>
    <t>t=</t>
  </si>
  <si>
    <t>ri=</t>
  </si>
  <si>
    <t>rj=</t>
  </si>
  <si>
    <t>rk=</t>
  </si>
  <si>
    <t>OD(in)</t>
  </si>
  <si>
    <t>ID(in)</t>
  </si>
  <si>
    <t>wall(in)</t>
  </si>
  <si>
    <t>each other, i.e. compress the inner tube and expand the outer.</t>
  </si>
  <si>
    <t>=</t>
  </si>
  <si>
    <t>Given</t>
  </si>
  <si>
    <t>Note: Outer tube shrinks onto inner.</t>
  </si>
  <si>
    <t>SS CF</t>
  </si>
  <si>
    <t>Inconel tube</t>
  </si>
  <si>
    <t>Values from specialmetals.com</t>
  </si>
  <si>
    <t>mean cte(in/in-K)</t>
  </si>
  <si>
    <t>mean cte</t>
  </si>
  <si>
    <t>There is an additional (bending) stress term due to the CF being a disk, not a tube, which loads the inner tube along its edge</t>
  </si>
  <si>
    <t>rather than its entire surface. This stress can probably can be neglected since the loading is very modest and there is an additional reinforcing weld</t>
  </si>
  <si>
    <t>around the outside of the CF which serves to reduce the bending.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</si>
</sst>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66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19</xdr:row>
      <xdr:rowOff>0</xdr:rowOff>
    </xdr:from>
    <xdr:to>
      <xdr:col>12</xdr:col>
      <xdr:colOff>209550</xdr:colOff>
      <xdr:row>30</xdr:row>
      <xdr:rowOff>104775</xdr:rowOff>
    </xdr:to>
    <xdr:sp>
      <xdr:nvSpPr>
        <xdr:cNvPr id="1" name="Oval 1"/>
        <xdr:cNvSpPr>
          <a:spLocks/>
        </xdr:cNvSpPr>
      </xdr:nvSpPr>
      <xdr:spPr>
        <a:xfrm>
          <a:off x="5962650" y="3076575"/>
          <a:ext cx="1885950" cy="1885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21</xdr:row>
      <xdr:rowOff>38100</xdr:rowOff>
    </xdr:from>
    <xdr:to>
      <xdr:col>11</xdr:col>
      <xdr:colOff>457200</xdr:colOff>
      <xdr:row>28</xdr:row>
      <xdr:rowOff>66675</xdr:rowOff>
    </xdr:to>
    <xdr:sp>
      <xdr:nvSpPr>
        <xdr:cNvPr id="2" name="Oval 2"/>
        <xdr:cNvSpPr>
          <a:spLocks/>
        </xdr:cNvSpPr>
      </xdr:nvSpPr>
      <xdr:spPr>
        <a:xfrm>
          <a:off x="6324600" y="3438525"/>
          <a:ext cx="1162050" cy="1162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22</xdr:row>
      <xdr:rowOff>47625</xdr:rowOff>
    </xdr:from>
    <xdr:to>
      <xdr:col>11</xdr:col>
      <xdr:colOff>285750</xdr:colOff>
      <xdr:row>27</xdr:row>
      <xdr:rowOff>57150</xdr:rowOff>
    </xdr:to>
    <xdr:sp>
      <xdr:nvSpPr>
        <xdr:cNvPr id="3" name="Oval 3"/>
        <xdr:cNvSpPr>
          <a:spLocks/>
        </xdr:cNvSpPr>
      </xdr:nvSpPr>
      <xdr:spPr>
        <a:xfrm>
          <a:off x="6515100" y="3609975"/>
          <a:ext cx="800100" cy="819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24</xdr:row>
      <xdr:rowOff>114300</xdr:rowOff>
    </xdr:from>
    <xdr:to>
      <xdr:col>11</xdr:col>
      <xdr:colOff>47625</xdr:colOff>
      <xdr:row>24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743700" y="40005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0</xdr:rowOff>
    </xdr:from>
    <xdr:to>
      <xdr:col>10</xdr:col>
      <xdr:colOff>495300</xdr:colOff>
      <xdr:row>25</xdr:row>
      <xdr:rowOff>104775</xdr:rowOff>
    </xdr:to>
    <xdr:sp>
      <xdr:nvSpPr>
        <xdr:cNvPr id="5" name="Line 5"/>
        <xdr:cNvSpPr>
          <a:spLocks/>
        </xdr:cNvSpPr>
      </xdr:nvSpPr>
      <xdr:spPr>
        <a:xfrm>
          <a:off x="6915150" y="3886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19</xdr:row>
      <xdr:rowOff>85725</xdr:rowOff>
    </xdr:from>
    <xdr:to>
      <xdr:col>11</xdr:col>
      <xdr:colOff>257175</xdr:colOff>
      <xdr:row>24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6915150" y="3162300"/>
          <a:ext cx="3714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219075</xdr:colOff>
      <xdr:row>18</xdr:row>
      <xdr:rowOff>85725</xdr:rowOff>
    </xdr:from>
    <xdr:ext cx="228600" cy="200025"/>
    <xdr:sp>
      <xdr:nvSpPr>
        <xdr:cNvPr id="7" name="TextBox 8"/>
        <xdr:cNvSpPr txBox="1">
          <a:spLocks noChangeArrowheads="1"/>
        </xdr:cNvSpPr>
      </xdr:nvSpPr>
      <xdr:spPr>
        <a:xfrm>
          <a:off x="7248525" y="300037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</a:t>
          </a:r>
        </a:p>
      </xdr:txBody>
    </xdr:sp>
    <xdr:clientData/>
  </xdr:oneCellAnchor>
  <xdr:twoCellAnchor>
    <xdr:from>
      <xdr:col>10</xdr:col>
      <xdr:colOff>495300</xdr:colOff>
      <xdr:row>24</xdr:row>
      <xdr:rowOff>114300</xdr:rowOff>
    </xdr:from>
    <xdr:to>
      <xdr:col>11</xdr:col>
      <xdr:colOff>447675</xdr:colOff>
      <xdr:row>25</xdr:row>
      <xdr:rowOff>142875</xdr:rowOff>
    </xdr:to>
    <xdr:sp>
      <xdr:nvSpPr>
        <xdr:cNvPr id="8" name="Line 9"/>
        <xdr:cNvSpPr>
          <a:spLocks/>
        </xdr:cNvSpPr>
      </xdr:nvSpPr>
      <xdr:spPr>
        <a:xfrm>
          <a:off x="6915150" y="4000500"/>
          <a:ext cx="5619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361950</xdr:colOff>
      <xdr:row>26</xdr:row>
      <xdr:rowOff>9525</xdr:rowOff>
    </xdr:from>
    <xdr:ext cx="447675" cy="200025"/>
    <xdr:sp>
      <xdr:nvSpPr>
        <xdr:cNvPr id="9" name="TextBox 11"/>
        <xdr:cNvSpPr txBox="1">
          <a:spLocks noChangeArrowheads="1"/>
        </xdr:cNvSpPr>
      </xdr:nvSpPr>
      <xdr:spPr>
        <a:xfrm>
          <a:off x="7391400" y="42195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Rb,Rbi</a:t>
          </a:r>
        </a:p>
      </xdr:txBody>
    </xdr:sp>
    <xdr:clientData/>
  </xdr:oneCellAnchor>
  <xdr:twoCellAnchor>
    <xdr:from>
      <xdr:col>10</xdr:col>
      <xdr:colOff>504825</xdr:colOff>
      <xdr:row>24</xdr:row>
      <xdr:rowOff>123825</xdr:rowOff>
    </xdr:from>
    <xdr:to>
      <xdr:col>11</xdr:col>
      <xdr:colOff>28575</xdr:colOff>
      <xdr:row>27</xdr:row>
      <xdr:rowOff>19050</xdr:rowOff>
    </xdr:to>
    <xdr:sp>
      <xdr:nvSpPr>
        <xdr:cNvPr id="10" name="Line 12"/>
        <xdr:cNvSpPr>
          <a:spLocks/>
        </xdr:cNvSpPr>
      </xdr:nvSpPr>
      <xdr:spPr>
        <a:xfrm>
          <a:off x="6924675" y="4010025"/>
          <a:ext cx="133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581025</xdr:colOff>
      <xdr:row>27</xdr:row>
      <xdr:rowOff>19050</xdr:rowOff>
    </xdr:from>
    <xdr:ext cx="228600" cy="200025"/>
    <xdr:sp>
      <xdr:nvSpPr>
        <xdr:cNvPr id="11" name="TextBox 14"/>
        <xdr:cNvSpPr txBox="1">
          <a:spLocks noChangeArrowheads="1"/>
        </xdr:cNvSpPr>
      </xdr:nvSpPr>
      <xdr:spPr>
        <a:xfrm>
          <a:off x="7000875" y="4391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Rd</a:t>
          </a:r>
        </a:p>
      </xdr:txBody>
    </xdr:sp>
    <xdr:clientData/>
  </xdr:oneCellAnchor>
  <xdr:oneCellAnchor>
    <xdr:from>
      <xdr:col>8</xdr:col>
      <xdr:colOff>495300</xdr:colOff>
      <xdr:row>29</xdr:row>
      <xdr:rowOff>142875</xdr:rowOff>
    </xdr:from>
    <xdr:ext cx="342900" cy="200025"/>
    <xdr:sp>
      <xdr:nvSpPr>
        <xdr:cNvPr id="12" name="TextBox 15"/>
        <xdr:cNvSpPr txBox="1">
          <a:spLocks noChangeArrowheads="1"/>
        </xdr:cNvSpPr>
      </xdr:nvSpPr>
      <xdr:spPr>
        <a:xfrm>
          <a:off x="5695950" y="4838700"/>
          <a:ext cx="342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Tube</a:t>
          </a:r>
        </a:p>
      </xdr:txBody>
    </xdr:sp>
    <xdr:clientData/>
  </xdr:oneCellAnchor>
  <xdr:twoCellAnchor>
    <xdr:from>
      <xdr:col>9</xdr:col>
      <xdr:colOff>180975</xdr:colOff>
      <xdr:row>27</xdr:row>
      <xdr:rowOff>47625</xdr:rowOff>
    </xdr:from>
    <xdr:to>
      <xdr:col>10</xdr:col>
      <xdr:colOff>28575</xdr:colOff>
      <xdr:row>30</xdr:row>
      <xdr:rowOff>47625</xdr:rowOff>
    </xdr:to>
    <xdr:sp>
      <xdr:nvSpPr>
        <xdr:cNvPr id="13" name="Line 16"/>
        <xdr:cNvSpPr>
          <a:spLocks/>
        </xdr:cNvSpPr>
      </xdr:nvSpPr>
      <xdr:spPr>
        <a:xfrm flipV="1">
          <a:off x="5991225" y="4419600"/>
          <a:ext cx="4572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209550</xdr:colOff>
      <xdr:row>30</xdr:row>
      <xdr:rowOff>142875</xdr:rowOff>
    </xdr:from>
    <xdr:ext cx="600075" cy="200025"/>
    <xdr:sp>
      <xdr:nvSpPr>
        <xdr:cNvPr id="14" name="TextBox 17"/>
        <xdr:cNvSpPr txBox="1">
          <a:spLocks noChangeArrowheads="1"/>
        </xdr:cNvSpPr>
      </xdr:nvSpPr>
      <xdr:spPr>
        <a:xfrm>
          <a:off x="7848600" y="50006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CF flange</a:t>
          </a:r>
        </a:p>
      </xdr:txBody>
    </xdr:sp>
    <xdr:clientData/>
  </xdr:oneCellAnchor>
  <xdr:twoCellAnchor>
    <xdr:from>
      <xdr:col>11</xdr:col>
      <xdr:colOff>542925</xdr:colOff>
      <xdr:row>28</xdr:row>
      <xdr:rowOff>142875</xdr:rowOff>
    </xdr:from>
    <xdr:to>
      <xdr:col>12</xdr:col>
      <xdr:colOff>200025</xdr:colOff>
      <xdr:row>31</xdr:row>
      <xdr:rowOff>9525</xdr:rowOff>
    </xdr:to>
    <xdr:sp>
      <xdr:nvSpPr>
        <xdr:cNvPr id="15" name="Line 18"/>
        <xdr:cNvSpPr>
          <a:spLocks/>
        </xdr:cNvSpPr>
      </xdr:nvSpPr>
      <xdr:spPr>
        <a:xfrm flipH="1" flipV="1">
          <a:off x="7572375" y="4676775"/>
          <a:ext cx="266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I14" sqref="I14"/>
    </sheetView>
  </sheetViews>
  <sheetFormatPr defaultColWidth="9.140625" defaultRowHeight="12.75"/>
  <cols>
    <col min="3" max="3" width="13.140625" style="0" customWidth="1"/>
    <col min="6" max="6" width="10.00390625" style="0" bestFit="1" customWidth="1"/>
  </cols>
  <sheetData>
    <row r="1" ht="12.75">
      <c r="A1" s="3" t="s">
        <v>0</v>
      </c>
    </row>
    <row r="2" ht="12.75">
      <c r="A2" s="10" t="s">
        <v>23</v>
      </c>
    </row>
    <row r="3" ht="12.75">
      <c r="A3" s="10"/>
    </row>
    <row r="4" ht="12.75">
      <c r="A4" s="20" t="s">
        <v>48</v>
      </c>
    </row>
    <row r="5" ht="12.75">
      <c r="A5" t="s">
        <v>49</v>
      </c>
    </row>
    <row r="6" ht="12.75">
      <c r="A6" t="s">
        <v>63</v>
      </c>
    </row>
    <row r="8" ht="12.75">
      <c r="A8" s="21"/>
    </row>
    <row r="9" spans="1:2" ht="12.75">
      <c r="A9" s="3" t="s">
        <v>65</v>
      </c>
      <c r="B9" t="s">
        <v>69</v>
      </c>
    </row>
    <row r="10" spans="2:6" ht="12.75">
      <c r="B10" s="4" t="s">
        <v>67</v>
      </c>
      <c r="F10" s="4" t="s">
        <v>68</v>
      </c>
    </row>
    <row r="11" spans="1:6" ht="12.75">
      <c r="A11" s="1" t="s">
        <v>1</v>
      </c>
      <c r="B11" s="10">
        <v>28000000</v>
      </c>
      <c r="C11" t="s">
        <v>55</v>
      </c>
      <c r="E11" s="1" t="s">
        <v>2</v>
      </c>
      <c r="F11" s="10">
        <f>28000000</f>
        <v>28000000</v>
      </c>
    </row>
    <row r="12" spans="1:7" ht="12.75">
      <c r="A12" s="1" t="s">
        <v>3</v>
      </c>
      <c r="B12" s="11">
        <v>7.33E-06</v>
      </c>
      <c r="C12" t="s">
        <v>70</v>
      </c>
      <c r="E12" s="1" t="s">
        <v>4</v>
      </c>
      <c r="F12" s="11">
        <f>0.0000109/1.8</f>
        <v>6.055555555555556E-06</v>
      </c>
      <c r="G12" t="s">
        <v>71</v>
      </c>
    </row>
    <row r="13" spans="1:7" ht="12.75">
      <c r="A13" s="1" t="s">
        <v>57</v>
      </c>
      <c r="B13" s="11">
        <f>6</f>
        <v>6</v>
      </c>
      <c r="C13" t="s">
        <v>60</v>
      </c>
      <c r="E13" s="1" t="s">
        <v>59</v>
      </c>
      <c r="F13" s="11">
        <v>5</v>
      </c>
      <c r="G13" t="s">
        <v>60</v>
      </c>
    </row>
    <row r="14" spans="1:7" ht="12.75">
      <c r="A14" s="1" t="s">
        <v>58</v>
      </c>
      <c r="B14" s="11">
        <f>5</f>
        <v>5</v>
      </c>
      <c r="C14" t="s">
        <v>61</v>
      </c>
      <c r="E14" s="1" t="s">
        <v>56</v>
      </c>
      <c r="F14" s="12">
        <f>0.25</f>
        <v>0.25</v>
      </c>
      <c r="G14" t="s">
        <v>62</v>
      </c>
    </row>
    <row r="15" spans="1:3" ht="12.75">
      <c r="A15" s="1" t="s">
        <v>6</v>
      </c>
      <c r="B15" s="12">
        <v>294</v>
      </c>
      <c r="C15" s="2" t="s">
        <v>7</v>
      </c>
    </row>
    <row r="16" spans="1:3" ht="12.75">
      <c r="A16" s="1" t="s">
        <v>5</v>
      </c>
      <c r="B16" s="12">
        <v>80</v>
      </c>
      <c r="C16" s="2" t="s">
        <v>8</v>
      </c>
    </row>
    <row r="17" spans="1:3" ht="12.75">
      <c r="A17" s="1" t="s">
        <v>15</v>
      </c>
      <c r="B17" s="12">
        <f>0.3</f>
        <v>0.3</v>
      </c>
      <c r="C17" s="2" t="s">
        <v>54</v>
      </c>
    </row>
    <row r="19" spans="1:6" ht="12.75">
      <c r="A19" s="3" t="s">
        <v>38</v>
      </c>
      <c r="B19" s="11"/>
      <c r="E19" s="1"/>
      <c r="F19" s="12"/>
    </row>
    <row r="20" spans="1:6" ht="12.75">
      <c r="A20" s="1" t="s">
        <v>9</v>
      </c>
      <c r="B20" s="9">
        <f>ri-(To-Tf)*1.8*ri*as</f>
        <v>5.983058904</v>
      </c>
      <c r="C20" t="s">
        <v>22</v>
      </c>
      <c r="E20" s="1" t="s">
        <v>36</v>
      </c>
      <c r="F20" s="9">
        <f>rk-rk*(To-Tf)*1.8*ai</f>
        <v>4.988337</v>
      </c>
    </row>
    <row r="21" spans="1:7" ht="12.75">
      <c r="A21" s="1" t="s">
        <v>10</v>
      </c>
      <c r="B21" s="9">
        <f>rj-rj*as*(To-Tf)*1.8</f>
        <v>4.98588242</v>
      </c>
      <c r="C21" t="s">
        <v>22</v>
      </c>
      <c r="E21" s="1" t="s">
        <v>13</v>
      </c>
      <c r="F21" s="9">
        <f>(rk-t)-(rk-t)*(To-Tf)*1.8*ai</f>
        <v>4.73892015</v>
      </c>
      <c r="G21" t="s">
        <v>22</v>
      </c>
    </row>
    <row r="22" spans="1:7" ht="12.75">
      <c r="A22" s="1" t="s">
        <v>39</v>
      </c>
      <c r="B22" s="13">
        <f>(5-Rb)</f>
        <v>0.014117579999999741</v>
      </c>
      <c r="C22" s="2" t="s">
        <v>22</v>
      </c>
      <c r="E22" s="1" t="s">
        <v>40</v>
      </c>
      <c r="F22" s="14">
        <f>(5-Rbi)</f>
        <v>0.011663000000000423</v>
      </c>
      <c r="G22" s="2" t="s">
        <v>22</v>
      </c>
    </row>
    <row r="23" ht="12.75">
      <c r="A23" s="21" t="s">
        <v>66</v>
      </c>
    </row>
    <row r="25" ht="12.75">
      <c r="A25" s="3" t="s">
        <v>43</v>
      </c>
    </row>
    <row r="27" spans="1:2" ht="12.75">
      <c r="A27" s="17" t="s">
        <v>42</v>
      </c>
      <c r="B27" s="5"/>
    </row>
    <row r="29" ht="12.75">
      <c r="A29" t="s">
        <v>21</v>
      </c>
    </row>
    <row r="30" ht="12.75">
      <c r="E30" t="s">
        <v>11</v>
      </c>
    </row>
    <row r="31" ht="12.75">
      <c r="A31" t="s">
        <v>35</v>
      </c>
    </row>
    <row r="32" spans="1:2" ht="12.75">
      <c r="A32" s="1" t="s">
        <v>64</v>
      </c>
      <c r="B32" s="14">
        <f>B49*Rb/Es*((Ra^2+Rb^2)/(Ra^2-Rb^2)+u)</f>
        <v>0.0005827909284910767</v>
      </c>
    </row>
    <row r="33" ht="12.75">
      <c r="A33" s="3"/>
    </row>
    <row r="34" ht="12.75">
      <c r="A34" s="16" t="s">
        <v>41</v>
      </c>
    </row>
    <row r="36" spans="1:5" ht="12.75">
      <c r="A36" t="s">
        <v>37</v>
      </c>
      <c r="E36" t="s">
        <v>11</v>
      </c>
    </row>
    <row r="38" ht="12.75">
      <c r="A38" t="s">
        <v>44</v>
      </c>
    </row>
    <row r="39" spans="1:2" ht="12.75">
      <c r="A39" s="1" t="s">
        <v>64</v>
      </c>
      <c r="B39" s="9">
        <f>D43-B32</f>
        <v>0.0018717890715082412</v>
      </c>
    </row>
    <row r="41" ht="12.75">
      <c r="A41" s="3" t="s">
        <v>12</v>
      </c>
    </row>
    <row r="43" spans="3:5" ht="12.75">
      <c r="C43" s="1" t="s">
        <v>34</v>
      </c>
      <c r="D43" s="14">
        <f>B22-F22</f>
        <v>0.002454579999999318</v>
      </c>
      <c r="E43" t="s">
        <v>20</v>
      </c>
    </row>
    <row r="45" ht="12.75">
      <c r="A45" t="s">
        <v>14</v>
      </c>
    </row>
    <row r="47" ht="12.75">
      <c r="A47" s="3" t="s">
        <v>18</v>
      </c>
    </row>
    <row r="49" spans="1:3" ht="12.75">
      <c r="A49" s="1" t="s">
        <v>16</v>
      </c>
      <c r="B49" s="15">
        <f>D43*(1/(Rbi/Ei*((Rbi^2+Rd^2)/(Rbi^2-Rd^2)-u)+Rb/Es*((Ra^2+Rb^2)/((Ra^2-Rb^2)+u))))</f>
        <v>559.9000343734212</v>
      </c>
      <c r="C49" t="s">
        <v>17</v>
      </c>
    </row>
    <row r="52" ht="12.75">
      <c r="A52" s="3" t="s">
        <v>28</v>
      </c>
    </row>
    <row r="54" spans="2:6" ht="12.75">
      <c r="B54" t="s">
        <v>29</v>
      </c>
      <c r="F54" s="19" t="s">
        <v>46</v>
      </c>
    </row>
    <row r="55" spans="2:7" ht="12.75">
      <c r="B55" s="1" t="s">
        <v>19</v>
      </c>
      <c r="C55" s="8">
        <f>B49*(Rbi^2+Rd^2)/(Rbi^2-Rd^2)</f>
        <v>10925.228875850635</v>
      </c>
      <c r="D55" t="s">
        <v>27</v>
      </c>
      <c r="F55" s="18">
        <f>B49*Rd/0.25</f>
        <v>10613.286219511594</v>
      </c>
      <c r="G55" t="s">
        <v>47</v>
      </c>
    </row>
    <row r="57" ht="12.75">
      <c r="B57" s="1"/>
    </row>
    <row r="58" ht="12.75">
      <c r="B58" t="s">
        <v>33</v>
      </c>
    </row>
    <row r="59" spans="2:4" ht="12.75">
      <c r="B59" s="1" t="s">
        <v>19</v>
      </c>
      <c r="C59" s="8">
        <f>B49*(Ra^2+Rb^2)/(Ra^2-Rb^2)</f>
        <v>3104.9001906162475</v>
      </c>
      <c r="D59" t="s">
        <v>26</v>
      </c>
    </row>
    <row r="60" spans="2:4" ht="12.75">
      <c r="B60" s="1" t="s">
        <v>24</v>
      </c>
      <c r="C60" s="8">
        <f>B49*Ra^2/(Ra^2-Rb^2)</f>
        <v>1832.4001124948345</v>
      </c>
      <c r="D60" t="s">
        <v>25</v>
      </c>
    </row>
    <row r="63" ht="12.75">
      <c r="A63" s="3" t="s">
        <v>30</v>
      </c>
    </row>
    <row r="65" ht="12.75">
      <c r="B65" t="s">
        <v>31</v>
      </c>
    </row>
    <row r="67" spans="2:4" ht="12.75">
      <c r="B67" s="1" t="s">
        <v>32</v>
      </c>
      <c r="C67" s="8">
        <f>B49*2*Rbi^2/(Rbi^2-Rd^2)</f>
        <v>11485.128910224057</v>
      </c>
      <c r="D67" t="s">
        <v>27</v>
      </c>
    </row>
    <row r="69" ht="12.75">
      <c r="A69" s="3" t="s">
        <v>50</v>
      </c>
    </row>
    <row r="70" ht="12.75">
      <c r="A70" t="s">
        <v>45</v>
      </c>
    </row>
    <row r="72" ht="12.75">
      <c r="A72" t="s">
        <v>51</v>
      </c>
    </row>
    <row r="73" ht="12.75">
      <c r="A73" t="s">
        <v>52</v>
      </c>
    </row>
    <row r="75" spans="10:12" ht="12.75">
      <c r="J75" s="6"/>
      <c r="L75" s="6"/>
    </row>
    <row r="76" spans="12:13" ht="12.75">
      <c r="L76" s="7"/>
      <c r="M76" s="7"/>
    </row>
    <row r="77" ht="12.75">
      <c r="A77" s="3" t="s">
        <v>53</v>
      </c>
    </row>
    <row r="78" ht="12.75">
      <c r="A78" t="s">
        <v>72</v>
      </c>
    </row>
    <row r="79" ht="12.75">
      <c r="A79" t="s">
        <v>73</v>
      </c>
    </row>
    <row r="80" ht="12.75">
      <c r="A80" t="s">
        <v>74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g89</dc:creator>
  <cp:keywords/>
  <dc:description/>
  <cp:lastModifiedBy>bsimmons</cp:lastModifiedBy>
  <dcterms:created xsi:type="dcterms:W3CDTF">2004-09-20T12:52:41Z</dcterms:created>
  <dcterms:modified xsi:type="dcterms:W3CDTF">2008-09-29T19:47:40Z</dcterms:modified>
  <cp:category/>
  <cp:version/>
  <cp:contentType/>
  <cp:contentStatus/>
</cp:coreProperties>
</file>