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30" windowWidth="16140" windowHeight="11895" activeTab="1"/>
  </bookViews>
  <sheets>
    <sheet name="warm test" sheetId="1" r:id="rId1"/>
    <sheet name="cold test" sheetId="2" r:id="rId2"/>
    <sheet name="Sheet3" sheetId="3" r:id="rId3"/>
  </sheets>
  <definedNames>
    <definedName name="_xlnm.Print_Area" localSheetId="1">'cold test'!$C$4:$AA$41</definedName>
  </definedNames>
  <calcPr fullCalcOnLoad="1"/>
</workbook>
</file>

<file path=xl/sharedStrings.xml><?xml version="1.0" encoding="utf-8"?>
<sst xmlns="http://schemas.openxmlformats.org/spreadsheetml/2006/main" count="194" uniqueCount="47">
  <si>
    <t>start</t>
  </si>
  <si>
    <t>end</t>
  </si>
  <si>
    <t>delta</t>
  </si>
  <si>
    <t>left end</t>
  </si>
  <si>
    <t>in</t>
  </si>
  <si>
    <t>center</t>
  </si>
  <si>
    <t>right end</t>
  </si>
  <si>
    <t>net deflection at center:</t>
  </si>
  <si>
    <t>start load</t>
  </si>
  <si>
    <t>lbs</t>
  </si>
  <si>
    <t>end load</t>
  </si>
  <si>
    <t>delta load</t>
  </si>
  <si>
    <t>load/defl</t>
  </si>
  <si>
    <t>lbs/in</t>
  </si>
  <si>
    <t>Bonded, calculation</t>
  </si>
  <si>
    <t>predicted deflection</t>
  </si>
  <si>
    <t>load at deflection</t>
  </si>
  <si>
    <t>Unbonded, calculation</t>
  </si>
  <si>
    <t>load increment</t>
  </si>
  <si>
    <t>Start load</t>
  </si>
  <si>
    <t>left end start defl</t>
  </si>
  <si>
    <t>left end end defl</t>
  </si>
  <si>
    <t>delta defl</t>
  </si>
  <si>
    <t>center end start defl</t>
  </si>
  <si>
    <t>center end end defl</t>
  </si>
  <si>
    <t>right end start defl</t>
  </si>
  <si>
    <t>right end end defl</t>
  </si>
  <si>
    <t>ram defl start</t>
  </si>
  <si>
    <t>ram defl end</t>
  </si>
  <si>
    <t>delta ram deflection</t>
  </si>
  <si>
    <t>net center defl</t>
  </si>
  <si>
    <t>stiffness</t>
  </si>
  <si>
    <t>revised delta defl.</t>
  </si>
  <si>
    <t>(lbs/in)</t>
  </si>
  <si>
    <t>(in)</t>
  </si>
  <si>
    <t>(lb)</t>
  </si>
  <si>
    <t>data from notebook, Wed. April 6, 2005</t>
  </si>
  <si>
    <t>Data from notebook, Thursday, April 7, 2005</t>
  </si>
  <si>
    <t>C</t>
  </si>
  <si>
    <t>Temperature in cryostat</t>
  </si>
  <si>
    <t>RT</t>
  </si>
  <si>
    <t>Data from notes, after cooldown, 4/11/2005, 5:30 PM</t>
  </si>
  <si>
    <t>data from notebook, Thursday, April 14, 2005</t>
  </si>
  <si>
    <t>data from notebook, Tuesday, April 26, 2005</t>
  </si>
  <si>
    <t>Temperature in cryostat = -191.3C</t>
  </si>
  <si>
    <t>start of testing</t>
  </si>
  <si>
    <t>after 140,000 cycles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</si>
</sst>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E+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6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TF test beam, stiffness vs load
3-point bend test, LN2 Temperature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705"/>
          <c:w val="0.8815"/>
          <c:h val="0.74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'cold test'!$I$5</c:f>
              <c:strCache>
                <c:ptCount val="1"/>
                <c:pt idx="0">
                  <c:v>start of testing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'cold test'!$K$10:$K$22</c:f>
              <c:numCache>
                <c:ptCount val="13"/>
                <c:pt idx="0">
                  <c:v>1649</c:v>
                </c:pt>
                <c:pt idx="1">
                  <c:v>2175</c:v>
                </c:pt>
                <c:pt idx="2">
                  <c:v>2697</c:v>
                </c:pt>
                <c:pt idx="3">
                  <c:v>3219</c:v>
                </c:pt>
                <c:pt idx="4">
                  <c:v>3735</c:v>
                </c:pt>
                <c:pt idx="5">
                  <c:v>4255</c:v>
                </c:pt>
                <c:pt idx="6">
                  <c:v>4775</c:v>
                </c:pt>
                <c:pt idx="7">
                  <c:v>5315</c:v>
                </c:pt>
                <c:pt idx="8">
                  <c:v>5838</c:v>
                </c:pt>
                <c:pt idx="9">
                  <c:v>6440</c:v>
                </c:pt>
                <c:pt idx="10">
                  <c:v>7000</c:v>
                </c:pt>
                <c:pt idx="11">
                  <c:v>7540</c:v>
                </c:pt>
                <c:pt idx="12">
                  <c:v>8275</c:v>
                </c:pt>
              </c:numCache>
            </c:numRef>
          </c:xVal>
          <c:yVal>
            <c:numRef>
              <c:f>'cold test'!$AA$10:$AA$22</c:f>
              <c:numCache>
                <c:ptCount val="13"/>
                <c:pt idx="0">
                  <c:v>112615.38461538484</c:v>
                </c:pt>
                <c:pt idx="1">
                  <c:v>127307.6923076922</c:v>
                </c:pt>
                <c:pt idx="2">
                  <c:v>162444.44444444496</c:v>
                </c:pt>
                <c:pt idx="3">
                  <c:v>123123.94803496974</c:v>
                </c:pt>
                <c:pt idx="4">
                  <c:v>148983.35183129873</c:v>
                </c:pt>
                <c:pt idx="5">
                  <c:v>118393.58865933715</c:v>
                </c:pt>
                <c:pt idx="6">
                  <c:v>108850.97099670816</c:v>
                </c:pt>
                <c:pt idx="7">
                  <c:v>94259.13485701222</c:v>
                </c:pt>
                <c:pt idx="8">
                  <c:v>92807.49886494369</c:v>
                </c:pt>
                <c:pt idx="9">
                  <c:v>83291.56498901545</c:v>
                </c:pt>
                <c:pt idx="10">
                  <c:v>82801.58985927592</c:v>
                </c:pt>
                <c:pt idx="11">
                  <c:v>74638.62155530247</c:v>
                </c:pt>
                <c:pt idx="12">
                  <c:v>67863.82978723402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'cold test'!$I$39</c:f>
              <c:strCache>
                <c:ptCount val="1"/>
                <c:pt idx="0">
                  <c:v>after 140,000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'cold test'!$K$44:$K$47</c:f>
              <c:numCache>
                <c:ptCount val="4"/>
                <c:pt idx="0">
                  <c:v>2100</c:v>
                </c:pt>
                <c:pt idx="1">
                  <c:v>5000</c:v>
                </c:pt>
                <c:pt idx="2">
                  <c:v>6500</c:v>
                </c:pt>
                <c:pt idx="3">
                  <c:v>8200</c:v>
                </c:pt>
              </c:numCache>
            </c:numRef>
          </c:xVal>
          <c:yVal>
            <c:numRef>
              <c:f>'cold test'!$AA$44:$AA$47</c:f>
              <c:numCache>
                <c:ptCount val="4"/>
                <c:pt idx="0">
                  <c:v>150000.00000000003</c:v>
                </c:pt>
                <c:pt idx="1">
                  <c:v>94059.40594059405</c:v>
                </c:pt>
                <c:pt idx="2">
                  <c:v>88489.2086330935</c:v>
                </c:pt>
                <c:pt idx="3">
                  <c:v>61568.62745098039</c:v>
                </c:pt>
              </c:numCache>
            </c:numRef>
          </c:yVal>
          <c:smooth val="1"/>
        </c:ser>
        <c:axId val="30381275"/>
        <c:axId val="4996020"/>
      </c:scatterChart>
      <c:valAx>
        <c:axId val="30381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load (lbs)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96020"/>
        <c:crosses val="autoZero"/>
        <c:crossBetween val="midCat"/>
        <c:dispUnits/>
      </c:valAx>
      <c:valAx>
        <c:axId val="49960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stiffness (lbs/in)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812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5"/>
          <c:y val="0.27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22"/>
          <c:w val="0.948"/>
          <c:h val="0.95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'cold test'!$I$5</c:f>
              <c:strCache>
                <c:ptCount val="1"/>
                <c:pt idx="0">
                  <c:v>start of testing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'cold test'!$Z$10:$Z$22</c:f>
              <c:numCache>
                <c:ptCount val="13"/>
                <c:pt idx="0">
                  <c:v>0.009749999999999981</c:v>
                </c:pt>
                <c:pt idx="1">
                  <c:v>0.013000000000000012</c:v>
                </c:pt>
                <c:pt idx="2">
                  <c:v>0.013499999999999956</c:v>
                </c:pt>
                <c:pt idx="3">
                  <c:v>0.022229631551634745</c:v>
                </c:pt>
                <c:pt idx="4">
                  <c:v>0.021975609756097535</c:v>
                </c:pt>
                <c:pt idx="5">
                  <c:v>0.03221458225220549</c:v>
                </c:pt>
                <c:pt idx="6">
                  <c:v>0.039962895692786715</c:v>
                </c:pt>
                <c:pt idx="7">
                  <c:v>0.052143487285936596</c:v>
                </c:pt>
                <c:pt idx="8">
                  <c:v>0.05886377789309811</c:v>
                </c:pt>
                <c:pt idx="9">
                  <c:v>0.07251634665282805</c:v>
                </c:pt>
                <c:pt idx="10">
                  <c:v>0.07970861442656985</c:v>
                </c:pt>
                <c:pt idx="11">
                  <c:v>0.09633082511676166</c:v>
                </c:pt>
                <c:pt idx="12">
                  <c:v>0.11750000000000005</c:v>
                </c:pt>
              </c:numCache>
            </c:numRef>
          </c:xVal>
          <c:yVal>
            <c:numRef>
              <c:f>'cold test'!$L$10:$L$22</c:f>
              <c:numCache>
                <c:ptCount val="13"/>
                <c:pt idx="0">
                  <c:v>1098</c:v>
                </c:pt>
                <c:pt idx="1">
                  <c:v>1655</c:v>
                </c:pt>
                <c:pt idx="2">
                  <c:v>2193</c:v>
                </c:pt>
                <c:pt idx="3">
                  <c:v>2737</c:v>
                </c:pt>
                <c:pt idx="4">
                  <c:v>3274</c:v>
                </c:pt>
                <c:pt idx="5">
                  <c:v>3814</c:v>
                </c:pt>
                <c:pt idx="6">
                  <c:v>4350</c:v>
                </c:pt>
                <c:pt idx="7">
                  <c:v>4915</c:v>
                </c:pt>
                <c:pt idx="8">
                  <c:v>5463</c:v>
                </c:pt>
                <c:pt idx="9">
                  <c:v>6040</c:v>
                </c:pt>
                <c:pt idx="10">
                  <c:v>6600</c:v>
                </c:pt>
                <c:pt idx="11">
                  <c:v>7190</c:v>
                </c:pt>
                <c:pt idx="12">
                  <c:v>7974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'cold test'!$I$39</c:f>
              <c:strCache>
                <c:ptCount val="1"/>
                <c:pt idx="0">
                  <c:v>after 140,000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'cold test'!$Z$44:$Z$47</c:f>
              <c:numCache>
                <c:ptCount val="4"/>
                <c:pt idx="0">
                  <c:v>0.011999999999999997</c:v>
                </c:pt>
                <c:pt idx="1">
                  <c:v>0.0505</c:v>
                </c:pt>
                <c:pt idx="2">
                  <c:v>0.06950000000000002</c:v>
                </c:pt>
                <c:pt idx="3">
                  <c:v>0.1275</c:v>
                </c:pt>
              </c:numCache>
            </c:numRef>
          </c:xVal>
          <c:yVal>
            <c:numRef>
              <c:f>'cold test'!$L$44:$L$47</c:f>
              <c:numCache>
                <c:ptCount val="4"/>
                <c:pt idx="0">
                  <c:v>1800</c:v>
                </c:pt>
                <c:pt idx="1">
                  <c:v>4750</c:v>
                </c:pt>
                <c:pt idx="2">
                  <c:v>6150</c:v>
                </c:pt>
                <c:pt idx="3">
                  <c:v>7850</c:v>
                </c:pt>
              </c:numCache>
            </c:numRef>
          </c:yVal>
          <c:smooth val="1"/>
        </c:ser>
        <c:axId val="44964181"/>
        <c:axId val="2024446"/>
      </c:scatterChart>
      <c:val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4446"/>
        <c:crosses val="autoZero"/>
        <c:crossBetween val="midCat"/>
        <c:dispUnits/>
      </c:valAx>
      <c:valAx>
        <c:axId val="2024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641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75"/>
          <c:y val="0.56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114300</xdr:colOff>
      <xdr:row>8</xdr:row>
      <xdr:rowOff>85725</xdr:rowOff>
    </xdr:from>
    <xdr:to>
      <xdr:col>50</xdr:col>
      <xdr:colOff>428625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5869900" y="1704975"/>
        <a:ext cx="51911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38100</xdr:colOff>
      <xdr:row>7</xdr:row>
      <xdr:rowOff>19050</xdr:rowOff>
    </xdr:from>
    <xdr:to>
      <xdr:col>38</xdr:col>
      <xdr:colOff>247650</xdr:colOff>
      <xdr:row>34</xdr:row>
      <xdr:rowOff>66675</xdr:rowOff>
    </xdr:to>
    <xdr:graphicFrame>
      <xdr:nvGraphicFramePr>
        <xdr:cNvPr id="2" name="Chart 2"/>
        <xdr:cNvGraphicFramePr/>
      </xdr:nvGraphicFramePr>
      <xdr:xfrm>
        <a:off x="17259300" y="1476375"/>
        <a:ext cx="6305550" cy="4419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28</xdr:col>
      <xdr:colOff>9525</xdr:colOff>
      <xdr:row>36</xdr:row>
      <xdr:rowOff>123825</xdr:rowOff>
    </xdr:from>
    <xdr:to>
      <xdr:col>38</xdr:col>
      <xdr:colOff>209550</xdr:colOff>
      <xdr:row>61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30725" y="6276975"/>
          <a:ext cx="6296025" cy="4457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T37"/>
  <sheetViews>
    <sheetView workbookViewId="0" topLeftCell="A7">
      <selection activeCell="D49" sqref="D49"/>
    </sheetView>
  </sheetViews>
  <sheetFormatPr defaultColWidth="9.140625" defaultRowHeight="12.75"/>
  <cols>
    <col min="2" max="2" width="10.7109375" style="0" customWidth="1"/>
  </cols>
  <sheetData>
    <row r="5" ht="12.75">
      <c r="B5" t="s">
        <v>36</v>
      </c>
    </row>
    <row r="6" spans="2:5" ht="12.75">
      <c r="B6" t="s">
        <v>39</v>
      </c>
      <c r="C6" s="2"/>
      <c r="E6" s="2" t="s">
        <v>40</v>
      </c>
    </row>
    <row r="7" spans="2:20" ht="38.25">
      <c r="B7" s="5" t="s">
        <v>18</v>
      </c>
      <c r="C7" s="6" t="s">
        <v>19</v>
      </c>
      <c r="D7" s="6" t="s">
        <v>10</v>
      </c>
      <c r="E7" s="6" t="s">
        <v>11</v>
      </c>
      <c r="F7" s="6" t="s">
        <v>27</v>
      </c>
      <c r="G7" s="6" t="s">
        <v>28</v>
      </c>
      <c r="H7" s="6" t="s">
        <v>29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22</v>
      </c>
      <c r="O7" s="6" t="s">
        <v>25</v>
      </c>
      <c r="P7" s="6" t="s">
        <v>26</v>
      </c>
      <c r="Q7" s="6" t="s">
        <v>22</v>
      </c>
      <c r="R7" s="6" t="s">
        <v>32</v>
      </c>
      <c r="S7" s="6" t="s">
        <v>30</v>
      </c>
      <c r="T7" s="6" t="s">
        <v>31</v>
      </c>
    </row>
    <row r="8" spans="2:20" ht="12.75">
      <c r="B8" s="6"/>
      <c r="C8" s="8" t="s">
        <v>35</v>
      </c>
      <c r="D8" s="8" t="s">
        <v>35</v>
      </c>
      <c r="E8" s="8" t="s">
        <v>35</v>
      </c>
      <c r="F8" s="9" t="s">
        <v>34</v>
      </c>
      <c r="G8" s="9" t="s">
        <v>34</v>
      </c>
      <c r="H8" s="9" t="s">
        <v>34</v>
      </c>
      <c r="I8" s="9" t="s">
        <v>34</v>
      </c>
      <c r="J8" s="9" t="s">
        <v>34</v>
      </c>
      <c r="K8" s="9" t="s">
        <v>34</v>
      </c>
      <c r="L8" s="9" t="s">
        <v>34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34</v>
      </c>
      <c r="R8" s="9" t="s">
        <v>34</v>
      </c>
      <c r="S8" s="9" t="s">
        <v>34</v>
      </c>
      <c r="T8" s="9" t="s">
        <v>33</v>
      </c>
    </row>
    <row r="10" spans="2:20" ht="12.75">
      <c r="B10">
        <v>1</v>
      </c>
      <c r="C10">
        <v>100</v>
      </c>
      <c r="D10">
        <v>5000</v>
      </c>
      <c r="E10">
        <f>D10-C10</f>
        <v>4900</v>
      </c>
      <c r="F10" s="7"/>
      <c r="G10" s="7"/>
      <c r="H10" s="7"/>
      <c r="I10" s="7"/>
      <c r="J10" s="7"/>
      <c r="K10" s="7">
        <v>0.026</v>
      </c>
      <c r="L10" s="7"/>
      <c r="M10" s="7"/>
      <c r="N10" s="7">
        <v>0.13</v>
      </c>
      <c r="O10" s="7"/>
      <c r="P10" s="7"/>
      <c r="Q10" s="7">
        <v>0.034</v>
      </c>
      <c r="R10" s="7">
        <f>Q10</f>
        <v>0.034</v>
      </c>
      <c r="S10" s="7">
        <f>N10-(K10+R10)/2</f>
        <v>0.1</v>
      </c>
      <c r="T10" s="10">
        <f>E10/S10</f>
        <v>49000</v>
      </c>
    </row>
    <row r="11" spans="6:20" ht="12.75"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0"/>
    </row>
    <row r="14" ht="12.75">
      <c r="B14" t="s">
        <v>42</v>
      </c>
    </row>
    <row r="15" spans="2:5" ht="12.75">
      <c r="B15" t="s">
        <v>39</v>
      </c>
      <c r="E15" t="s">
        <v>40</v>
      </c>
    </row>
    <row r="17" spans="2:20" ht="38.25">
      <c r="B17" s="5" t="s">
        <v>18</v>
      </c>
      <c r="C17" s="6" t="s">
        <v>19</v>
      </c>
      <c r="D17" s="6" t="s">
        <v>10</v>
      </c>
      <c r="E17" s="6" t="s">
        <v>11</v>
      </c>
      <c r="F17" s="6" t="s">
        <v>27</v>
      </c>
      <c r="G17" s="6" t="s">
        <v>28</v>
      </c>
      <c r="H17" s="6" t="s">
        <v>29</v>
      </c>
      <c r="I17" s="6" t="s">
        <v>20</v>
      </c>
      <c r="J17" s="6" t="s">
        <v>21</v>
      </c>
      <c r="K17" s="6" t="s">
        <v>22</v>
      </c>
      <c r="L17" s="6" t="s">
        <v>23</v>
      </c>
      <c r="M17" s="6" t="s">
        <v>24</v>
      </c>
      <c r="N17" s="6" t="s">
        <v>22</v>
      </c>
      <c r="O17" s="6" t="s">
        <v>25</v>
      </c>
      <c r="P17" s="6" t="s">
        <v>26</v>
      </c>
      <c r="Q17" s="6" t="s">
        <v>22</v>
      </c>
      <c r="R17" s="6" t="s">
        <v>32</v>
      </c>
      <c r="S17" s="6" t="s">
        <v>30</v>
      </c>
      <c r="T17" s="6" t="s">
        <v>31</v>
      </c>
    </row>
    <row r="18" spans="2:20" ht="12.75">
      <c r="B18" s="6"/>
      <c r="C18" s="8" t="s">
        <v>35</v>
      </c>
      <c r="D18" s="8" t="s">
        <v>35</v>
      </c>
      <c r="E18" s="8" t="s">
        <v>35</v>
      </c>
      <c r="F18" s="9" t="s">
        <v>34</v>
      </c>
      <c r="G18" s="9" t="s">
        <v>34</v>
      </c>
      <c r="H18" s="9" t="s">
        <v>34</v>
      </c>
      <c r="I18" s="9" t="s">
        <v>34</v>
      </c>
      <c r="J18" s="9" t="s">
        <v>34</v>
      </c>
      <c r="K18" s="9" t="s">
        <v>34</v>
      </c>
      <c r="L18" s="9" t="s">
        <v>34</v>
      </c>
      <c r="M18" s="9" t="s">
        <v>34</v>
      </c>
      <c r="N18" s="9" t="s">
        <v>34</v>
      </c>
      <c r="O18" s="9" t="s">
        <v>34</v>
      </c>
      <c r="P18" s="9" t="s">
        <v>34</v>
      </c>
      <c r="Q18" s="9" t="s">
        <v>34</v>
      </c>
      <c r="R18" s="9" t="s">
        <v>34</v>
      </c>
      <c r="S18" s="9" t="s">
        <v>34</v>
      </c>
      <c r="T18" s="9" t="s">
        <v>33</v>
      </c>
    </row>
    <row r="20" spans="2:20" ht="12.75">
      <c r="B20">
        <v>1</v>
      </c>
      <c r="C20">
        <v>300</v>
      </c>
      <c r="D20">
        <v>8200</v>
      </c>
      <c r="E20">
        <f>D20-C20</f>
        <v>7900</v>
      </c>
      <c r="F20" s="7"/>
      <c r="G20" s="7"/>
      <c r="H20" s="7"/>
      <c r="I20" s="7">
        <v>0.0425</v>
      </c>
      <c r="J20" s="7">
        <v>0.08</v>
      </c>
      <c r="K20" s="7">
        <f>J20-I20</f>
        <v>0.0375</v>
      </c>
      <c r="L20" s="7">
        <v>0.23</v>
      </c>
      <c r="M20" s="7">
        <v>0.43</v>
      </c>
      <c r="N20" s="7">
        <f>M20-L20</f>
        <v>0.19999999999999998</v>
      </c>
      <c r="O20" s="7"/>
      <c r="P20" s="7"/>
      <c r="Q20" s="7"/>
      <c r="R20" s="7">
        <f>K20</f>
        <v>0.0375</v>
      </c>
      <c r="S20" s="7">
        <f>N20-(K20+R20)/2</f>
        <v>0.16249999999999998</v>
      </c>
      <c r="T20" s="10">
        <f>E20/S20</f>
        <v>48615.384615384624</v>
      </c>
    </row>
    <row r="31" spans="2:20" ht="12.75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</row>
    <row r="32" spans="2:20" ht="12.75">
      <c r="B32" s="6"/>
      <c r="C32" s="8"/>
      <c r="D32" s="8"/>
      <c r="E32" s="8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4" spans="6:20" ht="12.75">
      <c r="F34" s="7"/>
      <c r="G34" s="7"/>
      <c r="I34" s="7"/>
      <c r="J34" s="7"/>
      <c r="L34" s="7"/>
      <c r="M34" s="7"/>
      <c r="O34" s="7"/>
      <c r="P34" s="7"/>
      <c r="R34" s="7"/>
      <c r="S34" s="7"/>
      <c r="T34" s="10"/>
    </row>
    <row r="35" spans="6:20" ht="12.75">
      <c r="F35" s="7"/>
      <c r="G35" s="7"/>
      <c r="I35" s="7"/>
      <c r="J35" s="7"/>
      <c r="L35" s="7"/>
      <c r="M35" s="7"/>
      <c r="O35" s="7"/>
      <c r="P35" s="7"/>
      <c r="R35" s="7"/>
      <c r="S35" s="7"/>
      <c r="T35" s="10"/>
    </row>
    <row r="36" spans="6:20" ht="12.75">
      <c r="F36" s="7"/>
      <c r="G36" s="7"/>
      <c r="I36" s="7"/>
      <c r="J36" s="7"/>
      <c r="L36" s="7"/>
      <c r="M36" s="7"/>
      <c r="O36" s="7"/>
      <c r="P36" s="7"/>
      <c r="R36" s="7"/>
      <c r="S36" s="7"/>
      <c r="T36" s="10"/>
    </row>
    <row r="37" spans="6:20" ht="12.75">
      <c r="F37" s="7"/>
      <c r="G37" s="7"/>
      <c r="I37" s="7"/>
      <c r="J37" s="7"/>
      <c r="L37" s="7"/>
      <c r="M37" s="7"/>
      <c r="O37" s="7"/>
      <c r="P37" s="7"/>
      <c r="R37" s="7"/>
      <c r="S37" s="7"/>
      <c r="T37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A49"/>
  <sheetViews>
    <sheetView tabSelected="1" workbookViewId="0" topLeftCell="AI1">
      <selection activeCell="AA49" sqref="AA49"/>
    </sheetView>
  </sheetViews>
  <sheetFormatPr defaultColWidth="9.140625" defaultRowHeight="12.75"/>
  <cols>
    <col min="9" max="9" width="10.57421875" style="0" customWidth="1"/>
    <col min="27" max="27" width="10.00390625" style="0" bestFit="1" customWidth="1"/>
  </cols>
  <sheetData>
    <row r="4" ht="12.75">
      <c r="D4" t="s">
        <v>37</v>
      </c>
    </row>
    <row r="5" spans="4:9" ht="12.75">
      <c r="D5" t="s">
        <v>39</v>
      </c>
      <c r="E5" s="2"/>
      <c r="G5">
        <v>-189</v>
      </c>
      <c r="H5" t="s">
        <v>38</v>
      </c>
      <c r="I5" t="s">
        <v>45</v>
      </c>
    </row>
    <row r="7" spans="4:27" ht="38.25">
      <c r="D7" s="1" t="s">
        <v>0</v>
      </c>
      <c r="E7" s="1" t="s">
        <v>1</v>
      </c>
      <c r="F7" s="1" t="s">
        <v>2</v>
      </c>
      <c r="I7" s="5" t="s">
        <v>18</v>
      </c>
      <c r="J7" s="6" t="s">
        <v>19</v>
      </c>
      <c r="K7" s="6" t="s">
        <v>10</v>
      </c>
      <c r="L7" s="6" t="s">
        <v>11</v>
      </c>
      <c r="M7" s="6" t="s">
        <v>27</v>
      </c>
      <c r="N7" s="6" t="s">
        <v>28</v>
      </c>
      <c r="O7" s="6" t="s">
        <v>29</v>
      </c>
      <c r="P7" s="6" t="s">
        <v>20</v>
      </c>
      <c r="Q7" s="6" t="s">
        <v>21</v>
      </c>
      <c r="R7" s="6" t="s">
        <v>22</v>
      </c>
      <c r="S7" s="6" t="s">
        <v>23</v>
      </c>
      <c r="T7" s="6" t="s">
        <v>24</v>
      </c>
      <c r="U7" s="6" t="s">
        <v>22</v>
      </c>
      <c r="V7" s="6" t="s">
        <v>25</v>
      </c>
      <c r="W7" s="6" t="s">
        <v>26</v>
      </c>
      <c r="X7" s="6" t="s">
        <v>22</v>
      </c>
      <c r="Y7" s="6" t="s">
        <v>32</v>
      </c>
      <c r="Z7" s="6" t="s">
        <v>30</v>
      </c>
      <c r="AA7" s="6" t="s">
        <v>31</v>
      </c>
    </row>
    <row r="8" spans="3:27" ht="12.75">
      <c r="C8" s="2" t="s">
        <v>3</v>
      </c>
      <c r="D8">
        <v>0.7775</v>
      </c>
      <c r="E8">
        <v>0.815</v>
      </c>
      <c r="F8">
        <f>E8-D8</f>
        <v>0.03749999999999998</v>
      </c>
      <c r="G8" t="s">
        <v>4</v>
      </c>
      <c r="I8" s="6"/>
      <c r="J8" s="8" t="s">
        <v>35</v>
      </c>
      <c r="K8" s="8" t="s">
        <v>35</v>
      </c>
      <c r="L8" s="8" t="s">
        <v>35</v>
      </c>
      <c r="M8" s="9" t="s">
        <v>34</v>
      </c>
      <c r="N8" s="9" t="s">
        <v>34</v>
      </c>
      <c r="O8" s="9" t="s">
        <v>34</v>
      </c>
      <c r="P8" s="9" t="s">
        <v>34</v>
      </c>
      <c r="Q8" s="9" t="s">
        <v>34</v>
      </c>
      <c r="R8" s="9" t="s">
        <v>34</v>
      </c>
      <c r="S8" s="9" t="s">
        <v>34</v>
      </c>
      <c r="T8" s="9" t="s">
        <v>34</v>
      </c>
      <c r="U8" s="9" t="s">
        <v>34</v>
      </c>
      <c r="V8" s="9" t="s">
        <v>34</v>
      </c>
      <c r="W8" s="9" t="s">
        <v>34</v>
      </c>
      <c r="X8" s="9" t="s">
        <v>34</v>
      </c>
      <c r="Y8" s="9" t="s">
        <v>34</v>
      </c>
      <c r="Z8" s="9" t="s">
        <v>34</v>
      </c>
      <c r="AA8" s="9" t="s">
        <v>33</v>
      </c>
    </row>
    <row r="9" spans="3:7" ht="12.75">
      <c r="C9" s="2" t="s">
        <v>5</v>
      </c>
      <c r="D9">
        <v>1.195</v>
      </c>
      <c r="E9">
        <v>1.35</v>
      </c>
      <c r="F9">
        <f>E9-D9</f>
        <v>0.15500000000000003</v>
      </c>
      <c r="G9" t="s">
        <v>4</v>
      </c>
    </row>
    <row r="10" spans="3:27" ht="12.75">
      <c r="C10" s="2" t="s">
        <v>6</v>
      </c>
      <c r="D10">
        <v>1.046</v>
      </c>
      <c r="E10">
        <v>1.084</v>
      </c>
      <c r="F10">
        <f>E10-D10</f>
        <v>0.038000000000000034</v>
      </c>
      <c r="G10" t="s">
        <v>4</v>
      </c>
      <c r="I10">
        <v>1</v>
      </c>
      <c r="J10">
        <v>551</v>
      </c>
      <c r="K10">
        <v>1649</v>
      </c>
      <c r="L10">
        <f>K10-J10</f>
        <v>1098</v>
      </c>
      <c r="M10" s="7">
        <v>2.823</v>
      </c>
      <c r="N10" s="7">
        <v>2.84</v>
      </c>
      <c r="O10" s="7">
        <f aca="true" t="shared" si="0" ref="O10:O22">N10-M10</f>
        <v>0.016999999999999904</v>
      </c>
      <c r="P10" s="7">
        <v>0.774</v>
      </c>
      <c r="Q10" s="7">
        <v>0.779</v>
      </c>
      <c r="R10" s="7">
        <f aca="true" t="shared" si="1" ref="R10:R22">Q10-P10</f>
        <v>0.0050000000000000044</v>
      </c>
      <c r="S10" s="7">
        <v>1.172</v>
      </c>
      <c r="T10" s="7">
        <v>1.186</v>
      </c>
      <c r="U10" s="7">
        <f aca="true" t="shared" si="2" ref="U10:U22">T10-S10</f>
        <v>0.014000000000000012</v>
      </c>
      <c r="V10" s="7">
        <v>1.0365</v>
      </c>
      <c r="W10" s="7">
        <v>1.04</v>
      </c>
      <c r="X10" s="7">
        <f aca="true" t="shared" si="3" ref="X10:X22">W10-V10</f>
        <v>0.0035000000000000586</v>
      </c>
      <c r="Y10" s="7">
        <f>X10</f>
        <v>0.0035000000000000586</v>
      </c>
      <c r="Z10" s="7">
        <f>U10-(R10+Y10)/2</f>
        <v>0.009749999999999981</v>
      </c>
      <c r="AA10" s="10">
        <f>L10/Z10</f>
        <v>112615.38461538484</v>
      </c>
    </row>
    <row r="11" spans="9:27" ht="12.75">
      <c r="I11">
        <v>2</v>
      </c>
      <c r="J11">
        <v>520</v>
      </c>
      <c r="K11">
        <v>2175</v>
      </c>
      <c r="L11">
        <f aca="true" t="shared" si="4" ref="L11:L22">K11-J11</f>
        <v>1655</v>
      </c>
      <c r="M11" s="7">
        <v>2.822</v>
      </c>
      <c r="N11" s="7">
        <v>2.849</v>
      </c>
      <c r="O11" s="7">
        <f t="shared" si="0"/>
        <v>0.027000000000000135</v>
      </c>
      <c r="P11" s="7">
        <v>0.777</v>
      </c>
      <c r="Q11" s="7">
        <v>0.785</v>
      </c>
      <c r="R11" s="7">
        <f t="shared" si="1"/>
        <v>0.008000000000000007</v>
      </c>
      <c r="S11" s="7">
        <v>1.17</v>
      </c>
      <c r="T11" s="7">
        <v>1.19</v>
      </c>
      <c r="U11" s="7">
        <f t="shared" si="2"/>
        <v>0.020000000000000018</v>
      </c>
      <c r="V11" s="7">
        <v>1.036</v>
      </c>
      <c r="W11" s="7">
        <v>1.042</v>
      </c>
      <c r="X11" s="7">
        <f t="shared" si="3"/>
        <v>0.006000000000000005</v>
      </c>
      <c r="Y11" s="7">
        <f>X11</f>
        <v>0.006000000000000005</v>
      </c>
      <c r="Z11" s="7">
        <f aca="true" t="shared" si="5" ref="Z11:Z22">U11-(R11+Y11)/2</f>
        <v>0.013000000000000012</v>
      </c>
      <c r="AA11" s="10">
        <f aca="true" t="shared" si="6" ref="AA11:AA22">L11/Z11</f>
        <v>127307.6923076922</v>
      </c>
    </row>
    <row r="12" spans="5:27" ht="12.75">
      <c r="E12" s="3" t="s">
        <v>7</v>
      </c>
      <c r="F12">
        <f>F9-(F8+F10)/2</f>
        <v>0.11725000000000002</v>
      </c>
      <c r="I12">
        <v>3</v>
      </c>
      <c r="J12">
        <v>504</v>
      </c>
      <c r="K12">
        <v>2697</v>
      </c>
      <c r="L12">
        <f t="shared" si="4"/>
        <v>2193</v>
      </c>
      <c r="M12" s="7">
        <v>2.822</v>
      </c>
      <c r="N12" s="7">
        <v>2.857</v>
      </c>
      <c r="O12" s="7">
        <f t="shared" si="0"/>
        <v>0.03500000000000014</v>
      </c>
      <c r="P12" s="7">
        <v>0.777</v>
      </c>
      <c r="Q12" s="7">
        <v>0.787</v>
      </c>
      <c r="R12" s="7">
        <f t="shared" si="1"/>
        <v>0.010000000000000009</v>
      </c>
      <c r="S12" s="7">
        <v>1.172</v>
      </c>
      <c r="T12" s="7">
        <v>1.196</v>
      </c>
      <c r="U12" s="7">
        <f t="shared" si="2"/>
        <v>0.02400000000000002</v>
      </c>
      <c r="V12" s="7">
        <v>1.035</v>
      </c>
      <c r="W12" s="7">
        <v>1.046</v>
      </c>
      <c r="X12" s="7">
        <f t="shared" si="3"/>
        <v>0.01100000000000012</v>
      </c>
      <c r="Y12" s="7">
        <f>X12</f>
        <v>0.01100000000000012</v>
      </c>
      <c r="Z12" s="7">
        <f t="shared" si="5"/>
        <v>0.013499999999999956</v>
      </c>
      <c r="AA12" s="10">
        <f t="shared" si="6"/>
        <v>162444.44444444496</v>
      </c>
    </row>
    <row r="13" spans="5:27" ht="12.75">
      <c r="E13" t="s">
        <v>8</v>
      </c>
      <c r="F13">
        <v>301</v>
      </c>
      <c r="G13" t="s">
        <v>9</v>
      </c>
      <c r="I13">
        <v>4</v>
      </c>
      <c r="J13">
        <v>482</v>
      </c>
      <c r="K13">
        <v>3219</v>
      </c>
      <c r="L13">
        <f t="shared" si="4"/>
        <v>2737</v>
      </c>
      <c r="M13" s="7">
        <v>2.822</v>
      </c>
      <c r="N13" s="7">
        <v>2.867</v>
      </c>
      <c r="O13" s="7">
        <f t="shared" si="0"/>
        <v>0.04499999999999993</v>
      </c>
      <c r="P13" s="7">
        <v>0.778</v>
      </c>
      <c r="Q13" s="7">
        <v>0.79</v>
      </c>
      <c r="R13" s="7">
        <f t="shared" si="1"/>
        <v>0.01200000000000001</v>
      </c>
      <c r="S13" s="7">
        <v>1.17</v>
      </c>
      <c r="T13" s="7">
        <v>1.205</v>
      </c>
      <c r="U13" s="7">
        <f t="shared" si="2"/>
        <v>0.03500000000000014</v>
      </c>
      <c r="V13" s="7">
        <v>1.034</v>
      </c>
      <c r="W13" s="7">
        <v>1.045</v>
      </c>
      <c r="X13" s="7">
        <f t="shared" si="3"/>
        <v>0.010999999999999899</v>
      </c>
      <c r="Y13" s="7">
        <f aca="true" t="shared" si="7" ref="Y13:Y22">Y$12+(X$22-X$12)*(L13-L$12)/(L$22-L$12)</f>
        <v>0.013540736896730781</v>
      </c>
      <c r="Z13" s="7">
        <f t="shared" si="5"/>
        <v>0.022229631551634745</v>
      </c>
      <c r="AA13" s="10">
        <f t="shared" si="6"/>
        <v>123123.94803496974</v>
      </c>
    </row>
    <row r="14" spans="5:27" ht="12.75">
      <c r="E14" t="s">
        <v>10</v>
      </c>
      <c r="F14">
        <v>8275</v>
      </c>
      <c r="G14" t="s">
        <v>9</v>
      </c>
      <c r="I14">
        <v>5</v>
      </c>
      <c r="J14">
        <v>461</v>
      </c>
      <c r="K14">
        <v>3735</v>
      </c>
      <c r="L14">
        <f t="shared" si="4"/>
        <v>3274</v>
      </c>
      <c r="M14" s="7">
        <v>2.822</v>
      </c>
      <c r="N14" s="7">
        <v>2.875</v>
      </c>
      <c r="O14" s="7">
        <f t="shared" si="0"/>
        <v>0.052999999999999936</v>
      </c>
      <c r="P14" s="7">
        <v>0.776</v>
      </c>
      <c r="Q14" s="7">
        <v>0.792</v>
      </c>
      <c r="R14" s="7">
        <f t="shared" si="1"/>
        <v>0.016000000000000014</v>
      </c>
      <c r="S14" s="7">
        <v>1.172</v>
      </c>
      <c r="T14" s="7">
        <v>1.21</v>
      </c>
      <c r="U14" s="7">
        <f t="shared" si="2"/>
        <v>0.038000000000000034</v>
      </c>
      <c r="V14" s="7">
        <v>1.033</v>
      </c>
      <c r="W14" s="7">
        <v>1.044</v>
      </c>
      <c r="X14" s="7">
        <f t="shared" si="3"/>
        <v>0.01100000000000012</v>
      </c>
      <c r="Y14" s="7">
        <f t="shared" si="7"/>
        <v>0.016048780487804983</v>
      </c>
      <c r="Z14" s="7">
        <f t="shared" si="5"/>
        <v>0.021975609756097535</v>
      </c>
      <c r="AA14" s="10">
        <f t="shared" si="6"/>
        <v>148983.35183129873</v>
      </c>
    </row>
    <row r="15" spans="5:27" ht="12.75">
      <c r="E15" t="s">
        <v>11</v>
      </c>
      <c r="F15">
        <f>F14-F13</f>
        <v>7974</v>
      </c>
      <c r="G15" t="s">
        <v>9</v>
      </c>
      <c r="I15">
        <v>6</v>
      </c>
      <c r="J15">
        <v>441</v>
      </c>
      <c r="K15">
        <v>4255</v>
      </c>
      <c r="L15">
        <f t="shared" si="4"/>
        <v>3814</v>
      </c>
      <c r="M15" s="7">
        <v>2.818</v>
      </c>
      <c r="N15" s="7">
        <v>2.885</v>
      </c>
      <c r="O15" s="7">
        <f t="shared" si="0"/>
        <v>0.06699999999999973</v>
      </c>
      <c r="P15" s="7">
        <v>0.777</v>
      </c>
      <c r="Q15" s="7">
        <v>0.794</v>
      </c>
      <c r="R15" s="7">
        <f t="shared" si="1"/>
        <v>0.017000000000000015</v>
      </c>
      <c r="S15" s="7">
        <v>1.165</v>
      </c>
      <c r="T15" s="7">
        <v>1.215</v>
      </c>
      <c r="U15" s="7">
        <f t="shared" si="2"/>
        <v>0.050000000000000044</v>
      </c>
      <c r="V15" s="7">
        <v>1.034</v>
      </c>
      <c r="W15" s="7">
        <v>1.044</v>
      </c>
      <c r="X15" s="7">
        <f t="shared" si="3"/>
        <v>0.010000000000000009</v>
      </c>
      <c r="Y15" s="7">
        <f t="shared" si="7"/>
        <v>0.018570835495589095</v>
      </c>
      <c r="Z15" s="7">
        <f t="shared" si="5"/>
        <v>0.03221458225220549</v>
      </c>
      <c r="AA15" s="10">
        <f t="shared" si="6"/>
        <v>118393.58865933715</v>
      </c>
    </row>
    <row r="16" spans="5:27" ht="12.75">
      <c r="E16" t="s">
        <v>12</v>
      </c>
      <c r="F16">
        <f>F15/F12</f>
        <v>68008.52878464818</v>
      </c>
      <c r="G16" t="s">
        <v>13</v>
      </c>
      <c r="I16">
        <v>7</v>
      </c>
      <c r="J16">
        <v>425</v>
      </c>
      <c r="K16">
        <v>4775</v>
      </c>
      <c r="L16">
        <f t="shared" si="4"/>
        <v>4350</v>
      </c>
      <c r="M16" s="7">
        <v>2.82</v>
      </c>
      <c r="N16" s="7">
        <v>2.895</v>
      </c>
      <c r="O16" s="7">
        <f t="shared" si="0"/>
        <v>0.07500000000000018</v>
      </c>
      <c r="P16" s="7">
        <v>0.778</v>
      </c>
      <c r="Q16" s="7">
        <v>0.797</v>
      </c>
      <c r="R16" s="7">
        <f t="shared" si="1"/>
        <v>0.019000000000000017</v>
      </c>
      <c r="S16" s="7">
        <v>1.165</v>
      </c>
      <c r="T16" s="7">
        <v>1.225</v>
      </c>
      <c r="U16" s="7">
        <f t="shared" si="2"/>
        <v>0.06000000000000005</v>
      </c>
      <c r="V16" s="7">
        <v>1.034</v>
      </c>
      <c r="W16" s="7">
        <v>1.045</v>
      </c>
      <c r="X16" s="7">
        <f t="shared" si="3"/>
        <v>0.010999999999999899</v>
      </c>
      <c r="Y16" s="7">
        <f t="shared" si="7"/>
        <v>0.02107420861442666</v>
      </c>
      <c r="Z16" s="7">
        <f t="shared" si="5"/>
        <v>0.039962895692786715</v>
      </c>
      <c r="AA16" s="10">
        <f t="shared" si="6"/>
        <v>108850.97099670816</v>
      </c>
    </row>
    <row r="17" spans="9:27" ht="12.75">
      <c r="I17">
        <v>8</v>
      </c>
      <c r="J17">
        <v>400</v>
      </c>
      <c r="K17">
        <v>5315</v>
      </c>
      <c r="L17">
        <f t="shared" si="4"/>
        <v>4915</v>
      </c>
      <c r="M17" s="7">
        <v>2.837</v>
      </c>
      <c r="N17" s="7">
        <v>2.922</v>
      </c>
      <c r="O17" s="7">
        <f t="shared" si="0"/>
        <v>0.08499999999999996</v>
      </c>
      <c r="P17" s="7">
        <v>0.778</v>
      </c>
      <c r="Q17" s="7">
        <v>0.8</v>
      </c>
      <c r="R17" s="7">
        <f t="shared" si="1"/>
        <v>0.02200000000000002</v>
      </c>
      <c r="S17" s="7">
        <v>1.175</v>
      </c>
      <c r="T17" s="7">
        <v>1.25</v>
      </c>
      <c r="U17" s="7">
        <f t="shared" si="2"/>
        <v>0.07499999999999996</v>
      </c>
      <c r="V17" s="7">
        <v>1.034</v>
      </c>
      <c r="W17" s="7">
        <v>1.046</v>
      </c>
      <c r="X17" s="7">
        <f t="shared" si="3"/>
        <v>0.01200000000000001</v>
      </c>
      <c r="Y17" s="7">
        <f t="shared" si="7"/>
        <v>0.0237130254281267</v>
      </c>
      <c r="Z17" s="7">
        <f t="shared" si="5"/>
        <v>0.052143487285936596</v>
      </c>
      <c r="AA17" s="10">
        <f t="shared" si="6"/>
        <v>94259.13485701222</v>
      </c>
    </row>
    <row r="18" spans="5:27" ht="12.75">
      <c r="E18" s="4" t="s">
        <v>14</v>
      </c>
      <c r="I18">
        <v>9</v>
      </c>
      <c r="J18">
        <v>375</v>
      </c>
      <c r="K18">
        <v>5838</v>
      </c>
      <c r="L18">
        <f t="shared" si="4"/>
        <v>5463</v>
      </c>
      <c r="M18" s="7">
        <v>2.83</v>
      </c>
      <c r="N18" s="7">
        <v>2.938</v>
      </c>
      <c r="O18" s="7">
        <f t="shared" si="0"/>
        <v>0.1080000000000001</v>
      </c>
      <c r="P18" s="7">
        <v>0.778</v>
      </c>
      <c r="Q18" s="7">
        <v>0.802</v>
      </c>
      <c r="R18" s="7">
        <f t="shared" si="1"/>
        <v>0.02400000000000002</v>
      </c>
      <c r="S18" s="7">
        <v>1.18</v>
      </c>
      <c r="T18" s="7">
        <v>1.264</v>
      </c>
      <c r="U18" s="7">
        <f t="shared" si="2"/>
        <v>0.08400000000000007</v>
      </c>
      <c r="V18" s="7">
        <v>1.034</v>
      </c>
      <c r="W18" s="7">
        <v>1.048</v>
      </c>
      <c r="X18" s="7">
        <f t="shared" si="3"/>
        <v>0.014000000000000012</v>
      </c>
      <c r="Y18" s="7">
        <f t="shared" si="7"/>
        <v>0.02627244421380391</v>
      </c>
      <c r="Z18" s="7">
        <f t="shared" si="5"/>
        <v>0.05886377789309811</v>
      </c>
      <c r="AA18" s="10">
        <f t="shared" si="6"/>
        <v>92807.49886494369</v>
      </c>
    </row>
    <row r="19" spans="5:27" ht="12.75">
      <c r="E19" s="2" t="s">
        <v>15</v>
      </c>
      <c r="F19">
        <f>0.001738*39.37</f>
        <v>0.06842506</v>
      </c>
      <c r="G19" t="s">
        <v>4</v>
      </c>
      <c r="I19">
        <v>10</v>
      </c>
      <c r="J19">
        <v>400</v>
      </c>
      <c r="K19">
        <v>6440</v>
      </c>
      <c r="L19">
        <f t="shared" si="4"/>
        <v>6040</v>
      </c>
      <c r="M19" s="7">
        <v>2.837</v>
      </c>
      <c r="N19" s="7">
        <v>2.963</v>
      </c>
      <c r="O19" s="7">
        <f t="shared" si="0"/>
        <v>0.1259999999999999</v>
      </c>
      <c r="P19" s="7">
        <v>0.778</v>
      </c>
      <c r="Q19" s="7">
        <v>0.804</v>
      </c>
      <c r="R19" s="7">
        <f t="shared" si="1"/>
        <v>0.026000000000000023</v>
      </c>
      <c r="S19" s="7">
        <v>1.185</v>
      </c>
      <c r="T19" s="7">
        <v>1.285</v>
      </c>
      <c r="U19" s="7">
        <f t="shared" si="2"/>
        <v>0.09999999999999987</v>
      </c>
      <c r="V19" s="7">
        <v>1.034</v>
      </c>
      <c r="W19" s="7">
        <v>1.05</v>
      </c>
      <c r="X19" s="7">
        <f t="shared" si="3"/>
        <v>0.016000000000000014</v>
      </c>
      <c r="Y19" s="7">
        <f t="shared" si="7"/>
        <v>0.0289673066943436</v>
      </c>
      <c r="Z19" s="7">
        <f t="shared" si="5"/>
        <v>0.07251634665282805</v>
      </c>
      <c r="AA19" s="10">
        <f t="shared" si="6"/>
        <v>83291.56498901545</v>
      </c>
    </row>
    <row r="20" spans="5:27" ht="12.75">
      <c r="E20" s="2" t="s">
        <v>16</v>
      </c>
      <c r="F20">
        <v>5682</v>
      </c>
      <c r="G20" t="s">
        <v>9</v>
      </c>
      <c r="I20">
        <v>11</v>
      </c>
      <c r="J20">
        <v>400</v>
      </c>
      <c r="K20">
        <v>7000</v>
      </c>
      <c r="L20">
        <f t="shared" si="4"/>
        <v>6600</v>
      </c>
      <c r="M20" s="7">
        <v>2.84</v>
      </c>
      <c r="N20" s="7">
        <v>2.981</v>
      </c>
      <c r="O20" s="7">
        <f t="shared" si="0"/>
        <v>0.14100000000000001</v>
      </c>
      <c r="P20" s="7">
        <v>0.777</v>
      </c>
      <c r="Q20" s="7">
        <v>0.806</v>
      </c>
      <c r="R20" s="7">
        <f t="shared" si="1"/>
        <v>0.029000000000000026</v>
      </c>
      <c r="S20" s="7">
        <v>1.19</v>
      </c>
      <c r="T20" s="7">
        <v>1.3</v>
      </c>
      <c r="U20" s="7">
        <f t="shared" si="2"/>
        <v>0.1100000000000001</v>
      </c>
      <c r="V20" s="7">
        <v>1.034</v>
      </c>
      <c r="W20" s="7">
        <v>1.051</v>
      </c>
      <c r="X20" s="7">
        <f t="shared" si="3"/>
        <v>0.016999999999999904</v>
      </c>
      <c r="Y20" s="7">
        <f t="shared" si="7"/>
        <v>0.031582771146860464</v>
      </c>
      <c r="Z20" s="7">
        <f t="shared" si="5"/>
        <v>0.07970861442656985</v>
      </c>
      <c r="AA20" s="10">
        <f t="shared" si="6"/>
        <v>82801.58985927592</v>
      </c>
    </row>
    <row r="21" spans="5:27" ht="12.75">
      <c r="E21" t="s">
        <v>12</v>
      </c>
      <c r="F21">
        <f>F20/F19</f>
        <v>83039.7518102286</v>
      </c>
      <c r="G21" t="s">
        <v>13</v>
      </c>
      <c r="I21">
        <v>12</v>
      </c>
      <c r="J21">
        <v>350</v>
      </c>
      <c r="K21">
        <v>7540</v>
      </c>
      <c r="L21">
        <f t="shared" si="4"/>
        <v>7190</v>
      </c>
      <c r="M21" s="7">
        <v>2.848</v>
      </c>
      <c r="N21" s="7">
        <v>3.01</v>
      </c>
      <c r="O21" s="7">
        <f t="shared" si="0"/>
        <v>0.16199999999999992</v>
      </c>
      <c r="P21" s="7">
        <v>0.775</v>
      </c>
      <c r="Q21" s="7">
        <v>0.808</v>
      </c>
      <c r="R21" s="7">
        <f t="shared" si="1"/>
        <v>0.03300000000000003</v>
      </c>
      <c r="S21" s="7">
        <v>1.195</v>
      </c>
      <c r="T21" s="7">
        <v>1.325</v>
      </c>
      <c r="U21" s="7">
        <f t="shared" si="2"/>
        <v>0.1299999999999999</v>
      </c>
      <c r="V21" s="7">
        <v>1.039</v>
      </c>
      <c r="W21" s="7">
        <v>1.057</v>
      </c>
      <c r="X21" s="7">
        <f t="shared" si="3"/>
        <v>0.018000000000000016</v>
      </c>
      <c r="Y21" s="7">
        <f t="shared" si="7"/>
        <v>0.03433834976647643</v>
      </c>
      <c r="Z21" s="7">
        <f t="shared" si="5"/>
        <v>0.09633082511676166</v>
      </c>
      <c r="AA21" s="10">
        <f t="shared" si="6"/>
        <v>74638.62155530247</v>
      </c>
    </row>
    <row r="22" spans="9:27" ht="12.75">
      <c r="I22">
        <v>13</v>
      </c>
      <c r="J22">
        <v>301</v>
      </c>
      <c r="K22">
        <v>8275</v>
      </c>
      <c r="L22">
        <f t="shared" si="4"/>
        <v>7974</v>
      </c>
      <c r="M22" s="7">
        <v>2.845</v>
      </c>
      <c r="N22" s="7">
        <v>3.03</v>
      </c>
      <c r="O22" s="7">
        <f t="shared" si="0"/>
        <v>0.1849999999999996</v>
      </c>
      <c r="P22" s="7">
        <v>0.778</v>
      </c>
      <c r="Q22" s="7">
        <v>0.815</v>
      </c>
      <c r="R22" s="7">
        <f t="shared" si="1"/>
        <v>0.03699999999999992</v>
      </c>
      <c r="S22" s="7">
        <v>1.195</v>
      </c>
      <c r="T22" s="7">
        <v>1.35</v>
      </c>
      <c r="U22" s="7">
        <f t="shared" si="2"/>
        <v>0.15500000000000003</v>
      </c>
      <c r="V22" s="7">
        <v>1.046</v>
      </c>
      <c r="W22" s="7">
        <v>1.084</v>
      </c>
      <c r="X22" s="7">
        <f t="shared" si="3"/>
        <v>0.038000000000000034</v>
      </c>
      <c r="Y22" s="7">
        <f t="shared" si="7"/>
        <v>0.038000000000000034</v>
      </c>
      <c r="Z22" s="7">
        <f t="shared" si="5"/>
        <v>0.11750000000000005</v>
      </c>
      <c r="AA22" s="10">
        <f t="shared" si="6"/>
        <v>67863.82978723402</v>
      </c>
    </row>
    <row r="23" ht="12.75">
      <c r="E23" s="4" t="s">
        <v>17</v>
      </c>
    </row>
    <row r="24" spans="5:7" ht="12.75">
      <c r="E24" s="2" t="s">
        <v>15</v>
      </c>
      <c r="F24">
        <f>0.0044*39.37</f>
        <v>0.173228</v>
      </c>
      <c r="G24" t="s">
        <v>4</v>
      </c>
    </row>
    <row r="25" spans="5:7" ht="12.75">
      <c r="E25" s="2" t="s">
        <v>16</v>
      </c>
      <c r="F25">
        <v>4831</v>
      </c>
      <c r="G25" t="s">
        <v>9</v>
      </c>
    </row>
    <row r="26" spans="5:7" ht="12.75">
      <c r="E26" t="s">
        <v>12</v>
      </c>
      <c r="F26">
        <f>F25/F24</f>
        <v>27888.101230747918</v>
      </c>
      <c r="G26" t="s">
        <v>13</v>
      </c>
    </row>
    <row r="33" spans="9:27" ht="12.75">
      <c r="I33" s="11" t="s">
        <v>41</v>
      </c>
      <c r="J33">
        <v>250</v>
      </c>
      <c r="K33">
        <v>8200</v>
      </c>
      <c r="L33">
        <f>K33-J33</f>
        <v>7950</v>
      </c>
      <c r="P33" s="7">
        <v>1.2525</v>
      </c>
      <c r="Q33" s="7">
        <v>1.2865</v>
      </c>
      <c r="R33" s="7">
        <f>Q33-P33</f>
        <v>0.03400000000000003</v>
      </c>
      <c r="S33" s="7">
        <v>1.74</v>
      </c>
      <c r="T33" s="7">
        <v>1.9</v>
      </c>
      <c r="U33" s="7">
        <f>T33-S33</f>
        <v>0.15999999999999992</v>
      </c>
      <c r="V33" s="7">
        <v>1</v>
      </c>
      <c r="W33" s="7">
        <v>1.035</v>
      </c>
      <c r="X33" s="7">
        <f>W33-V33</f>
        <v>0.03499999999999992</v>
      </c>
      <c r="Y33" s="7">
        <f>X33</f>
        <v>0.03499999999999992</v>
      </c>
      <c r="Z33" s="7">
        <f>U33-(R33+Y33)/2</f>
        <v>0.12549999999999994</v>
      </c>
      <c r="AA33" s="10">
        <f>L33/Z33</f>
        <v>63346.61354581676</v>
      </c>
    </row>
    <row r="36" ht="12.75">
      <c r="I36" t="s">
        <v>43</v>
      </c>
    </row>
    <row r="37" ht="12.75">
      <c r="I37" t="s">
        <v>44</v>
      </c>
    </row>
    <row r="39" ht="12.75">
      <c r="I39" t="s">
        <v>46</v>
      </c>
    </row>
    <row r="41" spans="9:27" ht="51">
      <c r="I41" s="5" t="s">
        <v>18</v>
      </c>
      <c r="J41" s="6" t="s">
        <v>19</v>
      </c>
      <c r="K41" s="6" t="s">
        <v>10</v>
      </c>
      <c r="L41" s="6" t="s">
        <v>11</v>
      </c>
      <c r="M41" s="6" t="s">
        <v>27</v>
      </c>
      <c r="N41" s="6" t="s">
        <v>28</v>
      </c>
      <c r="O41" s="6" t="s">
        <v>29</v>
      </c>
      <c r="P41" s="6" t="s">
        <v>20</v>
      </c>
      <c r="Q41" s="6" t="s">
        <v>21</v>
      </c>
      <c r="R41" s="6" t="s">
        <v>22</v>
      </c>
      <c r="S41" s="6" t="s">
        <v>23</v>
      </c>
      <c r="T41" s="6" t="s">
        <v>24</v>
      </c>
      <c r="U41" s="6" t="s">
        <v>22</v>
      </c>
      <c r="V41" s="6" t="s">
        <v>25</v>
      </c>
      <c r="W41" s="6" t="s">
        <v>26</v>
      </c>
      <c r="X41" s="6" t="s">
        <v>22</v>
      </c>
      <c r="Y41" s="6" t="s">
        <v>32</v>
      </c>
      <c r="Z41" s="6" t="s">
        <v>30</v>
      </c>
      <c r="AA41" s="6" t="s">
        <v>31</v>
      </c>
    </row>
    <row r="42" spans="9:27" ht="12.75">
      <c r="I42" s="6"/>
      <c r="J42" s="8" t="s">
        <v>35</v>
      </c>
      <c r="K42" s="8" t="s">
        <v>35</v>
      </c>
      <c r="L42" s="8" t="s">
        <v>35</v>
      </c>
      <c r="M42" s="9" t="s">
        <v>34</v>
      </c>
      <c r="N42" s="9" t="s">
        <v>34</v>
      </c>
      <c r="O42" s="9" t="s">
        <v>34</v>
      </c>
      <c r="P42" s="9" t="s">
        <v>34</v>
      </c>
      <c r="Q42" s="9" t="s">
        <v>34</v>
      </c>
      <c r="R42" s="9" t="s">
        <v>34</v>
      </c>
      <c r="S42" s="9" t="s">
        <v>34</v>
      </c>
      <c r="T42" s="9" t="s">
        <v>34</v>
      </c>
      <c r="U42" s="9" t="s">
        <v>34</v>
      </c>
      <c r="V42" s="9" t="s">
        <v>34</v>
      </c>
      <c r="W42" s="9" t="s">
        <v>34</v>
      </c>
      <c r="X42" s="9" t="s">
        <v>34</v>
      </c>
      <c r="Y42" s="9" t="s">
        <v>34</v>
      </c>
      <c r="Z42" s="9" t="s">
        <v>34</v>
      </c>
      <c r="AA42" s="9" t="s">
        <v>33</v>
      </c>
    </row>
    <row r="44" spans="9:27" ht="12.75">
      <c r="I44">
        <v>1</v>
      </c>
      <c r="J44">
        <v>300</v>
      </c>
      <c r="K44">
        <v>2100</v>
      </c>
      <c r="L44">
        <f>K44-J44</f>
        <v>1800</v>
      </c>
      <c r="M44" s="7">
        <v>1.6575</v>
      </c>
      <c r="N44" s="7">
        <v>1.6925</v>
      </c>
      <c r="O44">
        <f>N44-M44</f>
        <v>0.03499999999999992</v>
      </c>
      <c r="P44" s="7">
        <v>0.187</v>
      </c>
      <c r="Q44" s="7">
        <v>0.195</v>
      </c>
      <c r="R44">
        <f>Q44-P44</f>
        <v>0.008000000000000007</v>
      </c>
      <c r="S44" s="7">
        <v>0.097</v>
      </c>
      <c r="T44" s="7">
        <v>0.118</v>
      </c>
      <c r="U44">
        <f>T44-S44</f>
        <v>0.02099999999999999</v>
      </c>
      <c r="V44" s="7">
        <v>0.133</v>
      </c>
      <c r="W44" s="7">
        <v>0.143</v>
      </c>
      <c r="X44">
        <f>W44-V44</f>
        <v>0.009999999999999981</v>
      </c>
      <c r="Y44" s="7">
        <f>X44</f>
        <v>0.009999999999999981</v>
      </c>
      <c r="Z44" s="7">
        <f>U44-(R44+Y44)/2</f>
        <v>0.011999999999999997</v>
      </c>
      <c r="AA44" s="10">
        <f>L44/Z44</f>
        <v>150000.00000000003</v>
      </c>
    </row>
    <row r="45" spans="9:27" ht="12.75">
      <c r="I45">
        <v>2</v>
      </c>
      <c r="J45">
        <v>250</v>
      </c>
      <c r="K45">
        <v>5000</v>
      </c>
      <c r="L45">
        <f>K45-J45</f>
        <v>4750</v>
      </c>
      <c r="M45" s="7">
        <v>1.665</v>
      </c>
      <c r="N45" s="7">
        <v>1.775</v>
      </c>
      <c r="O45">
        <f>N45-M45</f>
        <v>0.10999999999999988</v>
      </c>
      <c r="P45" s="7">
        <v>0.188</v>
      </c>
      <c r="Q45" s="7">
        <v>0.21</v>
      </c>
      <c r="R45">
        <f>Q45-P45</f>
        <v>0.021999999999999992</v>
      </c>
      <c r="S45" s="7">
        <v>0.1025</v>
      </c>
      <c r="T45" s="7">
        <v>0.175</v>
      </c>
      <c r="U45">
        <f>T45-S45</f>
        <v>0.0725</v>
      </c>
      <c r="V45" s="7">
        <v>0.134</v>
      </c>
      <c r="W45" s="7">
        <v>0.156</v>
      </c>
      <c r="X45">
        <f>W45-V45</f>
        <v>0.021999999999999992</v>
      </c>
      <c r="Y45" s="7">
        <f>X45</f>
        <v>0.021999999999999992</v>
      </c>
      <c r="Z45" s="7">
        <f>U45-(R45+Y45)/2</f>
        <v>0.0505</v>
      </c>
      <c r="AA45" s="10">
        <f>L45/Z45</f>
        <v>94059.40594059405</v>
      </c>
    </row>
    <row r="46" spans="9:27" ht="12.75">
      <c r="I46">
        <v>3</v>
      </c>
      <c r="J46">
        <v>350</v>
      </c>
      <c r="K46">
        <v>6500</v>
      </c>
      <c r="L46">
        <f>K46-J46</f>
        <v>6150</v>
      </c>
      <c r="M46" s="7">
        <v>1.67</v>
      </c>
      <c r="N46" s="7">
        <v>1.82</v>
      </c>
      <c r="O46">
        <f>N46-M46</f>
        <v>0.15000000000000013</v>
      </c>
      <c r="P46" s="7">
        <v>0.19</v>
      </c>
      <c r="Q46" s="7">
        <v>0.215</v>
      </c>
      <c r="R46">
        <f>Q46-P46</f>
        <v>0.024999999999999994</v>
      </c>
      <c r="S46" s="7">
        <v>0.105</v>
      </c>
      <c r="T46" s="7">
        <v>0.2</v>
      </c>
      <c r="U46">
        <f>T46-S46</f>
        <v>0.09500000000000001</v>
      </c>
      <c r="V46" s="7">
        <v>0.136</v>
      </c>
      <c r="W46" s="7">
        <v>0.162</v>
      </c>
      <c r="X46">
        <f>W46-V46</f>
        <v>0.025999999999999995</v>
      </c>
      <c r="Y46" s="7">
        <f>X46</f>
        <v>0.025999999999999995</v>
      </c>
      <c r="Z46" s="7">
        <f>U46-(R46+Y46)/2</f>
        <v>0.06950000000000002</v>
      </c>
      <c r="AA46" s="10">
        <f>L46/Z46</f>
        <v>88489.2086330935</v>
      </c>
    </row>
    <row r="47" spans="9:27" ht="12.75">
      <c r="I47">
        <v>4</v>
      </c>
      <c r="J47">
        <v>350</v>
      </c>
      <c r="K47">
        <v>8200</v>
      </c>
      <c r="L47">
        <f>K47-J47</f>
        <v>7850</v>
      </c>
      <c r="M47" s="7">
        <v>1.68</v>
      </c>
      <c r="N47" s="7">
        <v>1.865</v>
      </c>
      <c r="O47">
        <f>N47-M47</f>
        <v>0.18500000000000005</v>
      </c>
      <c r="P47" s="7">
        <v>0.19</v>
      </c>
      <c r="Q47" s="7">
        <v>0.2225</v>
      </c>
      <c r="R47">
        <f>Q47-P47</f>
        <v>0.0325</v>
      </c>
      <c r="S47" s="7">
        <v>0.16</v>
      </c>
      <c r="T47" s="7">
        <v>0.32</v>
      </c>
      <c r="U47">
        <f>T47-S47</f>
        <v>0.16</v>
      </c>
      <c r="V47" s="7">
        <v>0.135</v>
      </c>
      <c r="W47" s="7">
        <v>0.1675</v>
      </c>
      <c r="X47">
        <f>W47-V47</f>
        <v>0.0325</v>
      </c>
      <c r="Y47" s="7">
        <f>X47</f>
        <v>0.0325</v>
      </c>
      <c r="Z47" s="7">
        <f>U47-(R47+Y47)/2</f>
        <v>0.1275</v>
      </c>
      <c r="AA47" s="10">
        <f>L47/Z47</f>
        <v>61568.62745098039</v>
      </c>
    </row>
    <row r="49" ht="12.75">
      <c r="AA49" s="10"/>
    </row>
  </sheetData>
  <printOptions/>
  <pageMargins left="0.75" right="0.75" top="1" bottom="1" header="0.5" footer="0.5"/>
  <pageSetup fitToHeight="1" fitToWidth="1" horizontalDpi="600" verticalDpi="600" orientation="landscape" paperSize="17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helpdesk</cp:lastModifiedBy>
  <cp:lastPrinted>2005-04-12T12:42:10Z</cp:lastPrinted>
  <dcterms:created xsi:type="dcterms:W3CDTF">2005-04-08T14:12:54Z</dcterms:created>
  <dcterms:modified xsi:type="dcterms:W3CDTF">2005-05-03T17:51:16Z</dcterms:modified>
  <cp:category/>
  <cp:version/>
  <cp:contentType/>
  <cp:contentStatus/>
</cp:coreProperties>
</file>