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725" activeTab="1"/>
  </bookViews>
  <sheets>
    <sheet name="EasyWay" sheetId="1" r:id="rId1"/>
    <sheet name="HardWay" sheetId="2" r:id="rId2"/>
    <sheet name="Chart" sheetId="3" r:id="rId3"/>
    <sheet name="Summary" sheetId="4" r:id="rId4"/>
  </sheets>
  <definedNames>
    <definedName name="solver_adj" localSheetId="3" hidden="1">'Summary'!$B$10:$I$10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'Summary'!$B$10:$I$10</definedName>
    <definedName name="solver_lhs2" localSheetId="3" hidden="1">'Summary'!$B$10:$I$10</definedName>
    <definedName name="solver_lin" localSheetId="3" hidden="1">2</definedName>
    <definedName name="solver_neg" localSheetId="3" hidden="1">2</definedName>
    <definedName name="solver_num" localSheetId="3" hidden="1">2</definedName>
    <definedName name="solver_nwt" localSheetId="3" hidden="1">1</definedName>
    <definedName name="solver_opt" localSheetId="3" hidden="1">'Summary'!$B$24</definedName>
    <definedName name="solver_pre" localSheetId="3" hidden="1">0.000001</definedName>
    <definedName name="solver_rel1" localSheetId="3" hidden="1">1</definedName>
    <definedName name="solver_rel2" localSheetId="3" hidden="1">3</definedName>
    <definedName name="solver_rhs1" localSheetId="3" hidden="1">'Summary'!$B$4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<sst xmlns="http://schemas.openxmlformats.org/spreadsheetml/2006/main" count="509" uniqueCount="74">
  <si>
    <t>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</si>
  <si>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</si>
  <si>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</si>
  <si>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</si>
  <si>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</si>
  <si>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</si>
  <si>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</si>
  <si>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</si>
  <si>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</si>
  <si>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</si>
  <si>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</si>
  <si>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</si>
  <si>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</si>
  <si>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START</t>
  </si>
  <si>
    <t>POINT</t>
  </si>
  <si>
    <t>OUTSIDE EDGE OF COIL TO CENTER 5" HUB</t>
  </si>
  <si>
    <t>Radial Build</t>
  </si>
  <si>
    <t>AVG</t>
  </si>
  <si>
    <t>STD DEV (ABS)</t>
  </si>
  <si>
    <t>STD DEV (%)</t>
  </si>
  <si>
    <t>Nominal width</t>
  </si>
  <si>
    <t>Nominal height</t>
  </si>
  <si>
    <t>Min radius</t>
  </si>
  <si>
    <t>S.D.</t>
  </si>
  <si>
    <t>Aspect ratio</t>
  </si>
  <si>
    <t>Alpha</t>
  </si>
  <si>
    <t>Error</t>
  </si>
  <si>
    <t>dH_Act</t>
  </si>
  <si>
    <t>dH_Est</t>
  </si>
  <si>
    <t>Layers</t>
  </si>
  <si>
    <t>Stacked height w/o keystoning</t>
  </si>
  <si>
    <t>Additional height due to keystoning</t>
  </si>
  <si>
    <t>Total height</t>
  </si>
  <si>
    <t xml:space="preserve">Dimensions </t>
  </si>
  <si>
    <t>Height envelope</t>
  </si>
  <si>
    <t>Conductor height</t>
  </si>
  <si>
    <t>Allowance for tolerances</t>
  </si>
  <si>
    <t>chance of not exceeding the height envelope</t>
  </si>
  <si>
    <t>Relative J</t>
  </si>
  <si>
    <t>SSE</t>
  </si>
  <si>
    <t>Squared error</t>
  </si>
  <si>
    <t>Estimated B</t>
  </si>
  <si>
    <t>Nominal Area</t>
  </si>
  <si>
    <t>Conductors Wide</t>
  </si>
  <si>
    <t>One-in-hand</t>
  </si>
  <si>
    <t>Three-in-hand</t>
  </si>
  <si>
    <t>Four-in-hand</t>
  </si>
  <si>
    <t>Conductor height (in)</t>
  </si>
  <si>
    <t>Turns high</t>
  </si>
  <si>
    <t>Turns wide</t>
  </si>
  <si>
    <t>Conductor width (in)</t>
  </si>
  <si>
    <t>Keystoning allowance(in)</t>
  </si>
  <si>
    <t>Rel. current density</t>
  </si>
  <si>
    <r>
      <t>Estimated B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(T)</t>
    </r>
  </si>
  <si>
    <t>Keystoning effect</t>
  </si>
  <si>
    <t>Comments: Center twisted the same way, insulated with 14 mils dry glass (2-HL) and 21 mils glass/Kapton (1-HL)</t>
  </si>
  <si>
    <t>TOP EDGE OF COIL TO BASE PLATE 5" HUB</t>
  </si>
  <si>
    <t>W - Turn width</t>
  </si>
  <si>
    <t>RCI - Inside Edge</t>
  </si>
  <si>
    <t>RCC - Radius at center</t>
  </si>
  <si>
    <t>H* x W*/RCC</t>
  </si>
  <si>
    <t>Avg error</t>
  </si>
  <si>
    <t>W* x W*/RCC</t>
  </si>
  <si>
    <t>Beta</t>
  </si>
  <si>
    <t>dH/H=Alpha*(W/R)</t>
  </si>
  <si>
    <t>Aspect Ratio</t>
  </si>
  <si>
    <t>Width/height</t>
  </si>
  <si>
    <t>Inside radius of curvature</t>
  </si>
  <si>
    <t>Mean radius of curvature</t>
  </si>
  <si>
    <t>S.D</t>
  </si>
  <si>
    <t>Fit</t>
  </si>
  <si>
    <t>Linear, zero intercept</t>
  </si>
  <si>
    <t>a</t>
  </si>
  <si>
    <t>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</si>
</sst>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0000000"/>
    <numFmt numFmtId="172" formatCode="0.00000000000"/>
    <numFmt numFmtId="173" formatCode="0.000000000"/>
    <numFmt numFmtId="174" formatCode="0.00000000000000"/>
    <numFmt numFmtId="175" formatCode="0.000000000000000"/>
    <numFmt numFmtId="176" formatCode="0.0000000000000000"/>
    <numFmt numFmtId="177" formatCode="0.0000000000000"/>
    <numFmt numFmtId="178" formatCode="0.000000000000"/>
    <numFmt numFmtId="179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vertAlign val="superscript"/>
      <sz val="9.25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19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/>
    </xf>
    <xf numFmtId="165" fontId="0" fillId="0" borderId="0" xfId="0" applyNumberFormat="1" applyAlignment="1">
      <alignment wrapText="1"/>
    </xf>
    <xf numFmtId="165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4" borderId="0" xfId="0" applyFill="1" applyAlignment="1">
      <alignment/>
    </xf>
    <xf numFmtId="9" fontId="0" fillId="4" borderId="0" xfId="19" applyFont="1" applyFill="1" applyAlignment="1">
      <alignment/>
    </xf>
    <xf numFmtId="165" fontId="0" fillId="5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insulation, 0.539" x 0.66" with twist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25"/>
          <c:w val="0.8437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Hard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HardWay!$B$93:$M$93</c:f>
              <c:numCache>
                <c:ptCount val="12"/>
                <c:pt idx="0">
                  <c:v>0.1252826201796091</c:v>
                </c:pt>
                <c:pt idx="1">
                  <c:v>0.1253046847481508</c:v>
                </c:pt>
                <c:pt idx="2">
                  <c:v>0.1254814814814815</c:v>
                </c:pt>
                <c:pt idx="3">
                  <c:v>0.12537092511013218</c:v>
                </c:pt>
                <c:pt idx="4">
                  <c:v>0.12563658838071695</c:v>
                </c:pt>
                <c:pt idx="5">
                  <c:v>0.12570318021201415</c:v>
                </c:pt>
                <c:pt idx="6">
                  <c:v>0.12574761399787912</c:v>
                </c:pt>
                <c:pt idx="7">
                  <c:v>0.1259702549575071</c:v>
                </c:pt>
                <c:pt idx="8">
                  <c:v>0.1259479553903346</c:v>
                </c:pt>
                <c:pt idx="9">
                  <c:v>0.12592566371681418</c:v>
                </c:pt>
                <c:pt idx="10">
                  <c:v>0.1259033799327553</c:v>
                </c:pt>
                <c:pt idx="11">
                  <c:v>0.1259033799327553</c:v>
                </c:pt>
              </c:numCache>
            </c:numRef>
          </c:xVal>
          <c:yVal>
            <c:numRef>
              <c:f>HardWay!$B$80:$M$80</c:f>
              <c:numCache>
                <c:ptCount val="12"/>
                <c:pt idx="0">
                  <c:v>0.11399999999999999</c:v>
                </c:pt>
                <c:pt idx="1">
                  <c:v>0.09099999999999997</c:v>
                </c:pt>
                <c:pt idx="2">
                  <c:v>0.12</c:v>
                </c:pt>
                <c:pt idx="3">
                  <c:v>0.136</c:v>
                </c:pt>
                <c:pt idx="4">
                  <c:v>0.121</c:v>
                </c:pt>
                <c:pt idx="5">
                  <c:v>0.128</c:v>
                </c:pt>
                <c:pt idx="6">
                  <c:v>0.10899999999999999</c:v>
                </c:pt>
                <c:pt idx="7">
                  <c:v>0.06899999999999995</c:v>
                </c:pt>
                <c:pt idx="8">
                  <c:v>0.138</c:v>
                </c:pt>
                <c:pt idx="9">
                  <c:v>0.124</c:v>
                </c:pt>
                <c:pt idx="10">
                  <c:v>0.14600000000000002</c:v>
                </c:pt>
                <c:pt idx="11">
                  <c:v>0.129</c:v>
                </c:pt>
              </c:numCache>
            </c:numRef>
          </c:yVal>
          <c:smooth val="0"/>
        </c:ser>
        <c:ser>
          <c:idx val="1"/>
          <c:order val="1"/>
          <c:tx>
            <c:v>Hard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HardWay!$B$94:$M$94</c:f>
              <c:numCache>
                <c:ptCount val="12"/>
                <c:pt idx="0">
                  <c:v>0.10139375801624627</c:v>
                </c:pt>
                <c:pt idx="1">
                  <c:v>0.10140820980615738</c:v>
                </c:pt>
                <c:pt idx="2">
                  <c:v>0.10201892744479496</c:v>
                </c:pt>
                <c:pt idx="3">
                  <c:v>0.10209212225570385</c:v>
                </c:pt>
                <c:pt idx="4">
                  <c:v>0.102165422171166</c:v>
                </c:pt>
                <c:pt idx="5">
                  <c:v>0.10203355800946509</c:v>
                </c:pt>
                <c:pt idx="6">
                  <c:v>0.10213608957795006</c:v>
                </c:pt>
                <c:pt idx="7">
                  <c:v>0.10257785467128029</c:v>
                </c:pt>
                <c:pt idx="8">
                  <c:v>0.10274079422382673</c:v>
                </c:pt>
                <c:pt idx="9">
                  <c:v>0.10234177215189875</c:v>
                </c:pt>
                <c:pt idx="10">
                  <c:v>0.10259264599855807</c:v>
                </c:pt>
                <c:pt idx="11">
                  <c:v>0.10253350626891485</c:v>
                </c:pt>
              </c:numCache>
            </c:numRef>
          </c:xVal>
          <c:yVal>
            <c:numRef>
              <c:f>HardWay!$B$81:$M$81</c:f>
              <c:numCache>
                <c:ptCount val="12"/>
                <c:pt idx="0">
                  <c:v>0.14300000000000002</c:v>
                </c:pt>
                <c:pt idx="1">
                  <c:v>0.09499999999999997</c:v>
                </c:pt>
                <c:pt idx="2">
                  <c:v>0.10399999999999998</c:v>
                </c:pt>
                <c:pt idx="3">
                  <c:v>0.10899999999999999</c:v>
                </c:pt>
                <c:pt idx="4">
                  <c:v>0.122</c:v>
                </c:pt>
                <c:pt idx="5">
                  <c:v>0.09899999999999998</c:v>
                </c:pt>
                <c:pt idx="6">
                  <c:v>0.09899999999999998</c:v>
                </c:pt>
                <c:pt idx="7">
                  <c:v>0.09799999999999998</c:v>
                </c:pt>
                <c:pt idx="8">
                  <c:v>0.09399999999999997</c:v>
                </c:pt>
                <c:pt idx="9">
                  <c:v>0.09399999999999997</c:v>
                </c:pt>
                <c:pt idx="10">
                  <c:v>0.10299999999999998</c:v>
                </c:pt>
                <c:pt idx="11">
                  <c:v>0.10799999999999998</c:v>
                </c:pt>
              </c:numCache>
            </c:numRef>
          </c:yVal>
          <c:smooth val="0"/>
        </c:ser>
        <c:ser>
          <c:idx val="2"/>
          <c:order val="2"/>
          <c:tx>
            <c:v>Hard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HardWay!$B$95:$M$95</c:f>
              <c:numCache>
                <c:ptCount val="12"/>
                <c:pt idx="0">
                  <c:v>0.08537077033837295</c:v>
                </c:pt>
                <c:pt idx="1">
                  <c:v>0.08585495354169181</c:v>
                </c:pt>
                <c:pt idx="2">
                  <c:v>0.08622954793358381</c:v>
                </c:pt>
                <c:pt idx="3">
                  <c:v>0.08640757833373817</c:v>
                </c:pt>
                <c:pt idx="4">
                  <c:v>0.08610432046472227</c:v>
                </c:pt>
                <c:pt idx="5">
                  <c:v>0.08588604538870113</c:v>
                </c:pt>
                <c:pt idx="6">
                  <c:v>0.08604184302817754</c:v>
                </c:pt>
                <c:pt idx="7">
                  <c:v>0.08637610780624015</c:v>
                </c:pt>
                <c:pt idx="8">
                  <c:v>0.08653369009973244</c:v>
                </c:pt>
                <c:pt idx="9">
                  <c:v>0.0863551401869159</c:v>
                </c:pt>
                <c:pt idx="10">
                  <c:v>0.08692486255345146</c:v>
                </c:pt>
                <c:pt idx="11">
                  <c:v>0.08671297989031079</c:v>
                </c:pt>
              </c:numCache>
            </c:numRef>
          </c:xVal>
          <c:yVal>
            <c:numRef>
              <c:f>HardWay!$B$82:$M$82</c:f>
              <c:numCache>
                <c:ptCount val="12"/>
                <c:pt idx="0">
                  <c:v>0.07299999999999995</c:v>
                </c:pt>
                <c:pt idx="1">
                  <c:v>0.07699999999999996</c:v>
                </c:pt>
                <c:pt idx="2">
                  <c:v>0.08399999999999996</c:v>
                </c:pt>
                <c:pt idx="3">
                  <c:v>0.08399999999999996</c:v>
                </c:pt>
                <c:pt idx="4">
                  <c:v>0.08299999999999996</c:v>
                </c:pt>
                <c:pt idx="5">
                  <c:v>0.08599999999999997</c:v>
                </c:pt>
                <c:pt idx="6">
                  <c:v>0.07999999999999996</c:v>
                </c:pt>
                <c:pt idx="7">
                  <c:v>0.09299999999999997</c:v>
                </c:pt>
                <c:pt idx="8">
                  <c:v>0.10499999999999998</c:v>
                </c:pt>
                <c:pt idx="9">
                  <c:v>0.08699999999999997</c:v>
                </c:pt>
                <c:pt idx="10">
                  <c:v>0.10399999999999998</c:v>
                </c:pt>
                <c:pt idx="11">
                  <c:v>0.09799999999999998</c:v>
                </c:pt>
              </c:numCache>
            </c:numRef>
          </c:yVal>
          <c:smooth val="0"/>
        </c:ser>
        <c:ser>
          <c:idx val="3"/>
          <c:order val="3"/>
          <c:tx>
            <c:v>Hard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HardWay!$B$96:$M$96</c:f>
              <c:numCache>
                <c:ptCount val="12"/>
                <c:pt idx="0">
                  <c:v>0.07400457665903891</c:v>
                </c:pt>
                <c:pt idx="1">
                  <c:v>0.07442259414225942</c:v>
                </c:pt>
                <c:pt idx="2">
                  <c:v>0.07476670870113494</c:v>
                </c:pt>
                <c:pt idx="3">
                  <c:v>0.07478242589867565</c:v>
                </c:pt>
                <c:pt idx="4">
                  <c:v>0.07446153846153848</c:v>
                </c:pt>
                <c:pt idx="5">
                  <c:v>0.07424397370343318</c:v>
                </c:pt>
                <c:pt idx="6">
                  <c:v>0.07418204566781358</c:v>
                </c:pt>
                <c:pt idx="7">
                  <c:v>0.07444595584388407</c:v>
                </c:pt>
                <c:pt idx="8">
                  <c:v>0.07447712760389408</c:v>
                </c:pt>
                <c:pt idx="9">
                  <c:v>0.07450832547910777</c:v>
                </c:pt>
                <c:pt idx="10">
                  <c:v>0.0750743906299462</c:v>
                </c:pt>
                <c:pt idx="11">
                  <c:v>0.07519340519974636</c:v>
                </c:pt>
              </c:numCache>
            </c:numRef>
          </c:xVal>
          <c:yVal>
            <c:numRef>
              <c:f>HardWay!$B$83:$M$83</c:f>
              <c:numCache>
                <c:ptCount val="12"/>
                <c:pt idx="0">
                  <c:v>0.10899999999999999</c:v>
                </c:pt>
                <c:pt idx="1">
                  <c:v>0.09199999999999997</c:v>
                </c:pt>
                <c:pt idx="2">
                  <c:v>0.08699999999999997</c:v>
                </c:pt>
                <c:pt idx="3">
                  <c:v>0.07099999999999995</c:v>
                </c:pt>
                <c:pt idx="4">
                  <c:v>0.06799999999999995</c:v>
                </c:pt>
                <c:pt idx="5">
                  <c:v>0.07399999999999995</c:v>
                </c:pt>
                <c:pt idx="6">
                  <c:v>0.06999999999999995</c:v>
                </c:pt>
                <c:pt idx="7">
                  <c:v>0.05799999999999994</c:v>
                </c:pt>
                <c:pt idx="8">
                  <c:v>0.07599999999999996</c:v>
                </c:pt>
                <c:pt idx="9">
                  <c:v>0.07199999999999995</c:v>
                </c:pt>
                <c:pt idx="10">
                  <c:v>0.08099999999999996</c:v>
                </c:pt>
                <c:pt idx="11">
                  <c:v>0.08799999999999997</c:v>
                </c:pt>
              </c:numCache>
            </c:numRef>
          </c:yVal>
          <c:smooth val="0"/>
        </c:ser>
        <c:ser>
          <c:idx val="4"/>
          <c:order val="4"/>
          <c:tx>
            <c:v>Hard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HardWay!$B$97:$M$97</c:f>
              <c:numCache>
                <c:ptCount val="12"/>
                <c:pt idx="0">
                  <c:v>0.06536934950385888</c:v>
                </c:pt>
                <c:pt idx="1">
                  <c:v>0.06535733970237002</c:v>
                </c:pt>
                <c:pt idx="2">
                  <c:v>0.06572563510392611</c:v>
                </c:pt>
                <c:pt idx="3">
                  <c:v>0.06587777777777779</c:v>
                </c:pt>
                <c:pt idx="4">
                  <c:v>0.06576816417082641</c:v>
                </c:pt>
                <c:pt idx="5">
                  <c:v>0.06561047583917375</c:v>
                </c:pt>
                <c:pt idx="6">
                  <c:v>0.06523748395378692</c:v>
                </c:pt>
                <c:pt idx="7">
                  <c:v>0.06533333333333334</c:v>
                </c:pt>
                <c:pt idx="8">
                  <c:v>0.06544752092723762</c:v>
                </c:pt>
                <c:pt idx="9">
                  <c:v>0.06550174921745536</c:v>
                </c:pt>
                <c:pt idx="10">
                  <c:v>0.0657681641708264</c:v>
                </c:pt>
                <c:pt idx="11">
                  <c:v>0.0661042460280591</c:v>
                </c:pt>
              </c:numCache>
            </c:numRef>
          </c:xVal>
          <c:yVal>
            <c:numRef>
              <c:f>HardWay!$B$84:$M$84</c:f>
              <c:numCache>
                <c:ptCount val="12"/>
                <c:pt idx="0">
                  <c:v>0.08199999999999996</c:v>
                </c:pt>
                <c:pt idx="1">
                  <c:v>0.06799999999999995</c:v>
                </c:pt>
                <c:pt idx="2">
                  <c:v>0.040999999999999925</c:v>
                </c:pt>
                <c:pt idx="3">
                  <c:v>0.06599999999999995</c:v>
                </c:pt>
                <c:pt idx="4">
                  <c:v>0.07399999999999995</c:v>
                </c:pt>
                <c:pt idx="5">
                  <c:v>0.06799999999999995</c:v>
                </c:pt>
                <c:pt idx="6">
                  <c:v>0.06399999999999995</c:v>
                </c:pt>
                <c:pt idx="7">
                  <c:v>0.06599999999999995</c:v>
                </c:pt>
                <c:pt idx="8">
                  <c:v>0.06699999999999995</c:v>
                </c:pt>
                <c:pt idx="9">
                  <c:v>0.06099999999999994</c:v>
                </c:pt>
                <c:pt idx="10">
                  <c:v>0.05599999999999994</c:v>
                </c:pt>
                <c:pt idx="11">
                  <c:v>0.06799999999999995</c:v>
                </c:pt>
              </c:numCache>
            </c:numRef>
          </c:yVal>
          <c:smooth val="0"/>
        </c:ser>
        <c:ser>
          <c:idx val="5"/>
          <c:order val="5"/>
          <c:tx>
            <c:v>Hard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HardWay!$B$98:$M$98</c:f>
              <c:numCache>
                <c:ptCount val="12"/>
                <c:pt idx="0">
                  <c:v>0.058294141745186406</c:v>
                </c:pt>
                <c:pt idx="1">
                  <c:v>0.0582607271536194</c:v>
                </c:pt>
                <c:pt idx="2">
                  <c:v>0.05846179129005752</c:v>
                </c:pt>
                <c:pt idx="3">
                  <c:v>0.05864490603363008</c:v>
                </c:pt>
                <c:pt idx="4">
                  <c:v>0.05855802469135804</c:v>
                </c:pt>
                <c:pt idx="5">
                  <c:v>0.05860626029654037</c:v>
                </c:pt>
                <c:pt idx="6">
                  <c:v>0.05841858937515396</c:v>
                </c:pt>
                <c:pt idx="7">
                  <c:v>0.058294141745186406</c:v>
                </c:pt>
                <c:pt idx="8">
                  <c:v>0.058337159724499855</c:v>
                </c:pt>
                <c:pt idx="9">
                  <c:v>0.058375451263537916</c:v>
                </c:pt>
                <c:pt idx="10">
                  <c:v>0.05861591695501731</c:v>
                </c:pt>
                <c:pt idx="11">
                  <c:v>0.05904398340248963</c:v>
                </c:pt>
              </c:numCache>
            </c:numRef>
          </c:xVal>
          <c:yVal>
            <c:numRef>
              <c:f>HardWay!$B$85:$M$85</c:f>
              <c:numCache>
                <c:ptCount val="12"/>
                <c:pt idx="0">
                  <c:v>0.06799999999999995</c:v>
                </c:pt>
                <c:pt idx="1">
                  <c:v>0.07199999999999995</c:v>
                </c:pt>
                <c:pt idx="2">
                  <c:v>0.05999999999999994</c:v>
                </c:pt>
                <c:pt idx="3">
                  <c:v>0.06099999999999994</c:v>
                </c:pt>
                <c:pt idx="4">
                  <c:v>0.05499999999999994</c:v>
                </c:pt>
                <c:pt idx="5">
                  <c:v>0.06699999999999995</c:v>
                </c:pt>
                <c:pt idx="6">
                  <c:v>0.07499999999999996</c:v>
                </c:pt>
                <c:pt idx="7">
                  <c:v>0.04999999999999993</c:v>
                </c:pt>
                <c:pt idx="8">
                  <c:v>0.05399999999999994</c:v>
                </c:pt>
                <c:pt idx="9">
                  <c:v>0.04999999999999993</c:v>
                </c:pt>
                <c:pt idx="10">
                  <c:v>0.052999999999999936</c:v>
                </c:pt>
                <c:pt idx="11">
                  <c:v>0.04299999999999993</c:v>
                </c:pt>
              </c:numCache>
            </c:numRef>
          </c:yVal>
          <c:smooth val="0"/>
        </c:ser>
        <c:ser>
          <c:idx val="6"/>
          <c:order val="6"/>
          <c:tx>
            <c:v>Easy Way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EasyWay!$B$93:$M$93</c:f>
              <c:numCache>
                <c:ptCount val="12"/>
                <c:pt idx="0">
                  <c:v>0.1271408148677627</c:v>
                </c:pt>
                <c:pt idx="1">
                  <c:v>0.12702731655061597</c:v>
                </c:pt>
                <c:pt idx="2">
                  <c:v>0.12677833214540274</c:v>
                </c:pt>
                <c:pt idx="3">
                  <c:v>0.1273684210526316</c:v>
                </c:pt>
                <c:pt idx="4">
                  <c:v>0.12761973094170406</c:v>
                </c:pt>
                <c:pt idx="5">
                  <c:v>0.12810226863521787</c:v>
                </c:pt>
                <c:pt idx="6">
                  <c:v>0.1279870480302213</c:v>
                </c:pt>
                <c:pt idx="7">
                  <c:v>0.1280792079207921</c:v>
                </c:pt>
                <c:pt idx="8">
                  <c:v>0.1271408148677627</c:v>
                </c:pt>
                <c:pt idx="9">
                  <c:v>0.12752823086574658</c:v>
                </c:pt>
                <c:pt idx="10">
                  <c:v>0.127596843615495</c:v>
                </c:pt>
                <c:pt idx="11">
                  <c:v>0.12764262648008615</c:v>
                </c:pt>
              </c:numCache>
            </c:numRef>
          </c:xVal>
          <c:yVal>
            <c:numRef>
              <c:f>EasyWay!$B$80:$M$80</c:f>
              <c:numCache>
                <c:ptCount val="12"/>
                <c:pt idx="0">
                  <c:v>0.07499999999999996</c:v>
                </c:pt>
                <c:pt idx="1">
                  <c:v>0.06799999999999995</c:v>
                </c:pt>
                <c:pt idx="2">
                  <c:v>0.08199999999999996</c:v>
                </c:pt>
                <c:pt idx="3">
                  <c:v>0.10099999999999998</c:v>
                </c:pt>
                <c:pt idx="4">
                  <c:v>0.10899999999999999</c:v>
                </c:pt>
                <c:pt idx="5">
                  <c:v>0.12</c:v>
                </c:pt>
                <c:pt idx="6">
                  <c:v>0.09799999999999998</c:v>
                </c:pt>
                <c:pt idx="7">
                  <c:v>0.132</c:v>
                </c:pt>
                <c:pt idx="8">
                  <c:v>0.123</c:v>
                </c:pt>
                <c:pt idx="9">
                  <c:v>0.10199999999999998</c:v>
                </c:pt>
                <c:pt idx="10">
                  <c:v>0.09899999999999998</c:v>
                </c:pt>
                <c:pt idx="11">
                  <c:v>0.09199999999999997</c:v>
                </c:pt>
              </c:numCache>
            </c:numRef>
          </c:yVal>
          <c:smooth val="0"/>
        </c:ser>
        <c:ser>
          <c:idx val="7"/>
          <c:order val="7"/>
          <c:tx>
            <c:v>Easy Way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EasyWay!$B$94:$M$94</c:f>
              <c:numCache>
                <c:ptCount val="12"/>
                <c:pt idx="0">
                  <c:v>0.10509305760709012</c:v>
                </c:pt>
                <c:pt idx="1">
                  <c:v>0.10495353296946454</c:v>
                </c:pt>
                <c:pt idx="2">
                  <c:v>0.10500000000000002</c:v>
                </c:pt>
                <c:pt idx="3">
                  <c:v>0.10556083086053415</c:v>
                </c:pt>
                <c:pt idx="4">
                  <c:v>0.10623861430491265</c:v>
                </c:pt>
                <c:pt idx="5">
                  <c:v>0.10687697160883282</c:v>
                </c:pt>
                <c:pt idx="6">
                  <c:v>0.10654088050314467</c:v>
                </c:pt>
                <c:pt idx="7">
                  <c:v>0.10646117013317374</c:v>
                </c:pt>
                <c:pt idx="8">
                  <c:v>0.10595383469843636</c:v>
                </c:pt>
                <c:pt idx="9">
                  <c:v>0.10628622647146702</c:v>
                </c:pt>
                <c:pt idx="10">
                  <c:v>0.10655683690280067</c:v>
                </c:pt>
                <c:pt idx="11">
                  <c:v>0.10671666416679168</c:v>
                </c:pt>
              </c:numCache>
            </c:numRef>
          </c:xVal>
          <c:yVal>
            <c:numRef>
              <c:f>EasyWay!$B$81:$M$81</c:f>
              <c:numCache>
                <c:ptCount val="12"/>
                <c:pt idx="0">
                  <c:v>0.04599999999999993</c:v>
                </c:pt>
                <c:pt idx="1">
                  <c:v>0.04799999999999993</c:v>
                </c:pt>
                <c:pt idx="2">
                  <c:v>0.05399999999999994</c:v>
                </c:pt>
                <c:pt idx="3">
                  <c:v>0.04399999999999993</c:v>
                </c:pt>
                <c:pt idx="4">
                  <c:v>0.07799999999999996</c:v>
                </c:pt>
                <c:pt idx="5">
                  <c:v>0.07099999999999995</c:v>
                </c:pt>
                <c:pt idx="6">
                  <c:v>0.05699999999999994</c:v>
                </c:pt>
                <c:pt idx="7">
                  <c:v>0.07099999999999995</c:v>
                </c:pt>
                <c:pt idx="8">
                  <c:v>0.06799999999999995</c:v>
                </c:pt>
                <c:pt idx="9">
                  <c:v>0.08199999999999996</c:v>
                </c:pt>
                <c:pt idx="10">
                  <c:v>0.07599999999999996</c:v>
                </c:pt>
                <c:pt idx="11">
                  <c:v>0.08499999999999996</c:v>
                </c:pt>
              </c:numCache>
            </c:numRef>
          </c:yVal>
          <c:smooth val="0"/>
        </c:ser>
        <c:ser>
          <c:idx val="8"/>
          <c:order val="8"/>
          <c:tx>
            <c:v>Easy Way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EasyWay!$B$95:$M$95</c:f>
              <c:numCache>
                <c:ptCount val="12"/>
                <c:pt idx="0">
                  <c:v>0.0901977687626775</c:v>
                </c:pt>
                <c:pt idx="1">
                  <c:v>0.09010638297872342</c:v>
                </c:pt>
                <c:pt idx="2">
                  <c:v>0.09059977078823381</c:v>
                </c:pt>
                <c:pt idx="3">
                  <c:v>0.09086590038314178</c:v>
                </c:pt>
                <c:pt idx="4">
                  <c:v>0.09135593220338985</c:v>
                </c:pt>
                <c:pt idx="5">
                  <c:v>0.09188686555598607</c:v>
                </c:pt>
                <c:pt idx="6">
                  <c:v>0.09147338647467217</c:v>
                </c:pt>
                <c:pt idx="7">
                  <c:v>0.09136766405547708</c:v>
                </c:pt>
                <c:pt idx="8">
                  <c:v>0.09135593220338985</c:v>
                </c:pt>
                <c:pt idx="9">
                  <c:v>0.09159114315139033</c:v>
                </c:pt>
                <c:pt idx="10">
                  <c:v>0.09183942171163033</c:v>
                </c:pt>
                <c:pt idx="11">
                  <c:v>0.09201758923952406</c:v>
                </c:pt>
              </c:numCache>
            </c:numRef>
          </c:xVal>
          <c:yVal>
            <c:numRef>
              <c:f>EasyWay!$B$82:$M$82</c:f>
              <c:numCache>
                <c:ptCount val="12"/>
                <c:pt idx="0">
                  <c:v>0.04299999999999993</c:v>
                </c:pt>
                <c:pt idx="1">
                  <c:v>0.050999999999999934</c:v>
                </c:pt>
                <c:pt idx="2">
                  <c:v>0.06099999999999994</c:v>
                </c:pt>
                <c:pt idx="3">
                  <c:v>0.05699999999999994</c:v>
                </c:pt>
                <c:pt idx="4">
                  <c:v>0.06299999999999994</c:v>
                </c:pt>
                <c:pt idx="5">
                  <c:v>0.04599999999999993</c:v>
                </c:pt>
                <c:pt idx="6">
                  <c:v>0.04799999999999993</c:v>
                </c:pt>
                <c:pt idx="7">
                  <c:v>0.05499999999999994</c:v>
                </c:pt>
                <c:pt idx="8">
                  <c:v>0.05699999999999994</c:v>
                </c:pt>
                <c:pt idx="9">
                  <c:v>0.04999999999999993</c:v>
                </c:pt>
                <c:pt idx="10">
                  <c:v>0.05499999999999994</c:v>
                </c:pt>
                <c:pt idx="11">
                  <c:v>0.07199999999999995</c:v>
                </c:pt>
              </c:numCache>
            </c:numRef>
          </c:yVal>
          <c:smooth val="0"/>
        </c:ser>
        <c:ser>
          <c:idx val="9"/>
          <c:order val="9"/>
          <c:tx>
            <c:v>Easy Way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EasyWay!$B$96:$M$96</c:f>
              <c:numCache>
                <c:ptCount val="12"/>
                <c:pt idx="0">
                  <c:v>0.07918530884808013</c:v>
                </c:pt>
                <c:pt idx="1">
                  <c:v>0.07911486711887024</c:v>
                </c:pt>
                <c:pt idx="2">
                  <c:v>0.07978916676012113</c:v>
                </c:pt>
                <c:pt idx="3">
                  <c:v>0.08012162162162163</c:v>
                </c:pt>
                <c:pt idx="4">
                  <c:v>0.08027530181654068</c:v>
                </c:pt>
                <c:pt idx="5">
                  <c:v>0.0805753114382786</c:v>
                </c:pt>
                <c:pt idx="6">
                  <c:v>0.08042957268822068</c:v>
                </c:pt>
                <c:pt idx="7">
                  <c:v>0.08035690083578045</c:v>
                </c:pt>
                <c:pt idx="8">
                  <c:v>0.08018483038431196</c:v>
                </c:pt>
                <c:pt idx="9">
                  <c:v>0.08045685853217235</c:v>
                </c:pt>
                <c:pt idx="10">
                  <c:v>0.08066666666666668</c:v>
                </c:pt>
                <c:pt idx="11">
                  <c:v>0.0807857386170092</c:v>
                </c:pt>
              </c:numCache>
            </c:numRef>
          </c:xVal>
          <c:yVal>
            <c:numRef>
              <c:f>EasyWay!$B$83:$M$83</c:f>
              <c:numCache>
                <c:ptCount val="12"/>
                <c:pt idx="0">
                  <c:v>0.05799999999999994</c:v>
                </c:pt>
                <c:pt idx="1">
                  <c:v>0.04999999999999993</c:v>
                </c:pt>
                <c:pt idx="2">
                  <c:v>0.04599999999999993</c:v>
                </c:pt>
                <c:pt idx="3">
                  <c:v>0.05699999999999994</c:v>
                </c:pt>
                <c:pt idx="4">
                  <c:v>0.06399999999999995</c:v>
                </c:pt>
                <c:pt idx="5">
                  <c:v>0.05999999999999994</c:v>
                </c:pt>
                <c:pt idx="6">
                  <c:v>0.05599999999999994</c:v>
                </c:pt>
                <c:pt idx="7">
                  <c:v>0.07099999999999995</c:v>
                </c:pt>
                <c:pt idx="8">
                  <c:v>0.06599999999999995</c:v>
                </c:pt>
                <c:pt idx="9">
                  <c:v>0.052999999999999936</c:v>
                </c:pt>
                <c:pt idx="10">
                  <c:v>0.04799999999999993</c:v>
                </c:pt>
                <c:pt idx="11">
                  <c:v>0.06099999999999994</c:v>
                </c:pt>
              </c:numCache>
            </c:numRef>
          </c:yVal>
          <c:smooth val="0"/>
        </c:ser>
        <c:ser>
          <c:idx val="10"/>
          <c:order val="10"/>
          <c:tx>
            <c:v>Easy Way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EasyWay!$B$97:$M$97</c:f>
              <c:numCache>
                <c:ptCount val="12"/>
                <c:pt idx="0">
                  <c:v>0.07062537224538416</c:v>
                </c:pt>
                <c:pt idx="1">
                  <c:v>0.0705203687184062</c:v>
                </c:pt>
                <c:pt idx="2">
                  <c:v>0.07114800000000002</c:v>
                </c:pt>
                <c:pt idx="3">
                  <c:v>0.0714911575562701</c:v>
                </c:pt>
                <c:pt idx="4">
                  <c:v>0.0715774647887324</c:v>
                </c:pt>
                <c:pt idx="5">
                  <c:v>0.07172177419354842</c:v>
                </c:pt>
                <c:pt idx="6">
                  <c:v>0.07169286577992746</c:v>
                </c:pt>
                <c:pt idx="7">
                  <c:v>0.07160628019323673</c:v>
                </c:pt>
                <c:pt idx="8">
                  <c:v>0.07146243471273604</c:v>
                </c:pt>
                <c:pt idx="9">
                  <c:v>0.0715774647887324</c:v>
                </c:pt>
                <c:pt idx="10">
                  <c:v>0.07183038869257952</c:v>
                </c:pt>
                <c:pt idx="11">
                  <c:v>0.07196844021849082</c:v>
                </c:pt>
              </c:numCache>
            </c:numRef>
          </c:xVal>
          <c:yVal>
            <c:numRef>
              <c:f>EasyWay!$B$84:$M$84</c:f>
              <c:numCache>
                <c:ptCount val="12"/>
                <c:pt idx="0">
                  <c:v>0.03399999999999992</c:v>
                </c:pt>
                <c:pt idx="1">
                  <c:v>0.050999999999999934</c:v>
                </c:pt>
                <c:pt idx="2">
                  <c:v>0.04299999999999993</c:v>
                </c:pt>
                <c:pt idx="3">
                  <c:v>0.04599999999999993</c:v>
                </c:pt>
                <c:pt idx="4">
                  <c:v>0.05999999999999994</c:v>
                </c:pt>
                <c:pt idx="5">
                  <c:v>0.05399999999999994</c:v>
                </c:pt>
                <c:pt idx="6">
                  <c:v>0.041999999999999926</c:v>
                </c:pt>
                <c:pt idx="7">
                  <c:v>0.051999999999999935</c:v>
                </c:pt>
                <c:pt idx="8">
                  <c:v>0.05599999999999994</c:v>
                </c:pt>
                <c:pt idx="9">
                  <c:v>0.05599999999999994</c:v>
                </c:pt>
                <c:pt idx="10">
                  <c:v>0.04999999999999993</c:v>
                </c:pt>
                <c:pt idx="11">
                  <c:v>0.04799999999999993</c:v>
                </c:pt>
              </c:numCache>
            </c:numRef>
          </c:yVal>
          <c:smooth val="0"/>
        </c:ser>
        <c:ser>
          <c:idx val="11"/>
          <c:order val="11"/>
          <c:tx>
            <c:v>Easy Way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EasyWay!$B$98:$M$98</c:f>
              <c:numCache>
                <c:ptCount val="12"/>
                <c:pt idx="0">
                  <c:v>0.06399352401511064</c:v>
                </c:pt>
                <c:pt idx="1">
                  <c:v>0.06376411543287329</c:v>
                </c:pt>
                <c:pt idx="2">
                  <c:v>0.06413196322336398</c:v>
                </c:pt>
                <c:pt idx="3">
                  <c:v>0.06434656778511351</c:v>
                </c:pt>
                <c:pt idx="4">
                  <c:v>0.06434074877916442</c:v>
                </c:pt>
                <c:pt idx="5">
                  <c:v>0.06443981523412735</c:v>
                </c:pt>
                <c:pt idx="6">
                  <c:v>0.06440481578709152</c:v>
                </c:pt>
                <c:pt idx="7">
                  <c:v>0.06446316933949445</c:v>
                </c:pt>
                <c:pt idx="8">
                  <c:v>0.06444565217391306</c:v>
                </c:pt>
                <c:pt idx="9">
                  <c:v>0.06456261343012705</c:v>
                </c:pt>
                <c:pt idx="10">
                  <c:v>0.06438150393629537</c:v>
                </c:pt>
                <c:pt idx="11">
                  <c:v>0.06449823225455535</c:v>
                </c:pt>
              </c:numCache>
            </c:numRef>
          </c:xVal>
          <c:yVal>
            <c:numRef>
              <c:f>EasyWay!$B$85:$M$85</c:f>
              <c:numCache>
                <c:ptCount val="12"/>
                <c:pt idx="0">
                  <c:v>0.04599999999999993</c:v>
                </c:pt>
                <c:pt idx="1">
                  <c:v>0.05499999999999994</c:v>
                </c:pt>
                <c:pt idx="2">
                  <c:v>0.04499999999999993</c:v>
                </c:pt>
                <c:pt idx="3">
                  <c:v>0.03599999999999992</c:v>
                </c:pt>
                <c:pt idx="4">
                  <c:v>0.05599999999999994</c:v>
                </c:pt>
                <c:pt idx="5">
                  <c:v>0.050999999999999934</c:v>
                </c:pt>
                <c:pt idx="6">
                  <c:v>0.04299999999999993</c:v>
                </c:pt>
                <c:pt idx="7">
                  <c:v>0.07099999999999995</c:v>
                </c:pt>
                <c:pt idx="8">
                  <c:v>0.08099999999999996</c:v>
                </c:pt>
                <c:pt idx="9">
                  <c:v>0.07199999999999995</c:v>
                </c:pt>
                <c:pt idx="10">
                  <c:v>0.040999999999999925</c:v>
                </c:pt>
                <c:pt idx="11">
                  <c:v>0.05499999999999994</c:v>
                </c:pt>
              </c:numCache>
            </c:numRef>
          </c:yVal>
          <c:smooth val="0"/>
        </c:ser>
        <c:axId val="51416372"/>
        <c:axId val="60094165"/>
      </c:scatterChart>
      <c:val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(width/radius) x 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4165"/>
        <c:crosses val="autoZero"/>
        <c:crossBetween val="midCat"/>
        <c:dispUnits/>
      </c:valAx>
      <c:valAx>
        <c:axId val="6009416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height due to keystoning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crossAx val="51416372"/>
        <c:crosses val="autoZero"/>
        <c:crossBetween val="midCat"/>
        <c:dispUnits/>
        <c:majorUnit val="0.01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0525"/>
          <c:w val="0.102"/>
          <c:h val="0.4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Summary!$A$34:$A$35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Summary!$B$34:$B$35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76574"/>
        <c:axId val="35789167"/>
      </c:scatterChart>
      <c:val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crossBetween val="midCat"/>
        <c:dispUnits/>
      </c:val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0.35625</cdr:y>
    </cdr:from>
    <cdr:to>
      <cdr:x>0.8595</cdr:x>
      <cdr:y>0.884</cdr:y>
    </cdr:to>
    <cdr:sp>
      <cdr:nvSpPr>
        <cdr:cNvPr id="1" name="Line 1"/>
        <cdr:cNvSpPr>
          <a:spLocks/>
        </cdr:cNvSpPr>
      </cdr:nvSpPr>
      <cdr:spPr>
        <a:xfrm flipV="1">
          <a:off x="723900" y="2105025"/>
          <a:ext cx="6724650" cy="3133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0.58225</cdr:y>
    </cdr:from>
    <cdr:to>
      <cdr:x>0.37575</cdr:x>
      <cdr:y>0.6685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3448050"/>
          <a:ext cx="2066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Hard Way
Slope = 1.00, S.D.=0.014</a:t>
          </a:r>
        </a:p>
      </cdr:txBody>
    </cdr:sp>
  </cdr:relSizeAnchor>
  <cdr:relSizeAnchor xmlns:cdr="http://schemas.openxmlformats.org/drawingml/2006/chartDrawing">
    <cdr:from>
      <cdr:x>0.08425</cdr:x>
      <cdr:y>0.50925</cdr:y>
    </cdr:from>
    <cdr:to>
      <cdr:x>0.86625</cdr:x>
      <cdr:y>0.8855</cdr:y>
    </cdr:to>
    <cdr:sp>
      <cdr:nvSpPr>
        <cdr:cNvPr id="3" name="Line 6"/>
        <cdr:cNvSpPr>
          <a:spLocks/>
        </cdr:cNvSpPr>
      </cdr:nvSpPr>
      <cdr:spPr>
        <a:xfrm flipV="1">
          <a:off x="723900" y="3019425"/>
          <a:ext cx="6781800" cy="2228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0.32025</cdr:x>
      <cdr:y>0.77225</cdr:y>
    </cdr:from>
    <cdr:to>
      <cdr:x>0.55875</cdr:x>
      <cdr:y>0.8585</cdr:y>
    </cdr:to>
    <cdr:sp>
      <cdr:nvSpPr>
        <cdr:cNvPr id="4" name="TextBox 7"/>
        <cdr:cNvSpPr txBox="1">
          <a:spLocks noChangeArrowheads="1"/>
        </cdr:cNvSpPr>
      </cdr:nvSpPr>
      <cdr:spPr>
        <a:xfrm>
          <a:off x="2771775" y="4581525"/>
          <a:ext cx="2066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Easy Way
Slope = 0.70, S.D.=0.014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31</xdr:row>
      <xdr:rowOff>19050</xdr:rowOff>
    </xdr:from>
    <xdr:to>
      <xdr:col>8</xdr:col>
      <xdr:colOff>114300</xdr:colOff>
      <xdr:row>47</xdr:row>
      <xdr:rowOff>57150</xdr:rowOff>
    </xdr:to>
    <xdr:graphicFrame>
      <xdr:nvGraphicFramePr>
        <xdr:cNvPr id="1" name="Chart 4"/>
        <xdr:cNvGraphicFramePr/>
      </xdr:nvGraphicFramePr>
      <xdr:xfrm>
        <a:off x="4476750" y="5238750"/>
        <a:ext cx="4200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zoomScale="80" zoomScaleNormal="80" workbookViewId="0" topLeftCell="A139">
      <selection activeCell="G174" sqref="G174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1" ht="12.75">
      <c r="J1" s="20" t="s">
        <v>20</v>
      </c>
      <c r="K1" s="24">
        <v>0.539</v>
      </c>
    </row>
    <row r="2" spans="10:13" ht="12.75">
      <c r="J2" s="20" t="s">
        <v>21</v>
      </c>
      <c r="K2" s="24">
        <f>0.66</f>
        <v>0.66</v>
      </c>
      <c r="M2" s="19"/>
    </row>
    <row r="3" spans="10:15" ht="12.75">
      <c r="J3" s="20" t="s">
        <v>22</v>
      </c>
      <c r="K3" s="24">
        <v>2.5</v>
      </c>
      <c r="M3" s="19"/>
      <c r="N3" s="16"/>
      <c r="O3" s="25"/>
    </row>
    <row r="4" spans="10:15" ht="12.75">
      <c r="J4" s="20" t="s">
        <v>24</v>
      </c>
      <c r="K4" s="26">
        <f>K1/K2</f>
        <v>0.8166666666666667</v>
      </c>
      <c r="M4" s="19"/>
      <c r="N4" s="16"/>
      <c r="O4" s="25"/>
    </row>
    <row r="5" spans="10:11" ht="12.75">
      <c r="J5" s="20"/>
      <c r="K5" s="20" t="str">
        <f>IF(K1&lt;K2,"EASY WAY","HARD WAY")</f>
        <v>EASY WAY</v>
      </c>
    </row>
    <row r="6" spans="1:10" ht="12.75">
      <c r="A6" s="43" t="s">
        <v>55</v>
      </c>
      <c r="J6" s="20"/>
    </row>
    <row r="7" spans="1:10" ht="12.75">
      <c r="A7" s="43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2">
        <v>0.596</v>
      </c>
      <c r="C13" s="23">
        <v>0.601</v>
      </c>
      <c r="D13" s="23">
        <v>0.612</v>
      </c>
      <c r="E13" s="23">
        <v>0.586</v>
      </c>
      <c r="F13" s="23">
        <v>0.575</v>
      </c>
      <c r="G13" s="23">
        <v>0.554</v>
      </c>
      <c r="H13" s="23">
        <v>0.559</v>
      </c>
      <c r="I13" s="23">
        <v>0.555</v>
      </c>
      <c r="J13" s="23">
        <v>0.596</v>
      </c>
      <c r="K13" s="23">
        <v>0.579</v>
      </c>
      <c r="L13" s="23">
        <v>0.576</v>
      </c>
      <c r="M13" s="23">
        <v>0.574</v>
      </c>
    </row>
    <row r="14" spans="1:13" ht="12.75">
      <c r="A14" s="1">
        <v>2</v>
      </c>
      <c r="B14" s="23">
        <v>1.174</v>
      </c>
      <c r="C14" s="23">
        <v>1.178</v>
      </c>
      <c r="D14" s="23">
        <v>1.164</v>
      </c>
      <c r="E14" s="23">
        <v>1.154</v>
      </c>
      <c r="F14" s="23">
        <v>1.122</v>
      </c>
      <c r="G14" s="23">
        <v>1.103</v>
      </c>
      <c r="H14" s="23">
        <v>1.119</v>
      </c>
      <c r="I14" s="23">
        <v>1.128</v>
      </c>
      <c r="J14" s="23">
        <v>1.119</v>
      </c>
      <c r="K14" s="23">
        <v>1.115</v>
      </c>
      <c r="L14" s="23">
        <v>1.101</v>
      </c>
      <c r="M14" s="23">
        <v>1.093</v>
      </c>
    </row>
    <row r="15" spans="1:13" ht="12.75">
      <c r="A15" s="1">
        <v>3</v>
      </c>
      <c r="B15" s="23">
        <v>1.714</v>
      </c>
      <c r="C15" s="23">
        <v>1.718</v>
      </c>
      <c r="D15" s="23">
        <v>1.689</v>
      </c>
      <c r="E15" s="23">
        <v>1.676</v>
      </c>
      <c r="F15" s="23">
        <v>1.666</v>
      </c>
      <c r="G15" s="23">
        <v>1.64</v>
      </c>
      <c r="H15" s="23">
        <v>1.659</v>
      </c>
      <c r="I15" s="23">
        <v>1.659</v>
      </c>
      <c r="J15" s="23">
        <v>1.669</v>
      </c>
      <c r="K15" s="23">
        <v>1.653</v>
      </c>
      <c r="L15" s="23">
        <v>1.646</v>
      </c>
      <c r="M15" s="23">
        <v>1.639</v>
      </c>
    </row>
    <row r="16" spans="1:13" ht="12.75">
      <c r="A16" s="1">
        <v>4</v>
      </c>
      <c r="B16" s="23">
        <v>2.271</v>
      </c>
      <c r="C16" s="23">
        <v>2.275</v>
      </c>
      <c r="D16" s="23">
        <v>2.228</v>
      </c>
      <c r="E16" s="23">
        <v>2.204</v>
      </c>
      <c r="F16" s="23">
        <v>2.197</v>
      </c>
      <c r="G16" s="23">
        <v>2.19</v>
      </c>
      <c r="H16" s="23">
        <v>2.187</v>
      </c>
      <c r="I16" s="23">
        <v>2.195</v>
      </c>
      <c r="J16" s="23">
        <v>2.204</v>
      </c>
      <c r="K16" s="23">
        <v>2.19</v>
      </c>
      <c r="L16" s="23">
        <v>2.174</v>
      </c>
      <c r="M16" s="23">
        <v>2.168</v>
      </c>
    </row>
    <row r="17" spans="1:13" ht="12.75">
      <c r="A17" s="1">
        <v>5</v>
      </c>
      <c r="B17" s="23">
        <v>2.803</v>
      </c>
      <c r="C17" s="23">
        <v>2.814</v>
      </c>
      <c r="D17" s="23">
        <v>2.772</v>
      </c>
      <c r="E17" s="23">
        <v>2.748</v>
      </c>
      <c r="F17" s="23">
        <v>2.743</v>
      </c>
      <c r="G17" s="23">
        <v>2.73</v>
      </c>
      <c r="H17" s="23">
        <v>2.737</v>
      </c>
      <c r="I17" s="23">
        <v>2.741</v>
      </c>
      <c r="J17" s="23">
        <v>2.752</v>
      </c>
      <c r="K17" s="23">
        <v>2.75</v>
      </c>
      <c r="L17" s="23">
        <v>2.731</v>
      </c>
      <c r="M17" s="23">
        <v>2.718</v>
      </c>
    </row>
    <row r="18" spans="1:13" ht="12.75">
      <c r="A18" s="1">
        <v>6</v>
      </c>
      <c r="B18" s="23">
        <v>3.315</v>
      </c>
      <c r="C18" s="23">
        <v>3.344</v>
      </c>
      <c r="D18" s="23">
        <v>3.322</v>
      </c>
      <c r="E18" s="23">
        <v>3.309</v>
      </c>
      <c r="F18" s="23">
        <v>3.315</v>
      </c>
      <c r="G18" s="23">
        <v>3.311</v>
      </c>
      <c r="H18" s="23">
        <v>3.31</v>
      </c>
      <c r="I18" s="23">
        <v>3.296</v>
      </c>
      <c r="J18" s="23">
        <v>3.288</v>
      </c>
      <c r="K18" s="23">
        <v>3.27</v>
      </c>
      <c r="L18" s="23">
        <v>3.32</v>
      </c>
      <c r="M18" s="23">
        <v>3.313</v>
      </c>
    </row>
    <row r="19" spans="1:13" ht="12.75">
      <c r="A19" s="1">
        <v>7</v>
      </c>
      <c r="B19" s="6">
        <v>3.914</v>
      </c>
      <c r="C19" s="6">
        <v>3.915</v>
      </c>
      <c r="D19" s="6">
        <v>3.911</v>
      </c>
      <c r="E19" s="6">
        <v>3.912</v>
      </c>
      <c r="F19" s="6">
        <v>3.86</v>
      </c>
      <c r="G19" s="6">
        <v>3.815</v>
      </c>
      <c r="H19" s="6"/>
      <c r="I19" s="6"/>
      <c r="J19" s="6"/>
      <c r="K19" s="6"/>
      <c r="L19" s="6"/>
      <c r="M19" s="6"/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44" t="s">
        <v>56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0.66</v>
      </c>
    </row>
    <row r="28" spans="1:16" ht="12.75">
      <c r="A28" s="1">
        <v>1</v>
      </c>
      <c r="B28" s="23">
        <v>0.735</v>
      </c>
      <c r="C28" s="23">
        <v>0.728</v>
      </c>
      <c r="D28" s="23">
        <v>0.742</v>
      </c>
      <c r="E28" s="23">
        <v>0.761</v>
      </c>
      <c r="F28" s="23">
        <v>0.769</v>
      </c>
      <c r="G28" s="23">
        <v>0.78</v>
      </c>
      <c r="H28" s="23">
        <v>0.758</v>
      </c>
      <c r="I28" s="23">
        <v>0.792</v>
      </c>
      <c r="J28" s="23">
        <v>0.783</v>
      </c>
      <c r="K28" s="23">
        <v>0.762</v>
      </c>
      <c r="L28" s="23">
        <v>0.759</v>
      </c>
      <c r="M28" s="23">
        <v>0.752</v>
      </c>
      <c r="N28">
        <f aca="true" t="shared" si="0" ref="N28:N33">AVERAGE(B28:M28)</f>
        <v>0.7600833333333336</v>
      </c>
      <c r="O28" s="14">
        <f aca="true" t="shared" si="1" ref="O28:O33">STDEV(B28:M28)</f>
        <v>0.019261163626380973</v>
      </c>
      <c r="P28" s="18">
        <f aca="true" t="shared" si="2" ref="P28:P33">O28/N28</f>
        <v>0.025340857747678063</v>
      </c>
    </row>
    <row r="29" spans="1:16" ht="12.75">
      <c r="A29" s="1">
        <v>2</v>
      </c>
      <c r="B29" s="23">
        <v>0.706</v>
      </c>
      <c r="C29" s="23">
        <v>0.708</v>
      </c>
      <c r="D29" s="23">
        <v>0.714</v>
      </c>
      <c r="E29" s="23">
        <v>0.704</v>
      </c>
      <c r="F29" s="23">
        <v>0.738</v>
      </c>
      <c r="G29" s="23">
        <v>0.731</v>
      </c>
      <c r="H29" s="23">
        <v>0.717</v>
      </c>
      <c r="I29" s="23">
        <v>0.731</v>
      </c>
      <c r="J29" s="23">
        <v>0.728</v>
      </c>
      <c r="K29" s="23">
        <v>0.742</v>
      </c>
      <c r="L29" s="23">
        <v>0.736</v>
      </c>
      <c r="M29" s="23">
        <v>0.745</v>
      </c>
      <c r="N29">
        <f t="shared" si="0"/>
        <v>0.725</v>
      </c>
      <c r="O29" s="14">
        <f t="shared" si="1"/>
        <v>0.014572701752372704</v>
      </c>
      <c r="P29" s="18">
        <f t="shared" si="2"/>
        <v>0.020100278279134767</v>
      </c>
    </row>
    <row r="30" spans="1:16" ht="12.75">
      <c r="A30" s="1">
        <v>3</v>
      </c>
      <c r="B30" s="23">
        <v>0.703</v>
      </c>
      <c r="C30" s="23">
        <v>0.711</v>
      </c>
      <c r="D30" s="23">
        <v>0.721</v>
      </c>
      <c r="E30" s="23">
        <v>0.717</v>
      </c>
      <c r="F30" s="23">
        <v>0.723</v>
      </c>
      <c r="G30" s="23">
        <v>0.706</v>
      </c>
      <c r="H30" s="23">
        <v>0.708</v>
      </c>
      <c r="I30" s="23">
        <v>0.715</v>
      </c>
      <c r="J30" s="23">
        <v>0.717</v>
      </c>
      <c r="K30" s="23">
        <v>0.71</v>
      </c>
      <c r="L30" s="23">
        <v>0.715</v>
      </c>
      <c r="M30" s="23">
        <v>0.732</v>
      </c>
      <c r="N30">
        <f t="shared" si="0"/>
        <v>0.7148333333333333</v>
      </c>
      <c r="O30" s="14">
        <f t="shared" si="1"/>
        <v>0.008043442652059479</v>
      </c>
      <c r="P30" s="18">
        <f t="shared" si="2"/>
        <v>0.011252193031559075</v>
      </c>
    </row>
    <row r="31" spans="1:16" ht="12.75">
      <c r="A31" s="1">
        <v>4</v>
      </c>
      <c r="B31" s="23">
        <v>0.718</v>
      </c>
      <c r="C31" s="23">
        <v>0.71</v>
      </c>
      <c r="D31" s="23">
        <v>0.706</v>
      </c>
      <c r="E31" s="23">
        <v>0.717</v>
      </c>
      <c r="F31" s="23">
        <v>0.724</v>
      </c>
      <c r="G31" s="23">
        <v>0.72</v>
      </c>
      <c r="H31" s="23">
        <v>0.716</v>
      </c>
      <c r="I31" s="23">
        <v>0.731</v>
      </c>
      <c r="J31" s="23">
        <v>0.726</v>
      </c>
      <c r="K31" s="23">
        <v>0.713</v>
      </c>
      <c r="L31" s="23">
        <v>0.708</v>
      </c>
      <c r="M31" s="23">
        <v>0.721</v>
      </c>
      <c r="N31">
        <f t="shared" si="0"/>
        <v>0.7174999999999999</v>
      </c>
      <c r="O31" s="14">
        <f t="shared" si="1"/>
        <v>0.007489386429530559</v>
      </c>
      <c r="P31" s="18">
        <f t="shared" si="2"/>
        <v>0.010438169239763847</v>
      </c>
    </row>
    <row r="32" spans="1:16" ht="12.75">
      <c r="A32" s="1">
        <v>5</v>
      </c>
      <c r="B32" s="23">
        <v>0.694</v>
      </c>
      <c r="C32" s="23">
        <v>0.711</v>
      </c>
      <c r="D32" s="23">
        <v>0.703</v>
      </c>
      <c r="E32" s="23">
        <v>0.706</v>
      </c>
      <c r="F32" s="23">
        <v>0.72</v>
      </c>
      <c r="G32" s="23">
        <v>0.714</v>
      </c>
      <c r="H32" s="23">
        <v>0.702</v>
      </c>
      <c r="I32" s="23">
        <v>0.712</v>
      </c>
      <c r="J32" s="23">
        <v>0.716</v>
      </c>
      <c r="K32" s="23">
        <v>0.716</v>
      </c>
      <c r="L32" s="23">
        <v>0.71</v>
      </c>
      <c r="M32" s="23">
        <v>0.708</v>
      </c>
      <c r="N32">
        <f t="shared" si="0"/>
        <v>0.7093333333333333</v>
      </c>
      <c r="O32" s="14">
        <f t="shared" si="1"/>
        <v>0.0072404587164395014</v>
      </c>
      <c r="P32" s="18">
        <f t="shared" si="2"/>
        <v>0.010207413604003058</v>
      </c>
    </row>
    <row r="33" spans="1:16" ht="12.75">
      <c r="A33" s="1">
        <v>6</v>
      </c>
      <c r="B33" s="23">
        <v>0.706</v>
      </c>
      <c r="C33" s="23">
        <v>0.715</v>
      </c>
      <c r="D33" s="23">
        <v>0.705</v>
      </c>
      <c r="E33" s="23">
        <v>0.696</v>
      </c>
      <c r="F33" s="23">
        <v>0.716</v>
      </c>
      <c r="G33" s="23">
        <v>0.711</v>
      </c>
      <c r="H33" s="23">
        <v>0.703</v>
      </c>
      <c r="I33" s="23">
        <v>0.731</v>
      </c>
      <c r="J33" s="23">
        <v>0.741</v>
      </c>
      <c r="K33" s="23">
        <v>0.732</v>
      </c>
      <c r="L33" s="23">
        <v>0.701</v>
      </c>
      <c r="M33" s="23">
        <v>0.715</v>
      </c>
      <c r="N33">
        <f t="shared" si="0"/>
        <v>0.7143333333333334</v>
      </c>
      <c r="O33" s="14">
        <f t="shared" si="1"/>
        <v>0.013865151432356074</v>
      </c>
      <c r="P33" s="18">
        <f t="shared" si="2"/>
        <v>0.01940991801076445</v>
      </c>
    </row>
    <row r="34" spans="1:13" ht="12.75">
      <c r="A34" s="1">
        <v>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57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0.539</v>
      </c>
    </row>
    <row r="41" spans="1:16" ht="12.75">
      <c r="A41" s="1">
        <v>1</v>
      </c>
      <c r="B41" s="7">
        <f aca="true" t="shared" si="3" ref="B41:M41">B13</f>
        <v>0.596</v>
      </c>
      <c r="C41" s="6">
        <f t="shared" si="3"/>
        <v>0.601</v>
      </c>
      <c r="D41" s="6">
        <f t="shared" si="3"/>
        <v>0.612</v>
      </c>
      <c r="E41" s="6">
        <f t="shared" si="3"/>
        <v>0.586</v>
      </c>
      <c r="F41" s="6">
        <f t="shared" si="3"/>
        <v>0.575</v>
      </c>
      <c r="G41" s="6">
        <f t="shared" si="3"/>
        <v>0.554</v>
      </c>
      <c r="H41" s="6">
        <f t="shared" si="3"/>
        <v>0.559</v>
      </c>
      <c r="I41" s="6">
        <f t="shared" si="3"/>
        <v>0.555</v>
      </c>
      <c r="J41" s="6">
        <f t="shared" si="3"/>
        <v>0.596</v>
      </c>
      <c r="K41" s="6">
        <f t="shared" si="3"/>
        <v>0.579</v>
      </c>
      <c r="L41" s="6">
        <f t="shared" si="3"/>
        <v>0.576</v>
      </c>
      <c r="M41" s="6">
        <f t="shared" si="3"/>
        <v>0.574</v>
      </c>
      <c r="N41">
        <f aca="true" t="shared" si="4" ref="N41:N46">AVERAGE(B41:M41)</f>
        <v>0.5802499999999999</v>
      </c>
      <c r="O41" s="14">
        <f aca="true" t="shared" si="5" ref="O41:O46">STDEV(B41:M41)</f>
        <v>0.018665110865903608</v>
      </c>
      <c r="P41" s="18">
        <f aca="true" t="shared" si="6" ref="P41:P46">O41/N41</f>
        <v>0.03216736038932117</v>
      </c>
    </row>
    <row r="42" spans="1:16" ht="12.75">
      <c r="A42" s="1">
        <v>2</v>
      </c>
      <c r="B42" s="6">
        <f aca="true" t="shared" si="7" ref="B42:M42">B14-B13</f>
        <v>0.578</v>
      </c>
      <c r="C42" s="6">
        <f t="shared" si="7"/>
        <v>0.577</v>
      </c>
      <c r="D42" s="6">
        <f t="shared" si="7"/>
        <v>0.5519999999999999</v>
      </c>
      <c r="E42" s="6">
        <f t="shared" si="7"/>
        <v>0.568</v>
      </c>
      <c r="F42" s="6">
        <f t="shared" si="7"/>
        <v>0.5470000000000002</v>
      </c>
      <c r="G42" s="6">
        <f t="shared" si="7"/>
        <v>0.5489999999999999</v>
      </c>
      <c r="H42" s="6">
        <f t="shared" si="7"/>
        <v>0.5599999999999999</v>
      </c>
      <c r="I42" s="6">
        <f t="shared" si="7"/>
        <v>0.5729999999999998</v>
      </c>
      <c r="J42" s="6">
        <f t="shared" si="7"/>
        <v>0.523</v>
      </c>
      <c r="K42" s="6">
        <f t="shared" si="7"/>
        <v>0.536</v>
      </c>
      <c r="L42" s="6">
        <f t="shared" si="7"/>
        <v>0.525</v>
      </c>
      <c r="M42" s="6">
        <f t="shared" si="7"/>
        <v>0.519</v>
      </c>
      <c r="N42">
        <f t="shared" si="4"/>
        <v>0.5505833333333333</v>
      </c>
      <c r="O42" s="14">
        <f t="shared" si="5"/>
        <v>0.02129215960409057</v>
      </c>
      <c r="P42" s="18">
        <f t="shared" si="6"/>
        <v>0.03867200170260131</v>
      </c>
    </row>
    <row r="43" spans="1:16" ht="12.75">
      <c r="A43" s="1">
        <v>3</v>
      </c>
      <c r="B43" s="6">
        <f aca="true" t="shared" si="8" ref="B43:M43">B15-B14</f>
        <v>0.54</v>
      </c>
      <c r="C43" s="6">
        <f t="shared" si="8"/>
        <v>0.54</v>
      </c>
      <c r="D43" s="6">
        <f t="shared" si="8"/>
        <v>0.5250000000000001</v>
      </c>
      <c r="E43" s="6">
        <f t="shared" si="8"/>
        <v>0.522</v>
      </c>
      <c r="F43" s="6">
        <f t="shared" si="8"/>
        <v>0.5439999999999998</v>
      </c>
      <c r="G43" s="6">
        <f t="shared" si="8"/>
        <v>0.5369999999999999</v>
      </c>
      <c r="H43" s="6">
        <f t="shared" si="8"/>
        <v>0.54</v>
      </c>
      <c r="I43" s="6">
        <f t="shared" si="8"/>
        <v>0.5310000000000001</v>
      </c>
      <c r="J43" s="6">
        <f t="shared" si="8"/>
        <v>0.55</v>
      </c>
      <c r="K43" s="6">
        <f t="shared" si="8"/>
        <v>0.538</v>
      </c>
      <c r="L43" s="6">
        <f t="shared" si="8"/>
        <v>0.5449999999999999</v>
      </c>
      <c r="M43" s="6">
        <f t="shared" si="8"/>
        <v>0.546</v>
      </c>
      <c r="N43">
        <f t="shared" si="4"/>
        <v>0.5381666666666667</v>
      </c>
      <c r="O43" s="14">
        <f t="shared" si="5"/>
        <v>0.00841895408461434</v>
      </c>
      <c r="P43" s="18">
        <f t="shared" si="6"/>
        <v>0.015643767267787562</v>
      </c>
    </row>
    <row r="44" spans="1:16" ht="12.75">
      <c r="A44" s="1">
        <v>4</v>
      </c>
      <c r="B44" s="6">
        <f aca="true" t="shared" si="9" ref="B44:M44">B16-B15</f>
        <v>0.5569999999999999</v>
      </c>
      <c r="C44" s="6">
        <f t="shared" si="9"/>
        <v>0.5569999999999999</v>
      </c>
      <c r="D44" s="6">
        <f t="shared" si="9"/>
        <v>0.5390000000000001</v>
      </c>
      <c r="E44" s="6">
        <f t="shared" si="9"/>
        <v>0.5280000000000002</v>
      </c>
      <c r="F44" s="6">
        <f t="shared" si="9"/>
        <v>0.5310000000000001</v>
      </c>
      <c r="G44" s="6">
        <f t="shared" si="9"/>
        <v>0.55</v>
      </c>
      <c r="H44" s="6">
        <f t="shared" si="9"/>
        <v>0.5279999999999998</v>
      </c>
      <c r="I44" s="6">
        <f t="shared" si="9"/>
        <v>0.5359999999999998</v>
      </c>
      <c r="J44" s="6">
        <f t="shared" si="9"/>
        <v>0.5350000000000001</v>
      </c>
      <c r="K44" s="6">
        <f t="shared" si="9"/>
        <v>0.5369999999999999</v>
      </c>
      <c r="L44" s="6">
        <f t="shared" si="9"/>
        <v>0.528</v>
      </c>
      <c r="M44" s="6">
        <f t="shared" si="9"/>
        <v>0.5290000000000001</v>
      </c>
      <c r="N44">
        <f t="shared" si="4"/>
        <v>0.5379166666666667</v>
      </c>
      <c r="O44" s="14">
        <f t="shared" si="5"/>
        <v>0.010916695581731984</v>
      </c>
      <c r="P44" s="18">
        <f t="shared" si="6"/>
        <v>0.020294399222429715</v>
      </c>
    </row>
    <row r="45" spans="1:16" ht="12.75">
      <c r="A45" s="1">
        <v>5</v>
      </c>
      <c r="B45" s="6">
        <f aca="true" t="shared" si="10" ref="B45:M45">B17-B16</f>
        <v>0.532</v>
      </c>
      <c r="C45" s="6">
        <f t="shared" si="10"/>
        <v>0.5390000000000001</v>
      </c>
      <c r="D45" s="6">
        <f t="shared" si="10"/>
        <v>0.5439999999999996</v>
      </c>
      <c r="E45" s="6">
        <f t="shared" si="10"/>
        <v>0.544</v>
      </c>
      <c r="F45" s="6">
        <f t="shared" si="10"/>
        <v>0.5459999999999998</v>
      </c>
      <c r="G45" s="6">
        <f t="shared" si="10"/>
        <v>0.54</v>
      </c>
      <c r="H45" s="6">
        <f t="shared" si="10"/>
        <v>0.5500000000000003</v>
      </c>
      <c r="I45" s="6">
        <f t="shared" si="10"/>
        <v>0.5460000000000003</v>
      </c>
      <c r="J45" s="6">
        <f t="shared" si="10"/>
        <v>0.5479999999999996</v>
      </c>
      <c r="K45" s="6">
        <f t="shared" si="10"/>
        <v>0.56</v>
      </c>
      <c r="L45" s="6">
        <f t="shared" si="10"/>
        <v>0.5569999999999999</v>
      </c>
      <c r="M45" s="6">
        <f t="shared" si="10"/>
        <v>0.5499999999999998</v>
      </c>
      <c r="N45">
        <f t="shared" si="4"/>
        <v>0.5463333333333333</v>
      </c>
      <c r="O45" s="14">
        <f t="shared" si="5"/>
        <v>0.007631672440717707</v>
      </c>
      <c r="P45" s="18">
        <f t="shared" si="6"/>
        <v>0.013968894034260599</v>
      </c>
    </row>
    <row r="46" spans="1:16" ht="12.75">
      <c r="A46" s="1">
        <v>6</v>
      </c>
      <c r="B46" s="6">
        <f aca="true" t="shared" si="11" ref="B46:M46">B18-B17</f>
        <v>0.512</v>
      </c>
      <c r="C46" s="6">
        <f t="shared" si="11"/>
        <v>0.5299999999999998</v>
      </c>
      <c r="D46" s="6">
        <f t="shared" si="11"/>
        <v>0.5500000000000003</v>
      </c>
      <c r="E46" s="6">
        <f t="shared" si="11"/>
        <v>0.5609999999999999</v>
      </c>
      <c r="F46" s="6">
        <f t="shared" si="11"/>
        <v>0.5720000000000001</v>
      </c>
      <c r="G46" s="6">
        <f t="shared" si="11"/>
        <v>0.581</v>
      </c>
      <c r="H46" s="6">
        <f t="shared" si="11"/>
        <v>0.573</v>
      </c>
      <c r="I46" s="6">
        <f t="shared" si="11"/>
        <v>0.5549999999999997</v>
      </c>
      <c r="J46" s="6">
        <f t="shared" si="11"/>
        <v>0.536</v>
      </c>
      <c r="K46" s="6">
        <f t="shared" si="11"/>
        <v>0.52</v>
      </c>
      <c r="L46" s="6">
        <f t="shared" si="11"/>
        <v>0.589</v>
      </c>
      <c r="M46" s="6">
        <f t="shared" si="11"/>
        <v>0.5950000000000002</v>
      </c>
      <c r="N46">
        <f t="shared" si="4"/>
        <v>0.5561666666666666</v>
      </c>
      <c r="O46" s="14">
        <f t="shared" si="5"/>
        <v>0.027219088667308333</v>
      </c>
      <c r="P46" s="18">
        <f t="shared" si="6"/>
        <v>0.048940525023629014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58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3.096</v>
      </c>
      <c r="C55" s="6">
        <f t="shared" si="16"/>
        <v>3.101</v>
      </c>
      <c r="D55" s="6">
        <f t="shared" si="16"/>
        <v>3.112</v>
      </c>
      <c r="E55" s="6">
        <f t="shared" si="16"/>
        <v>3.086</v>
      </c>
      <c r="F55" s="6">
        <f t="shared" si="16"/>
        <v>3.075</v>
      </c>
      <c r="G55" s="6">
        <f t="shared" si="16"/>
        <v>3.0540000000000003</v>
      </c>
      <c r="H55" s="6">
        <f t="shared" si="16"/>
        <v>3.059</v>
      </c>
      <c r="I55" s="6">
        <f t="shared" si="16"/>
        <v>3.055</v>
      </c>
      <c r="J55" s="6">
        <f t="shared" si="16"/>
        <v>3.096</v>
      </c>
      <c r="K55" s="6">
        <f t="shared" si="16"/>
        <v>3.0789999999999997</v>
      </c>
      <c r="L55" s="6">
        <f t="shared" si="16"/>
        <v>3.076</v>
      </c>
      <c r="M55" s="6">
        <f t="shared" si="16"/>
        <v>3.074</v>
      </c>
      <c r="N55">
        <f t="shared" si="13"/>
        <v>3.08025</v>
      </c>
      <c r="O55" s="14">
        <f t="shared" si="14"/>
        <v>0.018665110865905773</v>
      </c>
      <c r="P55" s="18">
        <f t="shared" si="15"/>
        <v>0.0060596090791025965</v>
      </c>
    </row>
    <row r="56" spans="1:16" ht="12.75">
      <c r="A56" s="1">
        <v>3</v>
      </c>
      <c r="B56" s="6">
        <f aca="true" t="shared" si="17" ref="B56:M56">B14+$K$3</f>
        <v>3.674</v>
      </c>
      <c r="C56" s="6">
        <f t="shared" si="17"/>
        <v>3.678</v>
      </c>
      <c r="D56" s="6">
        <f t="shared" si="17"/>
        <v>3.6639999999999997</v>
      </c>
      <c r="E56" s="6">
        <f t="shared" si="17"/>
        <v>3.654</v>
      </c>
      <c r="F56" s="6">
        <f t="shared" si="17"/>
        <v>3.622</v>
      </c>
      <c r="G56" s="6">
        <f t="shared" si="17"/>
        <v>3.6029999999999998</v>
      </c>
      <c r="H56" s="6">
        <f t="shared" si="17"/>
        <v>3.6189999999999998</v>
      </c>
      <c r="I56" s="6">
        <f t="shared" si="17"/>
        <v>3.628</v>
      </c>
      <c r="J56" s="6">
        <f t="shared" si="17"/>
        <v>3.6189999999999998</v>
      </c>
      <c r="K56" s="6">
        <f t="shared" si="17"/>
        <v>3.615</v>
      </c>
      <c r="L56" s="6">
        <f t="shared" si="17"/>
        <v>3.601</v>
      </c>
      <c r="M56" s="6">
        <f t="shared" si="17"/>
        <v>3.593</v>
      </c>
      <c r="N56">
        <f t="shared" si="13"/>
        <v>3.630833333333334</v>
      </c>
      <c r="O56" s="14">
        <f t="shared" si="14"/>
        <v>0.029291119762883455</v>
      </c>
      <c r="P56" s="18">
        <f t="shared" si="15"/>
        <v>0.008067326994597232</v>
      </c>
    </row>
    <row r="57" spans="1:16" ht="12.75">
      <c r="A57" s="1">
        <v>4</v>
      </c>
      <c r="B57" s="6">
        <f aca="true" t="shared" si="18" ref="B57:M57">B15+$K$3</f>
        <v>4.214</v>
      </c>
      <c r="C57" s="6">
        <f t="shared" si="18"/>
        <v>4.218</v>
      </c>
      <c r="D57" s="6">
        <f t="shared" si="18"/>
        <v>4.189</v>
      </c>
      <c r="E57" s="6">
        <f t="shared" si="18"/>
        <v>4.176</v>
      </c>
      <c r="F57" s="6">
        <f t="shared" si="18"/>
        <v>4.166</v>
      </c>
      <c r="G57" s="6">
        <f t="shared" si="18"/>
        <v>4.14</v>
      </c>
      <c r="H57" s="6">
        <f t="shared" si="18"/>
        <v>4.159</v>
      </c>
      <c r="I57" s="6">
        <f t="shared" si="18"/>
        <v>4.159</v>
      </c>
      <c r="J57" s="6">
        <f t="shared" si="18"/>
        <v>4.1690000000000005</v>
      </c>
      <c r="K57" s="6">
        <f t="shared" si="18"/>
        <v>4.1530000000000005</v>
      </c>
      <c r="L57" s="6">
        <f t="shared" si="18"/>
        <v>4.146</v>
      </c>
      <c r="M57" s="6">
        <f t="shared" si="18"/>
        <v>4.139</v>
      </c>
      <c r="N57">
        <f t="shared" si="13"/>
        <v>4.1690000000000005</v>
      </c>
      <c r="O57" s="14">
        <f t="shared" si="14"/>
        <v>0.02630243680380493</v>
      </c>
      <c r="P57" s="18">
        <f t="shared" si="15"/>
        <v>0.006309051763925384</v>
      </c>
    </row>
    <row r="58" spans="1:16" ht="12.75">
      <c r="A58" s="1">
        <v>5</v>
      </c>
      <c r="B58" s="6">
        <f aca="true" t="shared" si="19" ref="B58:M58">B16+$K$3</f>
        <v>4.771</v>
      </c>
      <c r="C58" s="6">
        <f t="shared" si="19"/>
        <v>4.775</v>
      </c>
      <c r="D58" s="6">
        <f t="shared" si="19"/>
        <v>4.728</v>
      </c>
      <c r="E58" s="6">
        <f t="shared" si="19"/>
        <v>4.704000000000001</v>
      </c>
      <c r="F58" s="6">
        <f t="shared" si="19"/>
        <v>4.697</v>
      </c>
      <c r="G58" s="6">
        <f t="shared" si="19"/>
        <v>4.6899999999999995</v>
      </c>
      <c r="H58" s="6">
        <f t="shared" si="19"/>
        <v>4.686999999999999</v>
      </c>
      <c r="I58" s="6">
        <f t="shared" si="19"/>
        <v>4.695</v>
      </c>
      <c r="J58" s="6">
        <f t="shared" si="19"/>
        <v>4.704000000000001</v>
      </c>
      <c r="K58" s="6">
        <f t="shared" si="19"/>
        <v>4.6899999999999995</v>
      </c>
      <c r="L58" s="6">
        <f t="shared" si="19"/>
        <v>4.6739999999999995</v>
      </c>
      <c r="M58" s="6">
        <f t="shared" si="19"/>
        <v>4.668</v>
      </c>
      <c r="N58">
        <f t="shared" si="13"/>
        <v>4.706916666666666</v>
      </c>
      <c r="O58" s="14">
        <f t="shared" si="14"/>
        <v>0.03439201369596935</v>
      </c>
      <c r="P58" s="18">
        <f t="shared" si="15"/>
        <v>0.007306696959290976</v>
      </c>
    </row>
    <row r="59" spans="1:16" ht="12.75">
      <c r="A59" s="1">
        <v>6</v>
      </c>
      <c r="B59" s="6">
        <f aca="true" t="shared" si="20" ref="B59:M59">B17+$K$3</f>
        <v>5.303</v>
      </c>
      <c r="C59" s="6">
        <f t="shared" si="20"/>
        <v>5.314</v>
      </c>
      <c r="D59" s="6">
        <f t="shared" si="20"/>
        <v>5.272</v>
      </c>
      <c r="E59" s="6">
        <f t="shared" si="20"/>
        <v>5.248</v>
      </c>
      <c r="F59" s="6">
        <f t="shared" si="20"/>
        <v>5.243</v>
      </c>
      <c r="G59" s="6">
        <f t="shared" si="20"/>
        <v>5.23</v>
      </c>
      <c r="H59" s="6">
        <f t="shared" si="20"/>
        <v>5.237</v>
      </c>
      <c r="I59" s="6">
        <f t="shared" si="20"/>
        <v>5.241</v>
      </c>
      <c r="J59" s="6">
        <f t="shared" si="20"/>
        <v>5.252</v>
      </c>
      <c r="K59" s="6">
        <f t="shared" si="20"/>
        <v>5.25</v>
      </c>
      <c r="L59" s="6">
        <f t="shared" si="20"/>
        <v>5.231</v>
      </c>
      <c r="M59" s="6">
        <f t="shared" si="20"/>
        <v>5.218</v>
      </c>
      <c r="N59">
        <f t="shared" si="13"/>
        <v>5.25325</v>
      </c>
      <c r="O59" s="14">
        <f t="shared" si="14"/>
        <v>0.029161384803134356</v>
      </c>
      <c r="P59" s="18">
        <f t="shared" si="15"/>
        <v>0.005551113082974226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59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2.798</v>
      </c>
      <c r="C67" s="6">
        <f t="shared" si="21"/>
        <v>2.8005</v>
      </c>
      <c r="D67" s="6">
        <f t="shared" si="21"/>
        <v>2.806</v>
      </c>
      <c r="E67" s="6">
        <f t="shared" si="21"/>
        <v>2.793</v>
      </c>
      <c r="F67" s="6">
        <f t="shared" si="21"/>
        <v>2.7875</v>
      </c>
      <c r="G67" s="6">
        <f t="shared" si="21"/>
        <v>2.777</v>
      </c>
      <c r="H67" s="6">
        <f t="shared" si="21"/>
        <v>2.7795</v>
      </c>
      <c r="I67" s="6">
        <f t="shared" si="21"/>
        <v>2.7775</v>
      </c>
      <c r="J67" s="6">
        <f t="shared" si="21"/>
        <v>2.798</v>
      </c>
      <c r="K67" s="6">
        <f t="shared" si="21"/>
        <v>2.7895</v>
      </c>
      <c r="L67" s="6">
        <f t="shared" si="21"/>
        <v>2.788</v>
      </c>
      <c r="M67" s="6">
        <f t="shared" si="21"/>
        <v>2.787</v>
      </c>
      <c r="N67">
        <f aca="true" t="shared" si="22" ref="N67:N72">AVERAGE(B67:M67)</f>
        <v>2.7901249999999997</v>
      </c>
      <c r="O67" s="14">
        <f aca="true" t="shared" si="23" ref="O67:O72">STDEV(B67:M67)</f>
        <v>0.009332555433039404</v>
      </c>
      <c r="P67" s="18">
        <f aca="true" t="shared" si="24" ref="P67:P72">O67/N67</f>
        <v>0.003344852088361419</v>
      </c>
    </row>
    <row r="68" spans="1:16" ht="12.75">
      <c r="A68" s="1">
        <v>2</v>
      </c>
      <c r="B68" s="6">
        <f aca="true" t="shared" si="25" ref="B68:M68">B55+B42/2</f>
        <v>3.3850000000000002</v>
      </c>
      <c r="C68" s="6">
        <f t="shared" si="25"/>
        <v>3.3895</v>
      </c>
      <c r="D68" s="6">
        <f t="shared" si="25"/>
        <v>3.388</v>
      </c>
      <c r="E68" s="6">
        <f t="shared" si="25"/>
        <v>3.3699999999999997</v>
      </c>
      <c r="F68" s="6">
        <f t="shared" si="25"/>
        <v>3.3485000000000005</v>
      </c>
      <c r="G68" s="6">
        <f t="shared" si="25"/>
        <v>3.3285</v>
      </c>
      <c r="H68" s="6">
        <f t="shared" si="25"/>
        <v>3.339</v>
      </c>
      <c r="I68" s="6">
        <f t="shared" si="25"/>
        <v>3.3415</v>
      </c>
      <c r="J68" s="6">
        <f t="shared" si="25"/>
        <v>3.3575</v>
      </c>
      <c r="K68" s="6">
        <f t="shared" si="25"/>
        <v>3.3469999999999995</v>
      </c>
      <c r="L68" s="6">
        <f t="shared" si="25"/>
        <v>3.3385000000000002</v>
      </c>
      <c r="M68" s="6">
        <f t="shared" si="25"/>
        <v>3.3335</v>
      </c>
      <c r="N68">
        <f t="shared" si="22"/>
        <v>3.355541666666667</v>
      </c>
      <c r="O68" s="14">
        <f t="shared" si="23"/>
        <v>0.022132307045398154</v>
      </c>
      <c r="P68" s="18">
        <f t="shared" si="24"/>
        <v>0.006595747942949545</v>
      </c>
    </row>
    <row r="69" spans="1:16" ht="12.75">
      <c r="A69" s="1">
        <v>3</v>
      </c>
      <c r="B69" s="6">
        <f aca="true" t="shared" si="26" ref="B69:M69">B56+B43/2</f>
        <v>3.944</v>
      </c>
      <c r="C69" s="6">
        <f t="shared" si="26"/>
        <v>3.948</v>
      </c>
      <c r="D69" s="6">
        <f t="shared" si="26"/>
        <v>3.9265</v>
      </c>
      <c r="E69" s="6">
        <f t="shared" si="26"/>
        <v>3.915</v>
      </c>
      <c r="F69" s="6">
        <f t="shared" si="26"/>
        <v>3.8939999999999997</v>
      </c>
      <c r="G69" s="6">
        <f t="shared" si="26"/>
        <v>3.8714999999999997</v>
      </c>
      <c r="H69" s="6">
        <f t="shared" si="26"/>
        <v>3.889</v>
      </c>
      <c r="I69" s="6">
        <f t="shared" si="26"/>
        <v>3.8935000000000004</v>
      </c>
      <c r="J69" s="6">
        <f t="shared" si="26"/>
        <v>3.8939999999999997</v>
      </c>
      <c r="K69" s="6">
        <f t="shared" si="26"/>
        <v>3.8840000000000003</v>
      </c>
      <c r="L69" s="6">
        <f t="shared" si="26"/>
        <v>3.8735</v>
      </c>
      <c r="M69" s="6">
        <f t="shared" si="26"/>
        <v>3.866</v>
      </c>
      <c r="N69">
        <f t="shared" si="22"/>
        <v>3.8999166666666665</v>
      </c>
      <c r="O69" s="14">
        <f t="shared" si="23"/>
        <v>0.027516799276478057</v>
      </c>
      <c r="P69" s="18">
        <f t="shared" si="24"/>
        <v>0.007055740321753386</v>
      </c>
    </row>
    <row r="70" spans="1:16" ht="12.75">
      <c r="A70" s="1">
        <v>4</v>
      </c>
      <c r="B70" s="6">
        <f aca="true" t="shared" si="27" ref="B70:M70">B57+B44/2</f>
        <v>4.492500000000001</v>
      </c>
      <c r="C70" s="6">
        <f t="shared" si="27"/>
        <v>4.4965</v>
      </c>
      <c r="D70" s="6">
        <f t="shared" si="27"/>
        <v>4.4585</v>
      </c>
      <c r="E70" s="6">
        <f t="shared" si="27"/>
        <v>4.44</v>
      </c>
      <c r="F70" s="6">
        <f t="shared" si="27"/>
        <v>4.431500000000001</v>
      </c>
      <c r="G70" s="6">
        <f t="shared" si="27"/>
        <v>4.415</v>
      </c>
      <c r="H70" s="6">
        <f t="shared" si="27"/>
        <v>4.423</v>
      </c>
      <c r="I70" s="6">
        <f t="shared" si="27"/>
        <v>4.427</v>
      </c>
      <c r="J70" s="6">
        <f t="shared" si="27"/>
        <v>4.4365000000000006</v>
      </c>
      <c r="K70" s="6">
        <f t="shared" si="27"/>
        <v>4.4215</v>
      </c>
      <c r="L70" s="6">
        <f t="shared" si="27"/>
        <v>4.41</v>
      </c>
      <c r="M70" s="6">
        <f t="shared" si="27"/>
        <v>4.4035</v>
      </c>
      <c r="N70">
        <f t="shared" si="22"/>
        <v>4.4379583333333334</v>
      </c>
      <c r="O70" s="14">
        <f t="shared" si="23"/>
        <v>0.030125086445326733</v>
      </c>
      <c r="P70" s="18">
        <f t="shared" si="24"/>
        <v>0.006788050761778986</v>
      </c>
    </row>
    <row r="71" spans="1:16" ht="12.75">
      <c r="A71" s="1">
        <v>5</v>
      </c>
      <c r="B71" s="6">
        <f aca="true" t="shared" si="28" ref="B71:M71">B58+B45/2</f>
        <v>5.037</v>
      </c>
      <c r="C71" s="6">
        <f t="shared" si="28"/>
        <v>5.0445</v>
      </c>
      <c r="D71" s="6">
        <f t="shared" si="28"/>
        <v>5</v>
      </c>
      <c r="E71" s="6">
        <f t="shared" si="28"/>
        <v>4.976000000000001</v>
      </c>
      <c r="F71" s="6">
        <f t="shared" si="28"/>
        <v>4.97</v>
      </c>
      <c r="G71" s="6">
        <f t="shared" si="28"/>
        <v>4.959999999999999</v>
      </c>
      <c r="H71" s="6">
        <f t="shared" si="28"/>
        <v>4.962</v>
      </c>
      <c r="I71" s="6">
        <f t="shared" si="28"/>
        <v>4.968</v>
      </c>
      <c r="J71" s="6">
        <f t="shared" si="28"/>
        <v>4.978000000000001</v>
      </c>
      <c r="K71" s="6">
        <f t="shared" si="28"/>
        <v>4.97</v>
      </c>
      <c r="L71" s="6">
        <f t="shared" si="28"/>
        <v>4.9525</v>
      </c>
      <c r="M71" s="6">
        <f t="shared" si="28"/>
        <v>4.943</v>
      </c>
      <c r="N71">
        <f t="shared" si="22"/>
        <v>4.980083333333334</v>
      </c>
      <c r="O71" s="14">
        <f t="shared" si="23"/>
        <v>0.03165498189515105</v>
      </c>
      <c r="P71" s="18">
        <f t="shared" si="24"/>
        <v>0.006356315703248148</v>
      </c>
    </row>
    <row r="72" spans="1:16" ht="12.75">
      <c r="A72" s="1">
        <v>6</v>
      </c>
      <c r="B72" s="6">
        <f aca="true" t="shared" si="29" ref="B72:M72">B59+B46/2</f>
        <v>5.559</v>
      </c>
      <c r="C72" s="6">
        <f t="shared" si="29"/>
        <v>5.579</v>
      </c>
      <c r="D72" s="6">
        <f t="shared" si="29"/>
        <v>5.547000000000001</v>
      </c>
      <c r="E72" s="6">
        <f t="shared" si="29"/>
        <v>5.5285</v>
      </c>
      <c r="F72" s="6">
        <f t="shared" si="29"/>
        <v>5.529</v>
      </c>
      <c r="G72" s="6">
        <f t="shared" si="29"/>
        <v>5.5205</v>
      </c>
      <c r="H72" s="6">
        <f t="shared" si="29"/>
        <v>5.5235</v>
      </c>
      <c r="I72" s="6">
        <f t="shared" si="29"/>
        <v>5.5184999999999995</v>
      </c>
      <c r="J72" s="6">
        <f t="shared" si="29"/>
        <v>5.52</v>
      </c>
      <c r="K72" s="6">
        <f t="shared" si="29"/>
        <v>5.51</v>
      </c>
      <c r="L72" s="6">
        <f t="shared" si="29"/>
        <v>5.5255</v>
      </c>
      <c r="M72" s="6">
        <f t="shared" si="29"/>
        <v>5.5155</v>
      </c>
      <c r="N72">
        <f t="shared" si="22"/>
        <v>5.531333333333333</v>
      </c>
      <c r="O72" s="14">
        <f t="shared" si="23"/>
        <v>0.020244340772714364</v>
      </c>
      <c r="P72" s="18">
        <f t="shared" si="24"/>
        <v>0.003659938671697185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0.07499999999999996</v>
      </c>
      <c r="C80" s="15">
        <f t="shared" si="30"/>
        <v>0.06799999999999995</v>
      </c>
      <c r="D80" s="15">
        <f t="shared" si="30"/>
        <v>0.08199999999999996</v>
      </c>
      <c r="E80" s="15">
        <f t="shared" si="30"/>
        <v>0.10099999999999998</v>
      </c>
      <c r="F80" s="15">
        <f t="shared" si="30"/>
        <v>0.10899999999999999</v>
      </c>
      <c r="G80" s="15">
        <f t="shared" si="30"/>
        <v>0.12</v>
      </c>
      <c r="H80" s="15">
        <f t="shared" si="30"/>
        <v>0.09799999999999998</v>
      </c>
      <c r="I80" s="15">
        <f t="shared" si="30"/>
        <v>0.132</v>
      </c>
      <c r="J80" s="15">
        <f t="shared" si="30"/>
        <v>0.123</v>
      </c>
      <c r="K80" s="15">
        <f t="shared" si="30"/>
        <v>0.10199999999999998</v>
      </c>
      <c r="L80" s="15">
        <f t="shared" si="30"/>
        <v>0.09899999999999998</v>
      </c>
      <c r="M80" s="15">
        <f t="shared" si="30"/>
        <v>0.09199999999999997</v>
      </c>
      <c r="N80">
        <f aca="true" t="shared" si="31" ref="N80:N85">AVERAGE(B80:M80)</f>
        <v>0.1000833333333333</v>
      </c>
      <c r="O80" s="14">
        <f aca="true" t="shared" si="32" ref="O80:O85">STDEV(B80:M80)</f>
        <v>0.019261163626386312</v>
      </c>
      <c r="P80" s="18">
        <f aca="true" t="shared" si="33" ref="P80:P85">O80/N80</f>
        <v>0.1924512602136851</v>
      </c>
    </row>
    <row r="81" spans="1:16" ht="12.75">
      <c r="A81" s="1">
        <v>2</v>
      </c>
      <c r="B81" s="15">
        <f aca="true" t="shared" si="34" ref="B81:M81">(B29-$N$27)</f>
        <v>0.04599999999999993</v>
      </c>
      <c r="C81" s="15">
        <f t="shared" si="34"/>
        <v>0.04799999999999993</v>
      </c>
      <c r="D81" s="15">
        <f t="shared" si="34"/>
        <v>0.05399999999999994</v>
      </c>
      <c r="E81" s="15">
        <f t="shared" si="34"/>
        <v>0.04399999999999993</v>
      </c>
      <c r="F81" s="15">
        <f t="shared" si="34"/>
        <v>0.07799999999999996</v>
      </c>
      <c r="G81" s="15">
        <f t="shared" si="34"/>
        <v>0.07099999999999995</v>
      </c>
      <c r="H81" s="15">
        <f t="shared" si="34"/>
        <v>0.05699999999999994</v>
      </c>
      <c r="I81" s="15">
        <f t="shared" si="34"/>
        <v>0.07099999999999995</v>
      </c>
      <c r="J81" s="15">
        <f t="shared" si="34"/>
        <v>0.06799999999999995</v>
      </c>
      <c r="K81" s="15">
        <f t="shared" si="34"/>
        <v>0.08199999999999996</v>
      </c>
      <c r="L81" s="15">
        <f t="shared" si="34"/>
        <v>0.07599999999999996</v>
      </c>
      <c r="M81" s="15">
        <f t="shared" si="34"/>
        <v>0.08499999999999996</v>
      </c>
      <c r="N81">
        <f t="shared" si="31"/>
        <v>0.06499999999999995</v>
      </c>
      <c r="O81" s="14">
        <f t="shared" si="32"/>
        <v>0.014572701752373745</v>
      </c>
      <c r="P81" s="18">
        <f t="shared" si="33"/>
        <v>0.22419541157498088</v>
      </c>
    </row>
    <row r="82" spans="1:16" ht="12.75">
      <c r="A82" s="1">
        <v>3</v>
      </c>
      <c r="B82" s="15">
        <f aca="true" t="shared" si="35" ref="B82:M82">(B30-$N$27)</f>
        <v>0.04299999999999993</v>
      </c>
      <c r="C82" s="15">
        <f t="shared" si="35"/>
        <v>0.050999999999999934</v>
      </c>
      <c r="D82" s="15">
        <f t="shared" si="35"/>
        <v>0.06099999999999994</v>
      </c>
      <c r="E82" s="15">
        <f t="shared" si="35"/>
        <v>0.05699999999999994</v>
      </c>
      <c r="F82" s="15">
        <f t="shared" si="35"/>
        <v>0.06299999999999994</v>
      </c>
      <c r="G82" s="15">
        <f t="shared" si="35"/>
        <v>0.04599999999999993</v>
      </c>
      <c r="H82" s="15">
        <f t="shared" si="35"/>
        <v>0.04799999999999993</v>
      </c>
      <c r="I82" s="15">
        <f t="shared" si="35"/>
        <v>0.05499999999999994</v>
      </c>
      <c r="J82" s="15">
        <f t="shared" si="35"/>
        <v>0.05699999999999994</v>
      </c>
      <c r="K82" s="15">
        <f t="shared" si="35"/>
        <v>0.04999999999999993</v>
      </c>
      <c r="L82" s="15">
        <f t="shared" si="35"/>
        <v>0.05499999999999994</v>
      </c>
      <c r="M82" s="15">
        <f t="shared" si="35"/>
        <v>0.07199999999999995</v>
      </c>
      <c r="N82">
        <f t="shared" si="31"/>
        <v>0.05483333333333327</v>
      </c>
      <c r="O82" s="14">
        <f t="shared" si="32"/>
        <v>0.008043442652059519</v>
      </c>
      <c r="P82" s="18">
        <f t="shared" si="33"/>
        <v>0.14668892374576648</v>
      </c>
    </row>
    <row r="83" spans="1:16" ht="12.75">
      <c r="A83" s="1">
        <v>4</v>
      </c>
      <c r="B83" s="15">
        <f aca="true" t="shared" si="36" ref="B83:M83">(B31-$N$27)</f>
        <v>0.05799999999999994</v>
      </c>
      <c r="C83" s="15">
        <f t="shared" si="36"/>
        <v>0.04999999999999993</v>
      </c>
      <c r="D83" s="15">
        <f t="shared" si="36"/>
        <v>0.04599999999999993</v>
      </c>
      <c r="E83" s="15">
        <f t="shared" si="36"/>
        <v>0.05699999999999994</v>
      </c>
      <c r="F83" s="15">
        <f t="shared" si="36"/>
        <v>0.06399999999999995</v>
      </c>
      <c r="G83" s="15">
        <f t="shared" si="36"/>
        <v>0.05999999999999994</v>
      </c>
      <c r="H83" s="15">
        <f t="shared" si="36"/>
        <v>0.05599999999999994</v>
      </c>
      <c r="I83" s="15">
        <f t="shared" si="36"/>
        <v>0.07099999999999995</v>
      </c>
      <c r="J83" s="15">
        <f t="shared" si="36"/>
        <v>0.06599999999999995</v>
      </c>
      <c r="K83" s="15">
        <f t="shared" si="36"/>
        <v>0.052999999999999936</v>
      </c>
      <c r="L83" s="15">
        <f t="shared" si="36"/>
        <v>0.04799999999999993</v>
      </c>
      <c r="M83" s="15">
        <f t="shared" si="36"/>
        <v>0.06099999999999994</v>
      </c>
      <c r="N83">
        <f t="shared" si="31"/>
        <v>0.05749999999999994</v>
      </c>
      <c r="O83" s="14">
        <f t="shared" si="32"/>
        <v>0.007489386429535403</v>
      </c>
      <c r="P83" s="18">
        <f t="shared" si="33"/>
        <v>0.13025019877452887</v>
      </c>
    </row>
    <row r="84" spans="1:16" ht="12.75">
      <c r="A84" s="1">
        <v>5</v>
      </c>
      <c r="B84" s="15">
        <f aca="true" t="shared" si="37" ref="B84:M84">(B32-$N$27)</f>
        <v>0.03399999999999992</v>
      </c>
      <c r="C84" s="15">
        <f t="shared" si="37"/>
        <v>0.050999999999999934</v>
      </c>
      <c r="D84" s="15">
        <f t="shared" si="37"/>
        <v>0.04299999999999993</v>
      </c>
      <c r="E84" s="15">
        <f t="shared" si="37"/>
        <v>0.04599999999999993</v>
      </c>
      <c r="F84" s="15">
        <f t="shared" si="37"/>
        <v>0.05999999999999994</v>
      </c>
      <c r="G84" s="15">
        <f t="shared" si="37"/>
        <v>0.05399999999999994</v>
      </c>
      <c r="H84" s="15">
        <f t="shared" si="37"/>
        <v>0.041999999999999926</v>
      </c>
      <c r="I84" s="15">
        <f t="shared" si="37"/>
        <v>0.051999999999999935</v>
      </c>
      <c r="J84" s="15">
        <f t="shared" si="37"/>
        <v>0.05599999999999994</v>
      </c>
      <c r="K84" s="15">
        <f t="shared" si="37"/>
        <v>0.05599999999999994</v>
      </c>
      <c r="L84" s="15">
        <f t="shared" si="37"/>
        <v>0.04999999999999993</v>
      </c>
      <c r="M84" s="15">
        <f t="shared" si="37"/>
        <v>0.04799999999999993</v>
      </c>
      <c r="N84">
        <f t="shared" si="31"/>
        <v>0.049333333333333264</v>
      </c>
      <c r="O84" s="14">
        <f t="shared" si="32"/>
        <v>0.007240458716424146</v>
      </c>
      <c r="P84" s="18">
        <f t="shared" si="33"/>
        <v>0.1467660550626518</v>
      </c>
    </row>
    <row r="85" spans="1:16" ht="12.75">
      <c r="A85" s="1">
        <v>6</v>
      </c>
      <c r="B85" s="15">
        <f aca="true" t="shared" si="38" ref="B85:M85">(B33-$N$27)</f>
        <v>0.04599999999999993</v>
      </c>
      <c r="C85" s="15">
        <f t="shared" si="38"/>
        <v>0.05499999999999994</v>
      </c>
      <c r="D85" s="15">
        <f t="shared" si="38"/>
        <v>0.04499999999999993</v>
      </c>
      <c r="E85" s="15">
        <f t="shared" si="38"/>
        <v>0.03599999999999992</v>
      </c>
      <c r="F85" s="15">
        <f t="shared" si="38"/>
        <v>0.05599999999999994</v>
      </c>
      <c r="G85" s="15">
        <f t="shared" si="38"/>
        <v>0.050999999999999934</v>
      </c>
      <c r="H85" s="15">
        <f t="shared" si="38"/>
        <v>0.04299999999999993</v>
      </c>
      <c r="I85" s="15">
        <f t="shared" si="38"/>
        <v>0.07099999999999995</v>
      </c>
      <c r="J85" s="15">
        <f t="shared" si="38"/>
        <v>0.08099999999999996</v>
      </c>
      <c r="K85" s="15">
        <f t="shared" si="38"/>
        <v>0.07199999999999995</v>
      </c>
      <c r="L85" s="15">
        <f t="shared" si="38"/>
        <v>0.040999999999999925</v>
      </c>
      <c r="M85" s="15">
        <f t="shared" si="38"/>
        <v>0.05499999999999994</v>
      </c>
      <c r="N85">
        <f t="shared" si="31"/>
        <v>0.05433333333333327</v>
      </c>
      <c r="O85" s="14">
        <f t="shared" si="32"/>
        <v>0.0138651514323654</v>
      </c>
      <c r="P85" s="18">
        <f t="shared" si="33"/>
        <v>0.2551868361785046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60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0.1271408148677627</v>
      </c>
      <c r="C93" s="6">
        <f t="shared" si="39"/>
        <v>0.12702731655061597</v>
      </c>
      <c r="D93" s="6">
        <f t="shared" si="39"/>
        <v>0.12677833214540274</v>
      </c>
      <c r="E93" s="6">
        <f t="shared" si="39"/>
        <v>0.1273684210526316</v>
      </c>
      <c r="F93" s="6">
        <f t="shared" si="39"/>
        <v>0.12761973094170406</v>
      </c>
      <c r="G93" s="6">
        <f t="shared" si="39"/>
        <v>0.12810226863521787</v>
      </c>
      <c r="H93" s="6">
        <f t="shared" si="39"/>
        <v>0.1279870480302213</v>
      </c>
      <c r="I93" s="6">
        <f t="shared" si="39"/>
        <v>0.1280792079207921</v>
      </c>
      <c r="J93" s="6">
        <f t="shared" si="39"/>
        <v>0.1271408148677627</v>
      </c>
      <c r="K93" s="6">
        <f t="shared" si="39"/>
        <v>0.12752823086574658</v>
      </c>
      <c r="L93" s="6">
        <f t="shared" si="39"/>
        <v>0.127596843615495</v>
      </c>
      <c r="M93" s="6">
        <f t="shared" si="39"/>
        <v>0.12764262648008615</v>
      </c>
      <c r="N93">
        <f aca="true" t="shared" si="40" ref="N93:N98">AVERAGE(B93:M93)</f>
        <v>0.1275009713311199</v>
      </c>
      <c r="O93" s="14">
        <f aca="true" t="shared" si="41" ref="O93:O98">STDEV(B93:M93)</f>
        <v>0.00042638462563499355</v>
      </c>
      <c r="P93" s="18">
        <f aca="true" t="shared" si="42" ref="P93:P98">O93/N93</f>
        <v>0.0033441676654185877</v>
      </c>
    </row>
    <row r="94" spans="1:16" ht="12.75">
      <c r="A94" s="1">
        <v>2</v>
      </c>
      <c r="B94" s="6">
        <f aca="true" t="shared" si="43" ref="B94:M94">$K$1*$K$2/B68</f>
        <v>0.10509305760709012</v>
      </c>
      <c r="C94" s="6">
        <f t="shared" si="43"/>
        <v>0.10495353296946454</v>
      </c>
      <c r="D94" s="6">
        <f t="shared" si="43"/>
        <v>0.10500000000000002</v>
      </c>
      <c r="E94" s="6">
        <f t="shared" si="43"/>
        <v>0.10556083086053415</v>
      </c>
      <c r="F94" s="6">
        <f t="shared" si="43"/>
        <v>0.10623861430491265</v>
      </c>
      <c r="G94" s="6">
        <f t="shared" si="43"/>
        <v>0.10687697160883282</v>
      </c>
      <c r="H94" s="6">
        <f t="shared" si="43"/>
        <v>0.10654088050314467</v>
      </c>
      <c r="I94" s="6">
        <f t="shared" si="43"/>
        <v>0.10646117013317374</v>
      </c>
      <c r="J94" s="6">
        <f t="shared" si="43"/>
        <v>0.10595383469843636</v>
      </c>
      <c r="K94" s="6">
        <f t="shared" si="43"/>
        <v>0.10628622647146702</v>
      </c>
      <c r="L94" s="6">
        <f t="shared" si="43"/>
        <v>0.10655683690280067</v>
      </c>
      <c r="M94" s="6">
        <f t="shared" si="43"/>
        <v>0.10671666416679168</v>
      </c>
      <c r="N94">
        <f t="shared" si="40"/>
        <v>0.10601988501888737</v>
      </c>
      <c r="O94" s="14">
        <f t="shared" si="41"/>
        <v>0.000697054817678577</v>
      </c>
      <c r="P94" s="18">
        <f t="shared" si="42"/>
        <v>0.0065747554579444895</v>
      </c>
    </row>
    <row r="95" spans="1:16" ht="12.75">
      <c r="A95" s="1">
        <v>3</v>
      </c>
      <c r="B95" s="6">
        <f aca="true" t="shared" si="44" ref="B95:M95">$K$1*$K$2/B69</f>
        <v>0.0901977687626775</v>
      </c>
      <c r="C95" s="6">
        <f t="shared" si="44"/>
        <v>0.09010638297872342</v>
      </c>
      <c r="D95" s="6">
        <f t="shared" si="44"/>
        <v>0.09059977078823381</v>
      </c>
      <c r="E95" s="6">
        <f t="shared" si="44"/>
        <v>0.09086590038314178</v>
      </c>
      <c r="F95" s="6">
        <f t="shared" si="44"/>
        <v>0.09135593220338985</v>
      </c>
      <c r="G95" s="6">
        <f t="shared" si="44"/>
        <v>0.09188686555598607</v>
      </c>
      <c r="H95" s="6">
        <f t="shared" si="44"/>
        <v>0.09147338647467217</v>
      </c>
      <c r="I95" s="6">
        <f t="shared" si="44"/>
        <v>0.09136766405547708</v>
      </c>
      <c r="J95" s="6">
        <f t="shared" si="44"/>
        <v>0.09135593220338985</v>
      </c>
      <c r="K95" s="6">
        <f t="shared" si="44"/>
        <v>0.09159114315139033</v>
      </c>
      <c r="L95" s="6">
        <f t="shared" si="44"/>
        <v>0.09183942171163033</v>
      </c>
      <c r="M95" s="6">
        <f t="shared" si="44"/>
        <v>0.09201758923952406</v>
      </c>
      <c r="N95">
        <f t="shared" si="40"/>
        <v>0.09122147979235301</v>
      </c>
      <c r="O95" s="14">
        <f t="shared" si="41"/>
        <v>0.0006410500885355622</v>
      </c>
      <c r="P95" s="18">
        <f t="shared" si="42"/>
        <v>0.00702740286602214</v>
      </c>
    </row>
    <row r="96" spans="1:16" ht="12.75">
      <c r="A96" s="1">
        <v>4</v>
      </c>
      <c r="B96" s="6">
        <f aca="true" t="shared" si="45" ref="B96:M96">$K$1*$K$2/B70</f>
        <v>0.07918530884808013</v>
      </c>
      <c r="C96" s="6">
        <f t="shared" si="45"/>
        <v>0.07911486711887024</v>
      </c>
      <c r="D96" s="6">
        <f t="shared" si="45"/>
        <v>0.07978916676012113</v>
      </c>
      <c r="E96" s="6">
        <f t="shared" si="45"/>
        <v>0.08012162162162163</v>
      </c>
      <c r="F96" s="6">
        <f t="shared" si="45"/>
        <v>0.08027530181654068</v>
      </c>
      <c r="G96" s="6">
        <f t="shared" si="45"/>
        <v>0.0805753114382786</v>
      </c>
      <c r="H96" s="6">
        <f t="shared" si="45"/>
        <v>0.08042957268822068</v>
      </c>
      <c r="I96" s="6">
        <f t="shared" si="45"/>
        <v>0.08035690083578045</v>
      </c>
      <c r="J96" s="6">
        <f t="shared" si="45"/>
        <v>0.08018483038431196</v>
      </c>
      <c r="K96" s="6">
        <f t="shared" si="45"/>
        <v>0.08045685853217235</v>
      </c>
      <c r="L96" s="6">
        <f t="shared" si="45"/>
        <v>0.08066666666666668</v>
      </c>
      <c r="M96" s="6">
        <f t="shared" si="45"/>
        <v>0.0807857386170092</v>
      </c>
      <c r="N96">
        <f t="shared" si="40"/>
        <v>0.08016184544397281</v>
      </c>
      <c r="O96" s="14">
        <f t="shared" si="41"/>
        <v>0.0005406640564811137</v>
      </c>
      <c r="P96" s="18">
        <f t="shared" si="42"/>
        <v>0.006744655808342109</v>
      </c>
    </row>
    <row r="97" spans="1:16" ht="12.75">
      <c r="A97" s="1">
        <v>5</v>
      </c>
      <c r="B97" s="6">
        <f aca="true" t="shared" si="46" ref="B97:M97">$K$1*$K$2/B71</f>
        <v>0.07062537224538416</v>
      </c>
      <c r="C97" s="6">
        <f t="shared" si="46"/>
        <v>0.0705203687184062</v>
      </c>
      <c r="D97" s="6">
        <f t="shared" si="46"/>
        <v>0.07114800000000002</v>
      </c>
      <c r="E97" s="6">
        <f t="shared" si="46"/>
        <v>0.0714911575562701</v>
      </c>
      <c r="F97" s="6">
        <f t="shared" si="46"/>
        <v>0.0715774647887324</v>
      </c>
      <c r="G97" s="6">
        <f t="shared" si="46"/>
        <v>0.07172177419354842</v>
      </c>
      <c r="H97" s="6">
        <f t="shared" si="46"/>
        <v>0.07169286577992746</v>
      </c>
      <c r="I97" s="6">
        <f t="shared" si="46"/>
        <v>0.07160628019323673</v>
      </c>
      <c r="J97" s="6">
        <f t="shared" si="46"/>
        <v>0.07146243471273604</v>
      </c>
      <c r="K97" s="6">
        <f t="shared" si="46"/>
        <v>0.0715774647887324</v>
      </c>
      <c r="L97" s="6">
        <f t="shared" si="46"/>
        <v>0.07183038869257952</v>
      </c>
      <c r="M97" s="6">
        <f t="shared" si="46"/>
        <v>0.07196844021849082</v>
      </c>
      <c r="N97">
        <f t="shared" si="40"/>
        <v>0.07143516765733701</v>
      </c>
      <c r="O97" s="14">
        <f t="shared" si="41"/>
        <v>0.00045104693363147506</v>
      </c>
      <c r="P97" s="18">
        <f t="shared" si="42"/>
        <v>0.006314073983770494</v>
      </c>
    </row>
    <row r="98" spans="1:16" ht="12.75">
      <c r="A98" s="1">
        <v>6</v>
      </c>
      <c r="B98" s="6">
        <f aca="true" t="shared" si="47" ref="B98:M98">$K$1*$K$2/B72</f>
        <v>0.06399352401511064</v>
      </c>
      <c r="C98" s="6">
        <f t="shared" si="47"/>
        <v>0.06376411543287329</v>
      </c>
      <c r="D98" s="6">
        <f t="shared" si="47"/>
        <v>0.06413196322336398</v>
      </c>
      <c r="E98" s="6">
        <f t="shared" si="47"/>
        <v>0.06434656778511351</v>
      </c>
      <c r="F98" s="6">
        <f t="shared" si="47"/>
        <v>0.06434074877916442</v>
      </c>
      <c r="G98" s="6">
        <f t="shared" si="47"/>
        <v>0.06443981523412735</v>
      </c>
      <c r="H98" s="6">
        <f t="shared" si="47"/>
        <v>0.06440481578709152</v>
      </c>
      <c r="I98" s="6">
        <f t="shared" si="47"/>
        <v>0.06446316933949445</v>
      </c>
      <c r="J98" s="6">
        <f t="shared" si="47"/>
        <v>0.06444565217391306</v>
      </c>
      <c r="K98" s="6">
        <f t="shared" si="47"/>
        <v>0.06456261343012705</v>
      </c>
      <c r="L98" s="6">
        <f t="shared" si="47"/>
        <v>0.06438150393629537</v>
      </c>
      <c r="M98" s="6">
        <f t="shared" si="47"/>
        <v>0.06449823225455535</v>
      </c>
      <c r="N98">
        <f t="shared" si="40"/>
        <v>0.06431439344926916</v>
      </c>
      <c r="O98" s="14">
        <f t="shared" si="41"/>
        <v>0.0002343186043996977</v>
      </c>
      <c r="P98" s="18">
        <f t="shared" si="42"/>
        <v>0.003643330704572794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45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0.08961603648796114</v>
      </c>
      <c r="C105" s="15">
        <f t="shared" si="48"/>
        <v>0.08953603645538841</v>
      </c>
      <c r="D105" s="15">
        <f t="shared" si="48"/>
        <v>0.08936053816582869</v>
      </c>
      <c r="E105" s="15">
        <f t="shared" si="48"/>
        <v>0.08977646619882394</v>
      </c>
      <c r="F105" s="15">
        <f t="shared" si="48"/>
        <v>0.08995360362092028</v>
      </c>
      <c r="G105" s="15">
        <f t="shared" si="48"/>
        <v>0.0902937234761668</v>
      </c>
      <c r="H105" s="15">
        <f t="shared" si="48"/>
        <v>0.09021250947771732</v>
      </c>
      <c r="I105" s="15">
        <f t="shared" si="48"/>
        <v>0.09027746898049155</v>
      </c>
      <c r="J105" s="15">
        <f t="shared" si="48"/>
        <v>0.08961603648796114</v>
      </c>
      <c r="K105" s="15">
        <f t="shared" si="48"/>
        <v>0.08988910919279988</v>
      </c>
      <c r="L105" s="15">
        <f t="shared" si="48"/>
        <v>0.08993747133906574</v>
      </c>
      <c r="M105" s="15">
        <f t="shared" si="48"/>
        <v>0.08996974169117879</v>
      </c>
      <c r="N105">
        <f aca="true" t="shared" si="49" ref="N105:N110">AVERAGE(B105:M105)</f>
        <v>0.08986989513119198</v>
      </c>
      <c r="O105" s="14">
        <f aca="true" t="shared" si="50" ref="O105:O110">STDEV(B105:M105)</f>
        <v>0.000300539997389706</v>
      </c>
      <c r="P105" s="18">
        <f aca="true" t="shared" si="51" ref="P105:P110">O105/N105</f>
        <v>0.0033441676653898173</v>
      </c>
    </row>
    <row r="106" spans="1:16" ht="12.75">
      <c r="A106" s="1">
        <v>2</v>
      </c>
      <c r="B106" s="15">
        <f aca="true" t="shared" si="52" ref="B106:M106">$C$129*B94</f>
        <v>0.07407553030821722</v>
      </c>
      <c r="C106" s="15">
        <f t="shared" si="52"/>
        <v>0.07397718545310968</v>
      </c>
      <c r="D106" s="15">
        <f t="shared" si="52"/>
        <v>0.07400993804407181</v>
      </c>
      <c r="E106" s="15">
        <f t="shared" si="52"/>
        <v>0.07440524335113213</v>
      </c>
      <c r="F106" s="15">
        <f t="shared" si="52"/>
        <v>0.07488298345328213</v>
      </c>
      <c r="G106" s="15">
        <f t="shared" si="52"/>
        <v>0.07533293378197845</v>
      </c>
      <c r="H106" s="15">
        <f t="shared" si="52"/>
        <v>0.07509603776379613</v>
      </c>
      <c r="I106" s="15">
        <f t="shared" si="52"/>
        <v>0.07503985338719595</v>
      </c>
      <c r="J106" s="15">
        <f t="shared" si="52"/>
        <v>0.07468225468155332</v>
      </c>
      <c r="K106" s="15">
        <f t="shared" si="52"/>
        <v>0.07491654320087102</v>
      </c>
      <c r="L106" s="15">
        <f t="shared" si="52"/>
        <v>0.07510728473665276</v>
      </c>
      <c r="M106" s="15">
        <f t="shared" si="52"/>
        <v>0.07521994003099303</v>
      </c>
      <c r="N106">
        <f t="shared" si="49"/>
        <v>0.0747288106827378</v>
      </c>
      <c r="O106" s="14">
        <f t="shared" si="50"/>
        <v>0.0004913236559009237</v>
      </c>
      <c r="P106" s="18">
        <f t="shared" si="51"/>
        <v>0.006574755457929675</v>
      </c>
    </row>
    <row r="107" spans="1:16" ht="12.75">
      <c r="A107" s="1">
        <v>3</v>
      </c>
      <c r="B107" s="15">
        <f aca="true" t="shared" si="53" ref="B107:M107">$C$129*B95</f>
        <v>0.06357648836037405</v>
      </c>
      <c r="C107" s="15">
        <f t="shared" si="53"/>
        <v>0.0635120744917212</v>
      </c>
      <c r="D107" s="15">
        <f t="shared" si="53"/>
        <v>0.06385984212232657</v>
      </c>
      <c r="E107" s="15">
        <f t="shared" si="53"/>
        <v>0.06404742531119165</v>
      </c>
      <c r="F107" s="15">
        <f t="shared" si="53"/>
        <v>0.06439282745077433</v>
      </c>
      <c r="G107" s="15">
        <f t="shared" si="53"/>
        <v>0.06476705930345222</v>
      </c>
      <c r="H107" s="15">
        <f t="shared" si="53"/>
        <v>0.06447561586354211</v>
      </c>
      <c r="I107" s="15">
        <f t="shared" si="53"/>
        <v>0.06440109672359451</v>
      </c>
      <c r="J107" s="15">
        <f t="shared" si="53"/>
        <v>0.06439282745077433</v>
      </c>
      <c r="K107" s="15">
        <f t="shared" si="53"/>
        <v>0.06455861742876294</v>
      </c>
      <c r="L107" s="15">
        <f t="shared" si="53"/>
        <v>0.06473361819886803</v>
      </c>
      <c r="M107" s="15">
        <f t="shared" si="53"/>
        <v>0.06485920074840022</v>
      </c>
      <c r="N107">
        <f t="shared" si="49"/>
        <v>0.06429805778781518</v>
      </c>
      <c r="O107" s="14">
        <f t="shared" si="50"/>
        <v>0.00045184835557742</v>
      </c>
      <c r="P107" s="18">
        <f t="shared" si="51"/>
        <v>0.0070274028660170145</v>
      </c>
    </row>
    <row r="108" spans="1:16" ht="12.75">
      <c r="A108" s="1">
        <v>4</v>
      </c>
      <c r="B108" s="15">
        <f aca="true" t="shared" si="54" ref="B108:M108">$C$129*B96</f>
        <v>0.05581428382711524</v>
      </c>
      <c r="C108" s="15">
        <f t="shared" si="54"/>
        <v>0.05576463251269104</v>
      </c>
      <c r="D108" s="15">
        <f t="shared" si="54"/>
        <v>0.05623991703337788</v>
      </c>
      <c r="E108" s="15">
        <f t="shared" si="54"/>
        <v>0.05647425002101695</v>
      </c>
      <c r="F108" s="15">
        <f t="shared" si="54"/>
        <v>0.05658257251344132</v>
      </c>
      <c r="G108" s="15">
        <f t="shared" si="54"/>
        <v>0.05679403626122656</v>
      </c>
      <c r="H108" s="15">
        <f t="shared" si="54"/>
        <v>0.05669131134825125</v>
      </c>
      <c r="I108" s="15">
        <f t="shared" si="54"/>
        <v>0.056640088116854594</v>
      </c>
      <c r="J108" s="15">
        <f t="shared" si="54"/>
        <v>0.056518803131593645</v>
      </c>
      <c r="K108" s="15">
        <f t="shared" si="54"/>
        <v>0.05671054395415928</v>
      </c>
      <c r="L108" s="15">
        <f t="shared" si="54"/>
        <v>0.056858428592588495</v>
      </c>
      <c r="M108" s="15">
        <f t="shared" si="54"/>
        <v>0.056942357237042183</v>
      </c>
      <c r="N108">
        <f t="shared" si="49"/>
        <v>0.05650260204577987</v>
      </c>
      <c r="O108" s="14">
        <f t="shared" si="50"/>
        <v>0.00038109060307367444</v>
      </c>
      <c r="P108" s="18">
        <f t="shared" si="51"/>
        <v>0.006744655808327287</v>
      </c>
    </row>
    <row r="109" spans="1:16" ht="12.75">
      <c r="A109" s="1">
        <v>5</v>
      </c>
      <c r="B109" s="15">
        <f aca="true" t="shared" si="55" ref="B109:M109">$C$129*B97</f>
        <v>0.049780756421146564</v>
      </c>
      <c r="C109" s="15">
        <f t="shared" si="55"/>
        <v>0.04970674399708896</v>
      </c>
      <c r="D109" s="15">
        <f t="shared" si="55"/>
        <v>0.050149134018663055</v>
      </c>
      <c r="E109" s="15">
        <f t="shared" si="55"/>
        <v>0.05039101087084309</v>
      </c>
      <c r="F109" s="15">
        <f t="shared" si="55"/>
        <v>0.05045184508919824</v>
      </c>
      <c r="G109" s="15">
        <f t="shared" si="55"/>
        <v>0.05055356251881357</v>
      </c>
      <c r="H109" s="15">
        <f t="shared" si="55"/>
        <v>0.05053318623404177</v>
      </c>
      <c r="I109" s="15">
        <f t="shared" si="55"/>
        <v>0.05047215581588471</v>
      </c>
      <c r="J109" s="15">
        <f t="shared" si="55"/>
        <v>0.050370765386363044</v>
      </c>
      <c r="K109" s="15">
        <f t="shared" si="55"/>
        <v>0.05045184508919824</v>
      </c>
      <c r="L109" s="15">
        <f t="shared" si="55"/>
        <v>0.05063012016018481</v>
      </c>
      <c r="M109" s="15">
        <f t="shared" si="55"/>
        <v>0.05072742668284752</v>
      </c>
      <c r="N109">
        <f t="shared" si="49"/>
        <v>0.050351546023689464</v>
      </c>
      <c r="O109" s="14">
        <f t="shared" si="50"/>
        <v>0.0003179233867904956</v>
      </c>
      <c r="P109" s="18">
        <f t="shared" si="51"/>
        <v>0.006314073983764442</v>
      </c>
    </row>
    <row r="110" spans="1:16" ht="12.75">
      <c r="A110" s="1">
        <v>6</v>
      </c>
      <c r="B110" s="15">
        <f aca="true" t="shared" si="56" ref="B110:M110">$C$129*B98</f>
        <v>0.04510625473885866</v>
      </c>
      <c r="C110" s="15">
        <f t="shared" si="56"/>
        <v>0.04494455459639994</v>
      </c>
      <c r="D110" s="15">
        <f t="shared" si="56"/>
        <v>0.045203834521960556</v>
      </c>
      <c r="E110" s="15">
        <f t="shared" si="56"/>
        <v>0.045355099953570635</v>
      </c>
      <c r="F110" s="15">
        <f t="shared" si="56"/>
        <v>0.045350998389096626</v>
      </c>
      <c r="G110" s="15">
        <f t="shared" si="56"/>
        <v>0.04542082602903999</v>
      </c>
      <c r="H110" s="15">
        <f t="shared" si="56"/>
        <v>0.045396156439452384</v>
      </c>
      <c r="I110" s="15">
        <f t="shared" si="56"/>
        <v>0.045437287323242787</v>
      </c>
      <c r="J110" s="15">
        <f t="shared" si="56"/>
        <v>0.045424940234296246</v>
      </c>
      <c r="K110" s="15">
        <f t="shared" si="56"/>
        <v>0.045507381142162476</v>
      </c>
      <c r="L110" s="15">
        <f t="shared" si="56"/>
        <v>0.045379724928660804</v>
      </c>
      <c r="M110" s="15">
        <f t="shared" si="56"/>
        <v>0.045462001648683754</v>
      </c>
      <c r="N110">
        <f t="shared" si="49"/>
        <v>0.04533242166211874</v>
      </c>
      <c r="O110" s="14">
        <f t="shared" si="50"/>
        <v>0.00016516100374947668</v>
      </c>
      <c r="P110" s="18">
        <f t="shared" si="51"/>
        <v>0.0036433307044677616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0.06351388888888887</v>
      </c>
      <c r="O112" s="17">
        <f>STDEV(B105:M110)</f>
        <v>0.015243054133768787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7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-0.014616036487961184</v>
      </c>
      <c r="C118" s="15">
        <f t="shared" si="57"/>
        <v>-0.021536036455388458</v>
      </c>
      <c r="D118" s="15">
        <f t="shared" si="57"/>
        <v>-0.0073605381658287256</v>
      </c>
      <c r="E118" s="15">
        <f t="shared" si="57"/>
        <v>0.011223533801176036</v>
      </c>
      <c r="F118" s="15">
        <f t="shared" si="57"/>
        <v>0.019046396379079705</v>
      </c>
      <c r="G118" s="15">
        <f t="shared" si="57"/>
        <v>0.02970627652383319</v>
      </c>
      <c r="H118" s="15">
        <f t="shared" si="57"/>
        <v>0.007787490522282656</v>
      </c>
      <c r="I118" s="15">
        <f t="shared" si="57"/>
        <v>0.04172253101950846</v>
      </c>
      <c r="J118" s="15">
        <f t="shared" si="57"/>
        <v>0.03338396351203886</v>
      </c>
      <c r="K118" s="15">
        <f t="shared" si="57"/>
        <v>0.012110890807200098</v>
      </c>
      <c r="L118" s="15">
        <f t="shared" si="57"/>
        <v>0.009062528660934238</v>
      </c>
      <c r="M118" s="15">
        <f t="shared" si="57"/>
        <v>0.002030258308821184</v>
      </c>
      <c r="N118">
        <f aca="true" t="shared" si="58" ref="N118:N123">AVERAGE(B118:M118)</f>
        <v>0.010213438202141338</v>
      </c>
      <c r="O118" s="14">
        <f aca="true" t="shared" si="59" ref="O118:O123">STDEV(B118:M118)</f>
        <v>0.019068916965695015</v>
      </c>
      <c r="P118" s="18"/>
    </row>
    <row r="119" spans="1:16" ht="12.75">
      <c r="A119" s="1">
        <v>2</v>
      </c>
      <c r="B119" s="15">
        <f aca="true" t="shared" si="60" ref="B119:M119">B81-B106</f>
        <v>-0.028075530308217286</v>
      </c>
      <c r="C119" s="15">
        <f t="shared" si="60"/>
        <v>-0.025977185453109744</v>
      </c>
      <c r="D119" s="15">
        <f t="shared" si="60"/>
        <v>-0.020009938044071876</v>
      </c>
      <c r="E119" s="15">
        <f t="shared" si="60"/>
        <v>-0.030405243351132205</v>
      </c>
      <c r="F119" s="15">
        <f t="shared" si="60"/>
        <v>0.003117016546717824</v>
      </c>
      <c r="G119" s="15">
        <f t="shared" si="60"/>
        <v>-0.004332933781978493</v>
      </c>
      <c r="H119" s="15">
        <f t="shared" si="60"/>
        <v>-0.01809603776379619</v>
      </c>
      <c r="I119" s="15">
        <f t="shared" si="60"/>
        <v>-0.0040398533871959935</v>
      </c>
      <c r="J119" s="15">
        <f t="shared" si="60"/>
        <v>-0.006682254681553368</v>
      </c>
      <c r="K119" s="15">
        <f t="shared" si="60"/>
        <v>0.0070834567991289454</v>
      </c>
      <c r="L119" s="15">
        <f t="shared" si="60"/>
        <v>0.0008927152633471935</v>
      </c>
      <c r="M119" s="15">
        <f t="shared" si="60"/>
        <v>0.009780059969006938</v>
      </c>
      <c r="N119">
        <f t="shared" si="58"/>
        <v>-0.009728810682737855</v>
      </c>
      <c r="O119" s="14">
        <f t="shared" si="59"/>
        <v>0.01419244494651596</v>
      </c>
      <c r="P119" s="18"/>
    </row>
    <row r="120" spans="1:16" ht="12.75">
      <c r="A120" s="1">
        <v>3</v>
      </c>
      <c r="B120" s="15">
        <f aca="true" t="shared" si="61" ref="B120:M120">B82-B107</f>
        <v>-0.020576488360374123</v>
      </c>
      <c r="C120" s="15">
        <f t="shared" si="61"/>
        <v>-0.012512074491721259</v>
      </c>
      <c r="D120" s="15">
        <f t="shared" si="61"/>
        <v>-0.0028598421223266224</v>
      </c>
      <c r="E120" s="15">
        <f t="shared" si="61"/>
        <v>-0.007047425311191707</v>
      </c>
      <c r="F120" s="15">
        <f t="shared" si="61"/>
        <v>-0.0013928274507743893</v>
      </c>
      <c r="G120" s="15">
        <f t="shared" si="61"/>
        <v>-0.018767059303452294</v>
      </c>
      <c r="H120" s="15">
        <f t="shared" si="61"/>
        <v>-0.01647561586354218</v>
      </c>
      <c r="I120" s="15">
        <f t="shared" si="61"/>
        <v>-0.00940109672359457</v>
      </c>
      <c r="J120" s="15">
        <f t="shared" si="61"/>
        <v>-0.007392827450774395</v>
      </c>
      <c r="K120" s="15">
        <f t="shared" si="61"/>
        <v>-0.014558617428763007</v>
      </c>
      <c r="L120" s="15">
        <f t="shared" si="61"/>
        <v>-0.009733618198868088</v>
      </c>
      <c r="M120" s="15">
        <f t="shared" si="61"/>
        <v>0.00714079925159973</v>
      </c>
      <c r="N120">
        <f t="shared" si="58"/>
        <v>-0.00946472445448191</v>
      </c>
      <c r="O120" s="14">
        <f t="shared" si="59"/>
        <v>0.00791504477139199</v>
      </c>
      <c r="P120" s="18"/>
    </row>
    <row r="121" spans="1:16" ht="12.75">
      <c r="A121" s="1">
        <v>4</v>
      </c>
      <c r="B121" s="15">
        <f aca="true" t="shared" si="62" ref="B121:M121">B83-B108</f>
        <v>0.002185716172884704</v>
      </c>
      <c r="C121" s="15">
        <f t="shared" si="62"/>
        <v>-0.0057646325126911035</v>
      </c>
      <c r="D121" s="15">
        <f t="shared" si="62"/>
        <v>-0.010239917033377947</v>
      </c>
      <c r="E121" s="15">
        <f t="shared" si="62"/>
        <v>0.0005257499789829909</v>
      </c>
      <c r="F121" s="15">
        <f t="shared" si="62"/>
        <v>0.007417427486558624</v>
      </c>
      <c r="G121" s="15">
        <f t="shared" si="62"/>
        <v>0.003205963738773382</v>
      </c>
      <c r="H121" s="15">
        <f t="shared" si="62"/>
        <v>-0.0006913113482513097</v>
      </c>
      <c r="I121" s="15">
        <f t="shared" si="62"/>
        <v>0.014359911883145358</v>
      </c>
      <c r="J121" s="15">
        <f t="shared" si="62"/>
        <v>0.009481196868406302</v>
      </c>
      <c r="K121" s="15">
        <f t="shared" si="62"/>
        <v>-0.0037105439541593455</v>
      </c>
      <c r="L121" s="15">
        <f t="shared" si="62"/>
        <v>-0.008858428592588563</v>
      </c>
      <c r="M121" s="15">
        <f t="shared" si="62"/>
        <v>0.00405764276295776</v>
      </c>
      <c r="N121">
        <f t="shared" si="58"/>
        <v>0.000997397954220071</v>
      </c>
      <c r="O121" s="14">
        <f t="shared" si="59"/>
        <v>0.007396448115857346</v>
      </c>
      <c r="P121" s="18"/>
    </row>
    <row r="122" spans="1:16" ht="12.75">
      <c r="A122" s="1">
        <v>5</v>
      </c>
      <c r="B122" s="15">
        <f aca="true" t="shared" si="63" ref="B122:M122">B84-B109</f>
        <v>-0.015780756421146645</v>
      </c>
      <c r="C122" s="15">
        <f t="shared" si="63"/>
        <v>0.0012932560029109766</v>
      </c>
      <c r="D122" s="15">
        <f t="shared" si="63"/>
        <v>-0.007149134018663128</v>
      </c>
      <c r="E122" s="15">
        <f t="shared" si="63"/>
        <v>-0.004391010870843162</v>
      </c>
      <c r="F122" s="15">
        <f t="shared" si="63"/>
        <v>0.009548154910801701</v>
      </c>
      <c r="G122" s="15">
        <f t="shared" si="63"/>
        <v>0.003446437481186365</v>
      </c>
      <c r="H122" s="15">
        <f t="shared" si="63"/>
        <v>-0.008533186234041847</v>
      </c>
      <c r="I122" s="15">
        <f t="shared" si="63"/>
        <v>0.0015278441841152235</v>
      </c>
      <c r="J122" s="15">
        <f t="shared" si="63"/>
        <v>0.005629234613636895</v>
      </c>
      <c r="K122" s="15">
        <f t="shared" si="63"/>
        <v>0.0055481549108016975</v>
      </c>
      <c r="L122" s="15">
        <f t="shared" si="63"/>
        <v>-0.0006301201601848772</v>
      </c>
      <c r="M122" s="15">
        <f t="shared" si="63"/>
        <v>-0.002727426682847589</v>
      </c>
      <c r="N122">
        <f t="shared" si="58"/>
        <v>-0.0010182126903561992</v>
      </c>
      <c r="O122" s="14">
        <f t="shared" si="59"/>
        <v>0.007116918221253026</v>
      </c>
      <c r="P122" s="18"/>
    </row>
    <row r="123" spans="1:16" ht="12.75">
      <c r="A123" s="1">
        <v>6</v>
      </c>
      <c r="B123" s="15">
        <f aca="true" t="shared" si="64" ref="B123:M123">B85-B110</f>
        <v>0.0008937452611412697</v>
      </c>
      <c r="C123" s="15">
        <f t="shared" si="64"/>
        <v>0.010055445403599997</v>
      </c>
      <c r="D123" s="15">
        <f t="shared" si="64"/>
        <v>-0.00020383452196062746</v>
      </c>
      <c r="E123" s="15">
        <f t="shared" si="64"/>
        <v>-0.009355099953570714</v>
      </c>
      <c r="F123" s="15">
        <f t="shared" si="64"/>
        <v>0.010649001610903312</v>
      </c>
      <c r="G123" s="15">
        <f t="shared" si="64"/>
        <v>0.005579173970959944</v>
      </c>
      <c r="H123" s="15">
        <f t="shared" si="64"/>
        <v>-0.002396156439452457</v>
      </c>
      <c r="I123" s="15">
        <f t="shared" si="64"/>
        <v>0.025562712676757166</v>
      </c>
      <c r="J123" s="15">
        <f t="shared" si="64"/>
        <v>0.035575059765703715</v>
      </c>
      <c r="K123" s="15">
        <f t="shared" si="64"/>
        <v>0.026492618857837477</v>
      </c>
      <c r="L123" s="15">
        <f t="shared" si="64"/>
        <v>-0.004379724928660879</v>
      </c>
      <c r="M123" s="15">
        <f t="shared" si="64"/>
        <v>0.009537998351316183</v>
      </c>
      <c r="N123">
        <f t="shared" si="58"/>
        <v>0.009000911671214534</v>
      </c>
      <c r="O123" s="14">
        <f t="shared" si="59"/>
        <v>0.013812361632112118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-3.469446951953614E-18</v>
      </c>
      <c r="O125" s="17">
        <f>STDEV(B118:M123)</f>
        <v>0.014350401799655578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9" spans="2:3" ht="12.75">
      <c r="B129" t="s">
        <v>25</v>
      </c>
      <c r="C129">
        <v>0.7048565528006837</v>
      </c>
    </row>
    <row r="130" spans="2:6" ht="12.75">
      <c r="B130" t="s">
        <v>61</v>
      </c>
      <c r="C130" s="16">
        <f>AVERAGE(B118:M123)</f>
        <v>-3.469446951953614E-18</v>
      </c>
      <c r="E130">
        <v>0.14</v>
      </c>
      <c r="F130">
        <f>C129*E130</f>
        <v>0.09867991739209572</v>
      </c>
    </row>
    <row r="131" spans="2:7" ht="12.75">
      <c r="B131" t="s">
        <v>23</v>
      </c>
      <c r="C131">
        <f>STDEV(B118:M123)</f>
        <v>0.014350401799655578</v>
      </c>
      <c r="F131">
        <f>C131/C129</f>
        <v>0.020359322393521853</v>
      </c>
      <c r="G131">
        <f>E130*C129-C131</f>
        <v>0.08432951559244015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62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0.10383166547533954</v>
      </c>
      <c r="C136" s="6">
        <f t="shared" si="65"/>
        <v>0.10373897518300304</v>
      </c>
      <c r="D136" s="6">
        <f t="shared" si="65"/>
        <v>0.10353563791874555</v>
      </c>
      <c r="E136" s="6">
        <f t="shared" si="65"/>
        <v>0.10401754385964913</v>
      </c>
      <c r="F136" s="6">
        <f t="shared" si="65"/>
        <v>0.1042227802690583</v>
      </c>
      <c r="G136" s="6">
        <f t="shared" si="65"/>
        <v>0.10461685271876126</v>
      </c>
      <c r="H136" s="6">
        <f t="shared" si="65"/>
        <v>0.10452275589134737</v>
      </c>
      <c r="I136" s="6">
        <f t="shared" si="65"/>
        <v>0.10459801980198022</v>
      </c>
      <c r="J136" s="6">
        <f t="shared" si="65"/>
        <v>0.10383166547533954</v>
      </c>
      <c r="K136" s="6">
        <f t="shared" si="65"/>
        <v>0.10414805520702636</v>
      </c>
      <c r="L136" s="6">
        <f t="shared" si="65"/>
        <v>0.10420408895265425</v>
      </c>
      <c r="M136" s="6">
        <f t="shared" si="65"/>
        <v>0.10424147829207034</v>
      </c>
      <c r="N136">
        <f aca="true" t="shared" si="66" ref="N136:N141">AVERAGE(B136:M136)</f>
        <v>0.10412579325374792</v>
      </c>
      <c r="O136" s="14">
        <f aca="true" t="shared" si="67" ref="O136:O141">STDEV(B136:M136)</f>
        <v>0.00034821411093837167</v>
      </c>
      <c r="P136" s="18">
        <f aca="true" t="shared" si="68" ref="P136:P141">O136/N136</f>
        <v>0.0033441676654486184</v>
      </c>
    </row>
    <row r="137" spans="1:16" ht="12.75">
      <c r="A137" s="1">
        <v>2</v>
      </c>
      <c r="B137" s="6">
        <f aca="true" t="shared" si="69" ref="B137:M137">$K$1*$K$1/B68</f>
        <v>0.08582599704579025</v>
      </c>
      <c r="C137" s="6">
        <f t="shared" si="69"/>
        <v>0.0857120519250627</v>
      </c>
      <c r="D137" s="6">
        <f t="shared" si="69"/>
        <v>0.08575</v>
      </c>
      <c r="E137" s="6">
        <f t="shared" si="69"/>
        <v>0.08620801186943622</v>
      </c>
      <c r="F137" s="6">
        <f t="shared" si="69"/>
        <v>0.08676153501567865</v>
      </c>
      <c r="G137" s="6">
        <f t="shared" si="69"/>
        <v>0.08728286014721347</v>
      </c>
      <c r="H137" s="6">
        <f t="shared" si="69"/>
        <v>0.0870083857442348</v>
      </c>
      <c r="I137" s="6">
        <f t="shared" si="69"/>
        <v>0.08694328894209188</v>
      </c>
      <c r="J137" s="6">
        <f t="shared" si="69"/>
        <v>0.08652896500372302</v>
      </c>
      <c r="K137" s="6">
        <f t="shared" si="69"/>
        <v>0.08680041828503139</v>
      </c>
      <c r="L137" s="6">
        <f t="shared" si="69"/>
        <v>0.08702141680395388</v>
      </c>
      <c r="M137" s="6">
        <f t="shared" si="69"/>
        <v>0.08715194240287986</v>
      </c>
      <c r="N137">
        <f t="shared" si="66"/>
        <v>0.08658290609875802</v>
      </c>
      <c r="O137" s="14">
        <f t="shared" si="67"/>
        <v>0.0005692614344381005</v>
      </c>
      <c r="P137" s="18">
        <f t="shared" si="68"/>
        <v>0.006574755457951373</v>
      </c>
    </row>
    <row r="138" spans="1:16" ht="12.75">
      <c r="A138" s="1">
        <v>3</v>
      </c>
      <c r="B138" s="6">
        <f aca="true" t="shared" si="70" ref="B138:M138">$K$1*$K$1/B69</f>
        <v>0.07366151115618662</v>
      </c>
      <c r="C138" s="6">
        <f t="shared" si="70"/>
        <v>0.07358687943262412</v>
      </c>
      <c r="D138" s="6">
        <f t="shared" si="70"/>
        <v>0.07398981281039094</v>
      </c>
      <c r="E138" s="6">
        <f t="shared" si="70"/>
        <v>0.07420715197956577</v>
      </c>
      <c r="F138" s="6">
        <f t="shared" si="70"/>
        <v>0.07460734463276837</v>
      </c>
      <c r="G138" s="6">
        <f t="shared" si="70"/>
        <v>0.07504094020405529</v>
      </c>
      <c r="H138" s="6">
        <f t="shared" si="70"/>
        <v>0.07470326562098227</v>
      </c>
      <c r="I138" s="6">
        <f t="shared" si="70"/>
        <v>0.07461692564530628</v>
      </c>
      <c r="J138" s="6">
        <f t="shared" si="70"/>
        <v>0.07460734463276837</v>
      </c>
      <c r="K138" s="6">
        <f t="shared" si="70"/>
        <v>0.07479943357363543</v>
      </c>
      <c r="L138" s="6">
        <f t="shared" si="70"/>
        <v>0.07500219439783143</v>
      </c>
      <c r="M138" s="6">
        <f t="shared" si="70"/>
        <v>0.07514769787894465</v>
      </c>
      <c r="N138">
        <f t="shared" si="66"/>
        <v>0.07449754183042162</v>
      </c>
      <c r="O138" s="14">
        <f t="shared" si="67"/>
        <v>0.0005235242389702342</v>
      </c>
      <c r="P138" s="18">
        <f t="shared" si="68"/>
        <v>0.007027402866015764</v>
      </c>
    </row>
    <row r="139" spans="1:16" ht="12.75">
      <c r="A139" s="1">
        <v>4</v>
      </c>
      <c r="B139" s="6">
        <f aca="true" t="shared" si="71" ref="B139:M139">$K$1*$K$1/B70</f>
        <v>0.06466800222593211</v>
      </c>
      <c r="C139" s="6">
        <f t="shared" si="71"/>
        <v>0.06461047481374403</v>
      </c>
      <c r="D139" s="6">
        <f t="shared" si="71"/>
        <v>0.06516115285409892</v>
      </c>
      <c r="E139" s="6">
        <f t="shared" si="71"/>
        <v>0.06543265765765766</v>
      </c>
      <c r="F139" s="6">
        <f t="shared" si="71"/>
        <v>0.06555816315017488</v>
      </c>
      <c r="G139" s="6">
        <f t="shared" si="71"/>
        <v>0.06580317100792753</v>
      </c>
      <c r="H139" s="6">
        <f t="shared" si="71"/>
        <v>0.06568415102871356</v>
      </c>
      <c r="I139" s="6">
        <f t="shared" si="71"/>
        <v>0.0656248023492207</v>
      </c>
      <c r="J139" s="6">
        <f t="shared" si="71"/>
        <v>0.0654842781471881</v>
      </c>
      <c r="K139" s="6">
        <f t="shared" si="71"/>
        <v>0.06570643446794075</v>
      </c>
      <c r="L139" s="6">
        <f t="shared" si="71"/>
        <v>0.06587777777777779</v>
      </c>
      <c r="M139" s="6">
        <f t="shared" si="71"/>
        <v>0.06597501987055751</v>
      </c>
      <c r="N139">
        <f t="shared" si="66"/>
        <v>0.0654655071125778</v>
      </c>
      <c r="O139" s="14">
        <f t="shared" si="67"/>
        <v>0.00044154231279041933</v>
      </c>
      <c r="P139" s="18">
        <f t="shared" si="68"/>
        <v>0.006744655808304071</v>
      </c>
    </row>
    <row r="140" spans="1:16" ht="12.75">
      <c r="A140" s="1">
        <v>5</v>
      </c>
      <c r="B140" s="6">
        <f aca="true" t="shared" si="72" ref="B140:M140">$K$1*$K$1/B71</f>
        <v>0.0576773873337304</v>
      </c>
      <c r="C140" s="6">
        <f t="shared" si="72"/>
        <v>0.057591634453365056</v>
      </c>
      <c r="D140" s="6">
        <f t="shared" si="72"/>
        <v>0.05810420000000001</v>
      </c>
      <c r="E140" s="6">
        <f t="shared" si="72"/>
        <v>0.05838444533762058</v>
      </c>
      <c r="F140" s="6">
        <f t="shared" si="72"/>
        <v>0.0584549295774648</v>
      </c>
      <c r="G140" s="6">
        <f t="shared" si="72"/>
        <v>0.05857278225806453</v>
      </c>
      <c r="H140" s="6">
        <f t="shared" si="72"/>
        <v>0.05854917372027409</v>
      </c>
      <c r="I140" s="6">
        <f t="shared" si="72"/>
        <v>0.05847846215780999</v>
      </c>
      <c r="J140" s="6">
        <f t="shared" si="72"/>
        <v>0.05836098834873443</v>
      </c>
      <c r="K140" s="6">
        <f t="shared" si="72"/>
        <v>0.0584549295774648</v>
      </c>
      <c r="L140" s="6">
        <f t="shared" si="72"/>
        <v>0.05866148409893994</v>
      </c>
      <c r="M140" s="6">
        <f t="shared" si="72"/>
        <v>0.05877422617843416</v>
      </c>
      <c r="N140">
        <f t="shared" si="66"/>
        <v>0.0583387202534919</v>
      </c>
      <c r="O140" s="14">
        <f t="shared" si="67"/>
        <v>0.0003683549957984978</v>
      </c>
      <c r="P140" s="18">
        <f t="shared" si="68"/>
        <v>0.006314073983761235</v>
      </c>
    </row>
    <row r="141" spans="1:16" ht="12.75">
      <c r="A141" s="1">
        <v>6</v>
      </c>
      <c r="B141" s="6">
        <f aca="true" t="shared" si="73" ref="B141:M141">$K$1*$K$1/B72</f>
        <v>0.05226137794567368</v>
      </c>
      <c r="C141" s="6">
        <f t="shared" si="73"/>
        <v>0.05207402760351318</v>
      </c>
      <c r="D141" s="6">
        <f t="shared" si="73"/>
        <v>0.052374436632413916</v>
      </c>
      <c r="E141" s="6">
        <f t="shared" si="73"/>
        <v>0.052549697024509366</v>
      </c>
      <c r="F141" s="6">
        <f t="shared" si="73"/>
        <v>0.0525449448363176</v>
      </c>
      <c r="G141" s="6">
        <f t="shared" si="73"/>
        <v>0.052625849107870666</v>
      </c>
      <c r="H141" s="6">
        <f t="shared" si="73"/>
        <v>0.05259726622612474</v>
      </c>
      <c r="I141" s="6">
        <f t="shared" si="73"/>
        <v>0.052644921627253795</v>
      </c>
      <c r="J141" s="6">
        <f t="shared" si="73"/>
        <v>0.052630615942028995</v>
      </c>
      <c r="K141" s="6">
        <f t="shared" si="73"/>
        <v>0.052726134301270426</v>
      </c>
      <c r="L141" s="6">
        <f t="shared" si="73"/>
        <v>0.05257822821464121</v>
      </c>
      <c r="M141" s="6">
        <f t="shared" si="73"/>
        <v>0.0526735563412202</v>
      </c>
      <c r="N141">
        <f t="shared" si="66"/>
        <v>0.05252342131690315</v>
      </c>
      <c r="O141" s="14">
        <f t="shared" si="67"/>
        <v>0.0001913601935903701</v>
      </c>
      <c r="P141" s="18">
        <f t="shared" si="68"/>
        <v>0.0036433307045210766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45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48">$C$172*B136</f>
        <v>0.08961603648796113</v>
      </c>
      <c r="C148" s="15">
        <f t="shared" si="74"/>
        <v>0.08953603645538841</v>
      </c>
      <c r="D148" s="15">
        <f t="shared" si="74"/>
        <v>0.08936053816582866</v>
      </c>
      <c r="E148" s="15">
        <f t="shared" si="74"/>
        <v>0.08977646619882393</v>
      </c>
      <c r="F148" s="15">
        <f t="shared" si="74"/>
        <v>0.08995360362092027</v>
      </c>
      <c r="G148" s="15">
        <f t="shared" si="74"/>
        <v>0.0902937234761668</v>
      </c>
      <c r="H148" s="15">
        <f t="shared" si="74"/>
        <v>0.09021250947771729</v>
      </c>
      <c r="I148" s="15">
        <f t="shared" si="74"/>
        <v>0.09027746898049155</v>
      </c>
      <c r="J148" s="15">
        <f t="shared" si="74"/>
        <v>0.08961603648796113</v>
      </c>
      <c r="K148" s="15">
        <f t="shared" si="74"/>
        <v>0.08988910919279987</v>
      </c>
      <c r="L148" s="15">
        <f t="shared" si="74"/>
        <v>0.08993747133906572</v>
      </c>
      <c r="M148" s="15">
        <f t="shared" si="74"/>
        <v>0.08996974169117877</v>
      </c>
      <c r="N148">
        <f aca="true" t="shared" si="75" ref="N148:N153">AVERAGE(B148:M148)</f>
        <v>0.08986989513119197</v>
      </c>
      <c r="O148" s="14">
        <f aca="true" t="shared" si="76" ref="O148:O153">STDEV(B148:M148)</f>
        <v>0.0003005399973939038</v>
      </c>
      <c r="P148" s="18">
        <f aca="true" t="shared" si="77" ref="P148:P153">O148/N148</f>
        <v>0.003344167665436528</v>
      </c>
    </row>
    <row r="149" spans="1:16" ht="12.75">
      <c r="A149" s="1">
        <v>2</v>
      </c>
      <c r="B149" s="15">
        <f aca="true" t="shared" si="78" ref="B149:M149">$C$172*B137</f>
        <v>0.07407553030821719</v>
      </c>
      <c r="C149" s="15">
        <f t="shared" si="78"/>
        <v>0.07397718545310968</v>
      </c>
      <c r="D149" s="15">
        <f t="shared" si="78"/>
        <v>0.07400993804407179</v>
      </c>
      <c r="E149" s="15">
        <f t="shared" si="78"/>
        <v>0.07440524335113212</v>
      </c>
      <c r="F149" s="15">
        <f t="shared" si="78"/>
        <v>0.07488298345328212</v>
      </c>
      <c r="G149" s="15">
        <f t="shared" si="78"/>
        <v>0.07533293378197845</v>
      </c>
      <c r="H149" s="15">
        <f t="shared" si="78"/>
        <v>0.07509603776379611</v>
      </c>
      <c r="I149" s="15">
        <f t="shared" si="78"/>
        <v>0.07503985338719595</v>
      </c>
      <c r="J149" s="15">
        <f t="shared" si="78"/>
        <v>0.07468225468155332</v>
      </c>
      <c r="K149" s="15">
        <f t="shared" si="78"/>
        <v>0.07491654320087102</v>
      </c>
      <c r="L149" s="15">
        <f t="shared" si="78"/>
        <v>0.07510728473665276</v>
      </c>
      <c r="M149" s="15">
        <f t="shared" si="78"/>
        <v>0.07521994003099303</v>
      </c>
      <c r="N149">
        <f t="shared" si="75"/>
        <v>0.0747288106827378</v>
      </c>
      <c r="O149" s="14">
        <f t="shared" si="76"/>
        <v>0.0004913236558996399</v>
      </c>
      <c r="P149" s="18">
        <f t="shared" si="77"/>
        <v>0.006574755457912495</v>
      </c>
    </row>
    <row r="150" spans="1:16" ht="12.75">
      <c r="A150" s="1">
        <v>3</v>
      </c>
      <c r="B150" s="15">
        <f aca="true" t="shared" si="79" ref="B150:M150">$C$172*B138</f>
        <v>0.06357648836037405</v>
      </c>
      <c r="C150" s="15">
        <f t="shared" si="79"/>
        <v>0.0635120744917212</v>
      </c>
      <c r="D150" s="15">
        <f t="shared" si="79"/>
        <v>0.06385984212232655</v>
      </c>
      <c r="E150" s="15">
        <f t="shared" si="79"/>
        <v>0.06404742531119163</v>
      </c>
      <c r="F150" s="15">
        <f t="shared" si="79"/>
        <v>0.06439282745077433</v>
      </c>
      <c r="G150" s="15">
        <f t="shared" si="79"/>
        <v>0.06476705930345221</v>
      </c>
      <c r="H150" s="15">
        <f t="shared" si="79"/>
        <v>0.06447561586354211</v>
      </c>
      <c r="I150" s="15">
        <f t="shared" si="79"/>
        <v>0.06440109672359451</v>
      </c>
      <c r="J150" s="15">
        <f t="shared" si="79"/>
        <v>0.06439282745077433</v>
      </c>
      <c r="K150" s="15">
        <f t="shared" si="79"/>
        <v>0.06455861742876293</v>
      </c>
      <c r="L150" s="15">
        <f t="shared" si="79"/>
        <v>0.06473361819886801</v>
      </c>
      <c r="M150" s="15">
        <f t="shared" si="79"/>
        <v>0.06485920074840022</v>
      </c>
      <c r="N150">
        <f t="shared" si="75"/>
        <v>0.06429805778781518</v>
      </c>
      <c r="O150" s="14">
        <f t="shared" si="76"/>
        <v>0.000451848355576722</v>
      </c>
      <c r="P150" s="18">
        <f t="shared" si="77"/>
        <v>0.007027402866006159</v>
      </c>
    </row>
    <row r="151" spans="1:16" ht="12.75">
      <c r="A151" s="1">
        <v>4</v>
      </c>
      <c r="B151" s="15">
        <f aca="true" t="shared" si="80" ref="B151:M151">$C$172*B139</f>
        <v>0.05581428382711524</v>
      </c>
      <c r="C151" s="15">
        <f t="shared" si="80"/>
        <v>0.05576463251269104</v>
      </c>
      <c r="D151" s="15">
        <f t="shared" si="80"/>
        <v>0.05623991703337787</v>
      </c>
      <c r="E151" s="15">
        <f t="shared" si="80"/>
        <v>0.056474250021016935</v>
      </c>
      <c r="F151" s="15">
        <f t="shared" si="80"/>
        <v>0.056582572513441315</v>
      </c>
      <c r="G151" s="15">
        <f t="shared" si="80"/>
        <v>0.05679403626122655</v>
      </c>
      <c r="H151" s="15">
        <f t="shared" si="80"/>
        <v>0.05669131134825125</v>
      </c>
      <c r="I151" s="15">
        <f t="shared" si="80"/>
        <v>0.05664008811685459</v>
      </c>
      <c r="J151" s="15">
        <f t="shared" si="80"/>
        <v>0.05651880313159365</v>
      </c>
      <c r="K151" s="15">
        <f t="shared" si="80"/>
        <v>0.056710543954159275</v>
      </c>
      <c r="L151" s="15">
        <f t="shared" si="80"/>
        <v>0.05685842859258849</v>
      </c>
      <c r="M151" s="15">
        <f t="shared" si="80"/>
        <v>0.05694235723704218</v>
      </c>
      <c r="N151">
        <f t="shared" si="75"/>
        <v>0.056502602045779865</v>
      </c>
      <c r="O151" s="14">
        <f t="shared" si="76"/>
        <v>0.00038109060307450207</v>
      </c>
      <c r="P151" s="18">
        <f t="shared" si="77"/>
        <v>0.006744655808341935</v>
      </c>
    </row>
    <row r="152" spans="1:16" ht="12.75">
      <c r="A152" s="1">
        <v>5</v>
      </c>
      <c r="B152" s="15">
        <f aca="true" t="shared" si="81" ref="B152:M152">$C$172*B140</f>
        <v>0.049780756421146564</v>
      </c>
      <c r="C152" s="15">
        <f t="shared" si="81"/>
        <v>0.04970674399708896</v>
      </c>
      <c r="D152" s="15">
        <f t="shared" si="81"/>
        <v>0.05014913401866305</v>
      </c>
      <c r="E152" s="15">
        <f t="shared" si="81"/>
        <v>0.050391010870843085</v>
      </c>
      <c r="F152" s="15">
        <f t="shared" si="81"/>
        <v>0.05045184508919824</v>
      </c>
      <c r="G152" s="15">
        <f t="shared" si="81"/>
        <v>0.050553562518813565</v>
      </c>
      <c r="H152" s="15">
        <f t="shared" si="81"/>
        <v>0.050533186234041766</v>
      </c>
      <c r="I152" s="15">
        <f t="shared" si="81"/>
        <v>0.05047215581588471</v>
      </c>
      <c r="J152" s="15">
        <f t="shared" si="81"/>
        <v>0.050370765386363044</v>
      </c>
      <c r="K152" s="15">
        <f t="shared" si="81"/>
        <v>0.05045184508919824</v>
      </c>
      <c r="L152" s="15">
        <f t="shared" si="81"/>
        <v>0.050630120160184804</v>
      </c>
      <c r="M152" s="15">
        <f t="shared" si="81"/>
        <v>0.050727426682847514</v>
      </c>
      <c r="N152">
        <f t="shared" si="75"/>
        <v>0.05035154602368946</v>
      </c>
      <c r="O152" s="14">
        <f t="shared" si="76"/>
        <v>0.00031792338679247973</v>
      </c>
      <c r="P152" s="18">
        <f t="shared" si="77"/>
        <v>0.006314073983803849</v>
      </c>
    </row>
    <row r="153" spans="1:16" ht="12.75">
      <c r="A153" s="1">
        <v>6</v>
      </c>
      <c r="B153" s="15">
        <f aca="true" t="shared" si="82" ref="B153:M153">$C$172*B141</f>
        <v>0.045106254738858646</v>
      </c>
      <c r="C153" s="15">
        <f t="shared" si="82"/>
        <v>0.044944554596399934</v>
      </c>
      <c r="D153" s="15">
        <f t="shared" si="82"/>
        <v>0.045203834521960556</v>
      </c>
      <c r="E153" s="15">
        <f t="shared" si="82"/>
        <v>0.045355099953570635</v>
      </c>
      <c r="F153" s="15">
        <f t="shared" si="82"/>
        <v>0.04535099838909662</v>
      </c>
      <c r="G153" s="15">
        <f t="shared" si="82"/>
        <v>0.04542082602903998</v>
      </c>
      <c r="H153" s="15">
        <f t="shared" si="82"/>
        <v>0.04539615643945238</v>
      </c>
      <c r="I153" s="15">
        <f t="shared" si="82"/>
        <v>0.04543728732324278</v>
      </c>
      <c r="J153" s="15">
        <f t="shared" si="82"/>
        <v>0.04542494023429624</v>
      </c>
      <c r="K153" s="15">
        <f t="shared" si="82"/>
        <v>0.045507381142162476</v>
      </c>
      <c r="L153" s="15">
        <f t="shared" si="82"/>
        <v>0.0453797249286608</v>
      </c>
      <c r="M153" s="15">
        <f t="shared" si="82"/>
        <v>0.04546200164868375</v>
      </c>
      <c r="N153">
        <f t="shared" si="75"/>
        <v>0.045332421662118726</v>
      </c>
      <c r="O153" s="14">
        <f t="shared" si="76"/>
        <v>0.00016516100375425088</v>
      </c>
      <c r="P153" s="18">
        <f t="shared" si="77"/>
        <v>0.003643330704573078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0.06351388888888887</v>
      </c>
      <c r="O155" s="17">
        <f>STDEV(B148:M153)</f>
        <v>0.015243054133768787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7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 aca="true" t="shared" si="83" ref="B161:M161">B80-B148</f>
        <v>-0.01461603648796117</v>
      </c>
      <c r="C161" s="15">
        <f t="shared" si="83"/>
        <v>-0.021536036455388458</v>
      </c>
      <c r="D161" s="15">
        <f t="shared" si="83"/>
        <v>-0.007360538165828698</v>
      </c>
      <c r="E161" s="15">
        <f t="shared" si="83"/>
        <v>0.01122353380117605</v>
      </c>
      <c r="F161" s="15">
        <f t="shared" si="83"/>
        <v>0.01904639637907972</v>
      </c>
      <c r="G161" s="15">
        <f t="shared" si="83"/>
        <v>0.02970627652383319</v>
      </c>
      <c r="H161" s="15">
        <f t="shared" si="83"/>
        <v>0.0077874905222826835</v>
      </c>
      <c r="I161" s="15">
        <f t="shared" si="83"/>
        <v>0.04172253101950846</v>
      </c>
      <c r="J161" s="15">
        <f t="shared" si="83"/>
        <v>0.03338396351203887</v>
      </c>
      <c r="K161" s="15">
        <f t="shared" si="83"/>
        <v>0.012110890807200111</v>
      </c>
      <c r="L161" s="15">
        <f t="shared" si="83"/>
        <v>0.009062528660934252</v>
      </c>
      <c r="M161" s="15">
        <f t="shared" si="83"/>
        <v>0.002030258308821198</v>
      </c>
      <c r="N161">
        <f aca="true" t="shared" si="84" ref="N161:N166">AVERAGE(B161:M161)</f>
        <v>0.01021343820214135</v>
      </c>
      <c r="O161" s="14">
        <f aca="true" t="shared" si="85" ref="O161:O166">STDEV(B161:M161)</f>
        <v>0.019068916965695015</v>
      </c>
      <c r="P161" s="18"/>
    </row>
    <row r="162" spans="1:16" ht="12.75">
      <c r="A162" s="1">
        <v>2</v>
      </c>
      <c r="B162" s="15">
        <f aca="true" t="shared" si="86" ref="B162:M162">B81-B149</f>
        <v>-0.02807553030821726</v>
      </c>
      <c r="C162" s="15">
        <f t="shared" si="86"/>
        <v>-0.025977185453109744</v>
      </c>
      <c r="D162" s="15">
        <f t="shared" si="86"/>
        <v>-0.02000993804407185</v>
      </c>
      <c r="E162" s="15">
        <f t="shared" si="86"/>
        <v>-0.03040524335113219</v>
      </c>
      <c r="F162" s="15">
        <f t="shared" si="86"/>
        <v>0.003117016546717838</v>
      </c>
      <c r="G162" s="15">
        <f t="shared" si="86"/>
        <v>-0.004332933781978493</v>
      </c>
      <c r="H162" s="15">
        <f t="shared" si="86"/>
        <v>-0.018096037763796174</v>
      </c>
      <c r="I162" s="15">
        <f t="shared" si="86"/>
        <v>-0.0040398533871959935</v>
      </c>
      <c r="J162" s="15">
        <f t="shared" si="86"/>
        <v>-0.006682254681553368</v>
      </c>
      <c r="K162" s="15">
        <f t="shared" si="86"/>
        <v>0.0070834567991289454</v>
      </c>
      <c r="L162" s="15">
        <f t="shared" si="86"/>
        <v>0.0008927152633471935</v>
      </c>
      <c r="M162" s="15">
        <f t="shared" si="86"/>
        <v>0.009780059969006938</v>
      </c>
      <c r="N162">
        <f t="shared" si="84"/>
        <v>-0.009728810682737848</v>
      </c>
      <c r="O162" s="14">
        <f t="shared" si="85"/>
        <v>0.014192444946515951</v>
      </c>
      <c r="P162" s="18"/>
    </row>
    <row r="163" spans="1:16" ht="12.75">
      <c r="A163" s="1">
        <v>3</v>
      </c>
      <c r="B163" s="15">
        <f aca="true" t="shared" si="87" ref="B163:M163">B82-B150</f>
        <v>-0.020576488360374123</v>
      </c>
      <c r="C163" s="15">
        <f t="shared" si="87"/>
        <v>-0.012512074491721259</v>
      </c>
      <c r="D163" s="15">
        <f t="shared" si="87"/>
        <v>-0.0028598421223266085</v>
      </c>
      <c r="E163" s="15">
        <f t="shared" si="87"/>
        <v>-0.0070474253111916935</v>
      </c>
      <c r="F163" s="15">
        <f t="shared" si="87"/>
        <v>-0.0013928274507743893</v>
      </c>
      <c r="G163" s="15">
        <f t="shared" si="87"/>
        <v>-0.01876705930345228</v>
      </c>
      <c r="H163" s="15">
        <f t="shared" si="87"/>
        <v>-0.01647561586354218</v>
      </c>
      <c r="I163" s="15">
        <f t="shared" si="87"/>
        <v>-0.00940109672359457</v>
      </c>
      <c r="J163" s="15">
        <f t="shared" si="87"/>
        <v>-0.007392827450774395</v>
      </c>
      <c r="K163" s="15">
        <f t="shared" si="87"/>
        <v>-0.014558617428762993</v>
      </c>
      <c r="L163" s="15">
        <f t="shared" si="87"/>
        <v>-0.009733618198868074</v>
      </c>
      <c r="M163" s="15">
        <f t="shared" si="87"/>
        <v>0.00714079925159973</v>
      </c>
      <c r="N163">
        <f t="shared" si="84"/>
        <v>-0.009464724454481903</v>
      </c>
      <c r="O163" s="14">
        <f t="shared" si="85"/>
        <v>0.00791504477139199</v>
      </c>
      <c r="P163" s="18"/>
    </row>
    <row r="164" spans="1:16" ht="12.75">
      <c r="A164" s="1">
        <v>4</v>
      </c>
      <c r="B164" s="15">
        <f aca="true" t="shared" si="88" ref="B164:M164">B83-B151</f>
        <v>0.002185716172884704</v>
      </c>
      <c r="C164" s="15">
        <f t="shared" si="88"/>
        <v>-0.0057646325126911035</v>
      </c>
      <c r="D164" s="15">
        <f t="shared" si="88"/>
        <v>-0.01023991703337794</v>
      </c>
      <c r="E164" s="15">
        <f t="shared" si="88"/>
        <v>0.0005257499789830047</v>
      </c>
      <c r="F164" s="15">
        <f t="shared" si="88"/>
        <v>0.007417427486558631</v>
      </c>
      <c r="G164" s="15">
        <f t="shared" si="88"/>
        <v>0.003205963738773389</v>
      </c>
      <c r="H164" s="15">
        <f t="shared" si="88"/>
        <v>-0.0006913113482513097</v>
      </c>
      <c r="I164" s="15">
        <f t="shared" si="88"/>
        <v>0.014359911883145365</v>
      </c>
      <c r="J164" s="15">
        <f t="shared" si="88"/>
        <v>0.009481196868406296</v>
      </c>
      <c r="K164" s="15">
        <f t="shared" si="88"/>
        <v>-0.0037105439541593385</v>
      </c>
      <c r="L164" s="15">
        <f t="shared" si="88"/>
        <v>-0.008858428592588556</v>
      </c>
      <c r="M164" s="15">
        <f t="shared" si="88"/>
        <v>0.004057642762957767</v>
      </c>
      <c r="N164">
        <f t="shared" si="84"/>
        <v>0.0009973979542200757</v>
      </c>
      <c r="O164" s="14">
        <f t="shared" si="85"/>
        <v>0.007396448115857345</v>
      </c>
      <c r="P164" s="18"/>
    </row>
    <row r="165" spans="1:16" ht="12.75">
      <c r="A165" s="1">
        <v>5</v>
      </c>
      <c r="B165" s="15">
        <f aca="true" t="shared" si="89" ref="B165:M165">B84-B152</f>
        <v>-0.015780756421146645</v>
      </c>
      <c r="C165" s="15">
        <f t="shared" si="89"/>
        <v>0.0012932560029109766</v>
      </c>
      <c r="D165" s="15">
        <f t="shared" si="89"/>
        <v>-0.007149134018663121</v>
      </c>
      <c r="E165" s="15">
        <f t="shared" si="89"/>
        <v>-0.004391010870843155</v>
      </c>
      <c r="F165" s="15">
        <f t="shared" si="89"/>
        <v>0.009548154910801701</v>
      </c>
      <c r="G165" s="15">
        <f t="shared" si="89"/>
        <v>0.003446437481186372</v>
      </c>
      <c r="H165" s="15">
        <f t="shared" si="89"/>
        <v>-0.00853318623404184</v>
      </c>
      <c r="I165" s="15">
        <f t="shared" si="89"/>
        <v>0.0015278441841152235</v>
      </c>
      <c r="J165" s="15">
        <f t="shared" si="89"/>
        <v>0.005629234613636895</v>
      </c>
      <c r="K165" s="15">
        <f t="shared" si="89"/>
        <v>0.0055481549108016975</v>
      </c>
      <c r="L165" s="15">
        <f t="shared" si="89"/>
        <v>-0.0006301201601848702</v>
      </c>
      <c r="M165" s="15">
        <f t="shared" si="89"/>
        <v>-0.002727426682847582</v>
      </c>
      <c r="N165">
        <f t="shared" si="84"/>
        <v>-0.0010182126903561957</v>
      </c>
      <c r="O165" s="14">
        <f t="shared" si="85"/>
        <v>0.0071169182212530244</v>
      </c>
      <c r="P165" s="18"/>
    </row>
    <row r="166" spans="1:16" ht="12.75">
      <c r="A166" s="1">
        <v>6</v>
      </c>
      <c r="B166" s="15">
        <f aca="true" t="shared" si="90" ref="B166:M166">B85-B153</f>
        <v>0.0008937452611412836</v>
      </c>
      <c r="C166" s="15">
        <f t="shared" si="90"/>
        <v>0.010055445403600004</v>
      </c>
      <c r="D166" s="15">
        <f t="shared" si="90"/>
        <v>-0.00020383452196062746</v>
      </c>
      <c r="E166" s="15">
        <f t="shared" si="90"/>
        <v>-0.009355099953570714</v>
      </c>
      <c r="F166" s="15">
        <f t="shared" si="90"/>
        <v>0.01064900161090332</v>
      </c>
      <c r="G166" s="15">
        <f t="shared" si="90"/>
        <v>0.005579173970959951</v>
      </c>
      <c r="H166" s="15">
        <f t="shared" si="90"/>
        <v>-0.00239615643945245</v>
      </c>
      <c r="I166" s="15">
        <f t="shared" si="90"/>
        <v>0.025562712676757172</v>
      </c>
      <c r="J166" s="15">
        <f t="shared" si="90"/>
        <v>0.03557505976570372</v>
      </c>
      <c r="K166" s="15">
        <f t="shared" si="90"/>
        <v>0.026492618857837477</v>
      </c>
      <c r="L166" s="15">
        <f t="shared" si="90"/>
        <v>-0.004379724928660872</v>
      </c>
      <c r="M166" s="15">
        <f t="shared" si="90"/>
        <v>0.00953799835131619</v>
      </c>
      <c r="N166">
        <f t="shared" si="84"/>
        <v>0.009000911671214537</v>
      </c>
      <c r="O166" s="14">
        <f t="shared" si="85"/>
        <v>0.013812361632112122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2.9875793197378346E-18</v>
      </c>
      <c r="O168" s="17">
        <f>STDEV(B161:M166)</f>
        <v>0.014350401799655577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3" ht="12.75">
      <c r="B172" t="s">
        <v>63</v>
      </c>
      <c r="C172">
        <v>0.8630896564906331</v>
      </c>
    </row>
    <row r="173" spans="2:6" ht="12.75">
      <c r="B173" t="s">
        <v>61</v>
      </c>
      <c r="C173" s="16">
        <f>AVERAGE(B161:M166)</f>
        <v>2.9875793197378346E-18</v>
      </c>
      <c r="E173">
        <v>0.14</v>
      </c>
      <c r="F173">
        <f>C172*E173</f>
        <v>0.12083255190868865</v>
      </c>
    </row>
    <row r="174" spans="2:7" ht="12.75">
      <c r="B174" t="s">
        <v>23</v>
      </c>
      <c r="C174">
        <f>STDEV(B161:M166)</f>
        <v>0.014350401799655577</v>
      </c>
      <c r="F174">
        <f>C174/C172</f>
        <v>0.01662677995470951</v>
      </c>
      <c r="G174">
        <f>E173*C172-C174</f>
        <v>0.10648215010903307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="80" zoomScaleNormal="80" workbookViewId="0" topLeftCell="A144">
      <selection activeCell="B148" sqref="B148:M153"/>
    </sheetView>
  </sheetViews>
  <sheetFormatPr defaultColWidth="9.140625" defaultRowHeight="12.75"/>
  <cols>
    <col min="1" max="1" width="21.00390625" style="0" customWidth="1"/>
    <col min="2" max="2" width="9.421875" style="0" bestFit="1" customWidth="1"/>
    <col min="3" max="4" width="13.00390625" style="0" bestFit="1" customWidth="1"/>
    <col min="5" max="7" width="9.421875" style="0" bestFit="1" customWidth="1"/>
    <col min="8" max="13" width="9.57421875" style="0" bestFit="1" customWidth="1"/>
    <col min="14" max="14" width="9.28125" style="0" bestFit="1" customWidth="1"/>
    <col min="15" max="15" width="12.421875" style="14" bestFit="1" customWidth="1"/>
    <col min="16" max="16" width="10.7109375" style="14" bestFit="1" customWidth="1"/>
  </cols>
  <sheetData>
    <row r="1" spans="10:11" ht="12.75">
      <c r="J1" s="20" t="s">
        <v>20</v>
      </c>
      <c r="K1" s="24">
        <v>0.66</v>
      </c>
    </row>
    <row r="2" spans="10:13" ht="12.75">
      <c r="J2" s="20" t="s">
        <v>21</v>
      </c>
      <c r="K2" s="24">
        <v>0.539</v>
      </c>
      <c r="M2" s="19"/>
    </row>
    <row r="3" spans="10:15" ht="12.75">
      <c r="J3" s="20" t="s">
        <v>22</v>
      </c>
      <c r="K3" s="24">
        <v>2.5</v>
      </c>
      <c r="M3" s="19"/>
      <c r="N3" s="16"/>
      <c r="O3" s="25"/>
    </row>
    <row r="4" spans="10:15" ht="12.75">
      <c r="J4" s="20" t="s">
        <v>24</v>
      </c>
      <c r="K4" s="26">
        <f>K1/K2</f>
        <v>1.2244897959183674</v>
      </c>
      <c r="M4" s="19"/>
      <c r="N4" s="16"/>
      <c r="O4" s="25"/>
    </row>
    <row r="5" spans="10:11" ht="12.75">
      <c r="J5" s="20"/>
      <c r="K5" s="20" t="str">
        <f>IF(K1&lt;K2,"EASY WAY","HARD WAY")</f>
        <v>HARD WAY</v>
      </c>
    </row>
    <row r="6" spans="1:10" ht="12.75">
      <c r="A6" s="43" t="s">
        <v>55</v>
      </c>
      <c r="J6" s="20"/>
    </row>
    <row r="7" spans="1:10" ht="12.75">
      <c r="A7" s="43"/>
      <c r="J7" s="20"/>
    </row>
    <row r="8" spans="1:10" ht="20.25">
      <c r="A8" s="3" t="s">
        <v>15</v>
      </c>
      <c r="J8" s="20"/>
    </row>
    <row r="9" spans="10:11" ht="12.75">
      <c r="J9" s="20"/>
      <c r="K9" s="20"/>
    </row>
    <row r="10" spans="1:2" ht="12.75">
      <c r="A10" t="s">
        <v>16</v>
      </c>
      <c r="B10" s="4" t="s">
        <v>13</v>
      </c>
    </row>
    <row r="11" ht="12.75">
      <c r="B11" s="5" t="s">
        <v>14</v>
      </c>
    </row>
    <row r="12" spans="1:13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ht="12.75">
      <c r="A13" s="1">
        <v>1</v>
      </c>
      <c r="B13" s="22">
        <v>0.679</v>
      </c>
      <c r="C13" s="23">
        <v>0.678</v>
      </c>
      <c r="D13" s="23">
        <v>0.67</v>
      </c>
      <c r="E13" s="23">
        <v>0.675</v>
      </c>
      <c r="F13" s="23">
        <v>0.663</v>
      </c>
      <c r="G13" s="23">
        <v>0.66</v>
      </c>
      <c r="H13" s="23">
        <v>0.658</v>
      </c>
      <c r="I13" s="23">
        <v>0.648</v>
      </c>
      <c r="J13" s="23">
        <v>0.649</v>
      </c>
      <c r="K13" s="23">
        <v>0.65</v>
      </c>
      <c r="L13" s="23">
        <v>0.651</v>
      </c>
      <c r="M13" s="23">
        <v>0.651</v>
      </c>
    </row>
    <row r="14" spans="1:13" ht="12.75">
      <c r="A14" s="1">
        <v>2</v>
      </c>
      <c r="B14" s="23">
        <v>1.338</v>
      </c>
      <c r="C14" s="23">
        <v>1.338</v>
      </c>
      <c r="D14" s="23">
        <v>1.304</v>
      </c>
      <c r="E14" s="23">
        <v>1.294</v>
      </c>
      <c r="F14" s="23">
        <v>1.301</v>
      </c>
      <c r="G14" s="23">
        <v>1.313</v>
      </c>
      <c r="H14" s="23">
        <v>1.308</v>
      </c>
      <c r="I14" s="23">
        <v>1.288</v>
      </c>
      <c r="J14" s="23">
        <v>1.276</v>
      </c>
      <c r="K14" s="23">
        <v>1.302</v>
      </c>
      <c r="L14" s="23">
        <v>1.284</v>
      </c>
      <c r="M14" s="23">
        <v>1.288</v>
      </c>
    </row>
    <row r="15" spans="1:13" ht="12.75">
      <c r="A15" s="1">
        <v>3</v>
      </c>
      <c r="B15" s="23">
        <v>1.996</v>
      </c>
      <c r="C15" s="23">
        <v>1.949</v>
      </c>
      <c r="D15" s="23">
        <v>1.947</v>
      </c>
      <c r="E15" s="23">
        <v>1.94</v>
      </c>
      <c r="F15" s="23">
        <v>1.962</v>
      </c>
      <c r="G15" s="23">
        <v>1.971</v>
      </c>
      <c r="H15" s="23">
        <v>1.961</v>
      </c>
      <c r="I15" s="23">
        <v>1.949</v>
      </c>
      <c r="J15" s="23">
        <v>1.946</v>
      </c>
      <c r="K15" s="23">
        <v>1.937</v>
      </c>
      <c r="L15" s="23">
        <v>1.901</v>
      </c>
      <c r="M15" s="23">
        <v>1.917</v>
      </c>
    </row>
    <row r="16" spans="1:13" ht="12.75">
      <c r="A16" s="1">
        <v>4</v>
      </c>
      <c r="B16" s="23">
        <v>2.618</v>
      </c>
      <c r="C16" s="23">
        <v>2.611</v>
      </c>
      <c r="D16" s="23">
        <v>2.569</v>
      </c>
      <c r="E16" s="23">
        <v>2.574</v>
      </c>
      <c r="F16" s="23">
        <v>2.593</v>
      </c>
      <c r="G16" s="23">
        <v>2.612</v>
      </c>
      <c r="H16" s="23">
        <v>2.63</v>
      </c>
      <c r="I16" s="23">
        <v>2.608</v>
      </c>
      <c r="J16" s="23">
        <v>2.607</v>
      </c>
      <c r="K16" s="23">
        <v>2.612</v>
      </c>
      <c r="L16" s="23">
        <v>2.576</v>
      </c>
      <c r="M16" s="23">
        <v>2.545</v>
      </c>
    </row>
    <row r="17" spans="1:13" ht="12.75">
      <c r="A17" s="1">
        <v>5</v>
      </c>
      <c r="B17" s="23">
        <v>3.266</v>
      </c>
      <c r="C17" s="23">
        <v>3.275</v>
      </c>
      <c r="D17" s="23">
        <v>3.256</v>
      </c>
      <c r="E17" s="23">
        <v>3.226</v>
      </c>
      <c r="F17" s="23">
        <v>3.225</v>
      </c>
      <c r="G17" s="23">
        <v>3.232</v>
      </c>
      <c r="H17" s="23">
        <v>3.276</v>
      </c>
      <c r="I17" s="23">
        <v>3.282</v>
      </c>
      <c r="J17" s="23">
        <v>3.264</v>
      </c>
      <c r="K17" s="23">
        <v>3.25</v>
      </c>
      <c r="L17" s="23">
        <v>3.242</v>
      </c>
      <c r="M17" s="23">
        <v>3.218</v>
      </c>
    </row>
    <row r="18" spans="1:13" ht="12.75">
      <c r="A18" s="1">
        <v>6</v>
      </c>
      <c r="B18" s="23">
        <v>3.939</v>
      </c>
      <c r="C18" s="23">
        <v>3.937</v>
      </c>
      <c r="D18" s="23">
        <v>3.914</v>
      </c>
      <c r="E18" s="23">
        <v>3.906</v>
      </c>
      <c r="F18" s="23">
        <v>3.925</v>
      </c>
      <c r="G18" s="23">
        <v>3.908</v>
      </c>
      <c r="H18" s="23">
        <v>3.903</v>
      </c>
      <c r="I18" s="23">
        <v>3.923</v>
      </c>
      <c r="J18" s="23">
        <v>3.932</v>
      </c>
      <c r="K18" s="23">
        <v>3.938</v>
      </c>
      <c r="L18" s="23">
        <v>3.896</v>
      </c>
      <c r="M18" s="23">
        <v>3.832</v>
      </c>
    </row>
    <row r="19" spans="1:13" ht="12.75">
      <c r="A19" s="1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9" ht="12.75">
      <c r="A20" s="1">
        <v>8</v>
      </c>
      <c r="B20" s="6"/>
      <c r="C20" s="6"/>
      <c r="D20" s="6"/>
      <c r="E20" s="6"/>
      <c r="F20" s="6"/>
      <c r="G20" s="6"/>
      <c r="H20" s="6"/>
      <c r="I20" s="6"/>
    </row>
    <row r="21" spans="1:9" ht="12.75">
      <c r="A21" s="1">
        <v>9</v>
      </c>
      <c r="B21" s="6"/>
      <c r="C21" s="6"/>
      <c r="D21" s="6"/>
      <c r="E21" s="6"/>
      <c r="F21" s="6"/>
      <c r="G21" s="6"/>
      <c r="H21" s="6"/>
      <c r="I21" s="6"/>
    </row>
    <row r="23" ht="18">
      <c r="A23" s="44" t="s">
        <v>56</v>
      </c>
    </row>
    <row r="25" ht="12.75">
      <c r="B25" s="4" t="s">
        <v>13</v>
      </c>
    </row>
    <row r="26" spans="1:16" ht="25.5">
      <c r="A26" t="s">
        <v>8</v>
      </c>
      <c r="B26" s="5" t="s">
        <v>14</v>
      </c>
      <c r="N26" t="s">
        <v>17</v>
      </c>
      <c r="O26" s="14" t="s">
        <v>18</v>
      </c>
      <c r="P26" s="14" t="s">
        <v>19</v>
      </c>
    </row>
    <row r="27" spans="1:14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3">
        <f>$K$2</f>
        <v>0.539</v>
      </c>
    </row>
    <row r="28" spans="1:16" ht="12.75">
      <c r="A28" s="1">
        <v>1</v>
      </c>
      <c r="B28" s="23">
        <v>0.653</v>
      </c>
      <c r="C28" s="23">
        <v>0.63</v>
      </c>
      <c r="D28" s="23">
        <v>0.659</v>
      </c>
      <c r="E28" s="23">
        <v>0.675</v>
      </c>
      <c r="F28" s="23">
        <v>0.66</v>
      </c>
      <c r="G28" s="23">
        <v>0.667</v>
      </c>
      <c r="H28" s="23">
        <v>0.648</v>
      </c>
      <c r="I28" s="23">
        <v>0.608</v>
      </c>
      <c r="J28" s="23">
        <v>0.677</v>
      </c>
      <c r="K28" s="23">
        <v>0.663</v>
      </c>
      <c r="L28" s="23">
        <v>0.685</v>
      </c>
      <c r="M28" s="23">
        <v>0.668</v>
      </c>
      <c r="N28">
        <f aca="true" t="shared" si="0" ref="N28:N33">AVERAGE(B28:M28)</f>
        <v>0.65775</v>
      </c>
      <c r="O28" s="14">
        <f aca="true" t="shared" si="1" ref="O28:O33">STDEV(B28:M28)</f>
        <v>0.021316340296503804</v>
      </c>
      <c r="P28" s="18">
        <f aca="true" t="shared" si="2" ref="P28:P33">O28/N28</f>
        <v>0.03240796700342654</v>
      </c>
    </row>
    <row r="29" spans="1:16" ht="12.75">
      <c r="A29" s="1">
        <v>2</v>
      </c>
      <c r="B29" s="23">
        <v>0.682</v>
      </c>
      <c r="C29" s="23">
        <v>0.634</v>
      </c>
      <c r="D29" s="23">
        <v>0.643</v>
      </c>
      <c r="E29" s="23">
        <v>0.648</v>
      </c>
      <c r="F29" s="23">
        <v>0.661</v>
      </c>
      <c r="G29" s="23">
        <v>0.638</v>
      </c>
      <c r="H29" s="23">
        <v>0.638</v>
      </c>
      <c r="I29" s="23">
        <v>0.637</v>
      </c>
      <c r="J29" s="23">
        <v>0.633</v>
      </c>
      <c r="K29" s="23">
        <v>0.633</v>
      </c>
      <c r="L29" s="23">
        <v>0.642</v>
      </c>
      <c r="M29" s="23">
        <v>0.647</v>
      </c>
      <c r="N29">
        <f t="shared" si="0"/>
        <v>0.6446666666666668</v>
      </c>
      <c r="O29" s="14">
        <f t="shared" si="1"/>
        <v>0.014208405536110812</v>
      </c>
      <c r="P29" s="18">
        <f t="shared" si="2"/>
        <v>0.022039925857462474</v>
      </c>
    </row>
    <row r="30" spans="1:16" ht="12.75">
      <c r="A30" s="1">
        <v>3</v>
      </c>
      <c r="B30" s="23">
        <v>0.612</v>
      </c>
      <c r="C30" s="23">
        <v>0.616</v>
      </c>
      <c r="D30" s="23">
        <v>0.623</v>
      </c>
      <c r="E30" s="23">
        <v>0.623</v>
      </c>
      <c r="F30" s="23">
        <v>0.622</v>
      </c>
      <c r="G30" s="23">
        <v>0.625</v>
      </c>
      <c r="H30" s="23">
        <v>0.619</v>
      </c>
      <c r="I30" s="23">
        <v>0.632</v>
      </c>
      <c r="J30" s="23">
        <v>0.644</v>
      </c>
      <c r="K30" s="23">
        <v>0.626</v>
      </c>
      <c r="L30" s="23">
        <v>0.643</v>
      </c>
      <c r="M30" s="23">
        <v>0.637</v>
      </c>
      <c r="N30">
        <f t="shared" si="0"/>
        <v>0.6268333333333334</v>
      </c>
      <c r="O30" s="14">
        <f t="shared" si="1"/>
        <v>0.010187633620617349</v>
      </c>
      <c r="P30" s="18">
        <f t="shared" si="2"/>
        <v>0.016252539676603055</v>
      </c>
    </row>
    <row r="31" spans="1:16" ht="12.75">
      <c r="A31" s="1">
        <v>4</v>
      </c>
      <c r="B31" s="23">
        <v>0.648</v>
      </c>
      <c r="C31" s="23">
        <v>0.631</v>
      </c>
      <c r="D31" s="23">
        <v>0.626</v>
      </c>
      <c r="E31" s="23">
        <v>0.61</v>
      </c>
      <c r="F31" s="23">
        <v>0.607</v>
      </c>
      <c r="G31" s="23">
        <v>0.613</v>
      </c>
      <c r="H31" s="23">
        <v>0.609</v>
      </c>
      <c r="I31" s="23">
        <v>0.597</v>
      </c>
      <c r="J31" s="23">
        <v>0.615</v>
      </c>
      <c r="K31" s="23">
        <v>0.611</v>
      </c>
      <c r="L31" s="23">
        <v>0.62</v>
      </c>
      <c r="M31" s="23">
        <v>0.627</v>
      </c>
      <c r="N31">
        <f t="shared" si="0"/>
        <v>0.6178333333333332</v>
      </c>
      <c r="O31" s="14">
        <f t="shared" si="1"/>
        <v>0.013509816857208305</v>
      </c>
      <c r="P31" s="18">
        <f t="shared" si="2"/>
        <v>0.02186644217514158</v>
      </c>
    </row>
    <row r="32" spans="1:16" ht="12.75">
      <c r="A32" s="1">
        <v>5</v>
      </c>
      <c r="B32" s="23">
        <v>0.621</v>
      </c>
      <c r="C32" s="23">
        <v>0.607</v>
      </c>
      <c r="D32" s="23">
        <v>0.58</v>
      </c>
      <c r="E32" s="23">
        <v>0.605</v>
      </c>
      <c r="F32" s="23">
        <v>0.613</v>
      </c>
      <c r="G32" s="23">
        <v>0.607</v>
      </c>
      <c r="H32" s="23">
        <v>0.603</v>
      </c>
      <c r="I32" s="23">
        <v>0.605</v>
      </c>
      <c r="J32" s="23">
        <v>0.606</v>
      </c>
      <c r="K32" s="23">
        <v>0.6</v>
      </c>
      <c r="L32" s="23">
        <v>0.595</v>
      </c>
      <c r="M32" s="23">
        <v>0.607</v>
      </c>
      <c r="N32">
        <f t="shared" si="0"/>
        <v>0.6040833333333332</v>
      </c>
      <c r="O32" s="14">
        <f t="shared" si="1"/>
        <v>0.009894519450264117</v>
      </c>
      <c r="P32" s="18">
        <f t="shared" si="2"/>
        <v>0.016379394868694913</v>
      </c>
    </row>
    <row r="33" spans="1:16" ht="12.75">
      <c r="A33" s="1">
        <v>6</v>
      </c>
      <c r="B33" s="23">
        <v>0.607</v>
      </c>
      <c r="C33" s="23">
        <v>0.611</v>
      </c>
      <c r="D33" s="23">
        <v>0.599</v>
      </c>
      <c r="E33" s="23">
        <v>0.6</v>
      </c>
      <c r="F33" s="23">
        <v>0.594</v>
      </c>
      <c r="G33" s="23">
        <v>0.606</v>
      </c>
      <c r="H33" s="23">
        <v>0.614</v>
      </c>
      <c r="I33" s="23">
        <v>0.589</v>
      </c>
      <c r="J33" s="23">
        <v>0.593</v>
      </c>
      <c r="K33" s="23">
        <v>0.589</v>
      </c>
      <c r="L33" s="23">
        <v>0.592</v>
      </c>
      <c r="M33" s="23">
        <v>0.582</v>
      </c>
      <c r="N33">
        <f t="shared" si="0"/>
        <v>0.598</v>
      </c>
      <c r="O33" s="14">
        <f t="shared" si="1"/>
        <v>0.009862693712808799</v>
      </c>
      <c r="P33" s="18">
        <f t="shared" si="2"/>
        <v>0.016492798850850834</v>
      </c>
    </row>
    <row r="34" spans="1:13" ht="12.75">
      <c r="A34" s="1">
        <v>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9" ht="12.75">
      <c r="A35" s="1">
        <v>8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s="8"/>
      <c r="B36" s="6"/>
      <c r="C36" s="6"/>
      <c r="D36" s="6"/>
      <c r="E36" s="6"/>
      <c r="F36" s="6"/>
      <c r="G36" s="2"/>
      <c r="H36" s="2"/>
      <c r="I36" s="2"/>
    </row>
    <row r="38" ht="12.75">
      <c r="B38" s="4" t="s">
        <v>13</v>
      </c>
    </row>
    <row r="39" spans="1:16" ht="25.5">
      <c r="A39" t="s">
        <v>57</v>
      </c>
      <c r="B39" s="5" t="s">
        <v>14</v>
      </c>
      <c r="N39" t="s">
        <v>17</v>
      </c>
      <c r="O39" s="14" t="s">
        <v>18</v>
      </c>
      <c r="P39" s="14" t="s">
        <v>19</v>
      </c>
    </row>
    <row r="40" spans="1:14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9">
        <f>$K$1</f>
        <v>0.66</v>
      </c>
    </row>
    <row r="41" spans="1:16" ht="12.75">
      <c r="A41" s="1">
        <v>1</v>
      </c>
      <c r="B41" s="7">
        <f aca="true" t="shared" si="3" ref="B41:M41">B13</f>
        <v>0.679</v>
      </c>
      <c r="C41" s="6">
        <f t="shared" si="3"/>
        <v>0.678</v>
      </c>
      <c r="D41" s="6">
        <f t="shared" si="3"/>
        <v>0.67</v>
      </c>
      <c r="E41" s="6">
        <f t="shared" si="3"/>
        <v>0.675</v>
      </c>
      <c r="F41" s="6">
        <f t="shared" si="3"/>
        <v>0.663</v>
      </c>
      <c r="G41" s="6">
        <f t="shared" si="3"/>
        <v>0.66</v>
      </c>
      <c r="H41" s="6">
        <f t="shared" si="3"/>
        <v>0.658</v>
      </c>
      <c r="I41" s="6">
        <f t="shared" si="3"/>
        <v>0.648</v>
      </c>
      <c r="J41" s="6">
        <f t="shared" si="3"/>
        <v>0.649</v>
      </c>
      <c r="K41" s="6">
        <f t="shared" si="3"/>
        <v>0.65</v>
      </c>
      <c r="L41" s="6">
        <f t="shared" si="3"/>
        <v>0.651</v>
      </c>
      <c r="M41" s="6">
        <f t="shared" si="3"/>
        <v>0.651</v>
      </c>
      <c r="N41">
        <f aca="true" t="shared" si="4" ref="N41:N46">AVERAGE(B41:M41)</f>
        <v>0.661</v>
      </c>
      <c r="O41" s="14">
        <f aca="true" t="shared" si="5" ref="O41:O46">STDEV(B41:M41)</f>
        <v>0.011824473849528587</v>
      </c>
      <c r="P41" s="18">
        <f aca="true" t="shared" si="6" ref="P41:P46">O41/N41</f>
        <v>0.01788876527916579</v>
      </c>
    </row>
    <row r="42" spans="1:16" ht="12.75">
      <c r="A42" s="1">
        <v>2</v>
      </c>
      <c r="B42" s="6">
        <f aca="true" t="shared" si="7" ref="B42:M42">B14-B13</f>
        <v>0.659</v>
      </c>
      <c r="C42" s="6">
        <f t="shared" si="7"/>
        <v>0.66</v>
      </c>
      <c r="D42" s="6">
        <f t="shared" si="7"/>
        <v>0.634</v>
      </c>
      <c r="E42" s="6">
        <f t="shared" si="7"/>
        <v>0.619</v>
      </c>
      <c r="F42" s="6">
        <f t="shared" si="7"/>
        <v>0.6379999999999999</v>
      </c>
      <c r="G42" s="6">
        <f t="shared" si="7"/>
        <v>0.6529999999999999</v>
      </c>
      <c r="H42" s="6">
        <f t="shared" si="7"/>
        <v>0.65</v>
      </c>
      <c r="I42" s="6">
        <f t="shared" si="7"/>
        <v>0.64</v>
      </c>
      <c r="J42" s="6">
        <f t="shared" si="7"/>
        <v>0.627</v>
      </c>
      <c r="K42" s="6">
        <f t="shared" si="7"/>
        <v>0.652</v>
      </c>
      <c r="L42" s="6">
        <f t="shared" si="7"/>
        <v>0.633</v>
      </c>
      <c r="M42" s="6">
        <f t="shared" si="7"/>
        <v>0.637</v>
      </c>
      <c r="N42">
        <f t="shared" si="4"/>
        <v>0.6418333333333334</v>
      </c>
      <c r="O42" s="14">
        <f t="shared" si="5"/>
        <v>0.012939252004046796</v>
      </c>
      <c r="P42" s="18">
        <f t="shared" si="6"/>
        <v>0.020159831738322715</v>
      </c>
    </row>
    <row r="43" spans="1:16" ht="12.75">
      <c r="A43" s="1">
        <v>3</v>
      </c>
      <c r="B43" s="6">
        <f aca="true" t="shared" si="8" ref="B43:M43">B15-B14</f>
        <v>0.6579999999999999</v>
      </c>
      <c r="C43" s="6">
        <f t="shared" si="8"/>
        <v>0.611</v>
      </c>
      <c r="D43" s="6">
        <f t="shared" si="8"/>
        <v>0.643</v>
      </c>
      <c r="E43" s="6">
        <f t="shared" si="8"/>
        <v>0.6459999999999999</v>
      </c>
      <c r="F43" s="6">
        <f t="shared" si="8"/>
        <v>0.661</v>
      </c>
      <c r="G43" s="6">
        <f t="shared" si="8"/>
        <v>0.6580000000000001</v>
      </c>
      <c r="H43" s="6">
        <f t="shared" si="8"/>
        <v>0.653</v>
      </c>
      <c r="I43" s="6">
        <f t="shared" si="8"/>
        <v>0.661</v>
      </c>
      <c r="J43" s="6">
        <f t="shared" si="8"/>
        <v>0.6699999999999999</v>
      </c>
      <c r="K43" s="6">
        <f t="shared" si="8"/>
        <v>0.635</v>
      </c>
      <c r="L43" s="6">
        <f t="shared" si="8"/>
        <v>0.617</v>
      </c>
      <c r="M43" s="6">
        <f t="shared" si="8"/>
        <v>0.629</v>
      </c>
      <c r="N43">
        <f t="shared" si="4"/>
        <v>0.6451666666666666</v>
      </c>
      <c r="O43" s="14">
        <f t="shared" si="5"/>
        <v>0.01868316370588208</v>
      </c>
      <c r="P43" s="18">
        <f t="shared" si="6"/>
        <v>0.028958662421930383</v>
      </c>
    </row>
    <row r="44" spans="1:16" ht="12.75">
      <c r="A44" s="1">
        <v>4</v>
      </c>
      <c r="B44" s="6">
        <f aca="true" t="shared" si="9" ref="B44:M44">B16-B15</f>
        <v>0.6219999999999999</v>
      </c>
      <c r="C44" s="6">
        <f t="shared" si="9"/>
        <v>0.6620000000000001</v>
      </c>
      <c r="D44" s="6">
        <f t="shared" si="9"/>
        <v>0.6219999999999999</v>
      </c>
      <c r="E44" s="6">
        <f t="shared" si="9"/>
        <v>0.6339999999999999</v>
      </c>
      <c r="F44" s="6">
        <f t="shared" si="9"/>
        <v>0.631</v>
      </c>
      <c r="G44" s="6">
        <f t="shared" si="9"/>
        <v>0.641</v>
      </c>
      <c r="H44" s="6">
        <f t="shared" si="9"/>
        <v>0.6689999999999998</v>
      </c>
      <c r="I44" s="6">
        <f t="shared" si="9"/>
        <v>0.659</v>
      </c>
      <c r="J44" s="6">
        <f t="shared" si="9"/>
        <v>0.6610000000000003</v>
      </c>
      <c r="K44" s="6">
        <f t="shared" si="9"/>
        <v>0.675</v>
      </c>
      <c r="L44" s="6">
        <f t="shared" si="9"/>
        <v>0.675</v>
      </c>
      <c r="M44" s="6">
        <f t="shared" si="9"/>
        <v>0.6279999999999999</v>
      </c>
      <c r="N44">
        <f t="shared" si="4"/>
        <v>0.64825</v>
      </c>
      <c r="O44" s="14">
        <f t="shared" si="5"/>
        <v>0.020605052337184685</v>
      </c>
      <c r="P44" s="18">
        <f t="shared" si="6"/>
        <v>0.0317856572883682</v>
      </c>
    </row>
    <row r="45" spans="1:16" ht="12.75">
      <c r="A45" s="1">
        <v>5</v>
      </c>
      <c r="B45" s="6">
        <f aca="true" t="shared" si="10" ref="B45:M45">B17-B16</f>
        <v>0.6480000000000001</v>
      </c>
      <c r="C45" s="6">
        <f t="shared" si="10"/>
        <v>0.6639999999999997</v>
      </c>
      <c r="D45" s="6">
        <f t="shared" si="10"/>
        <v>0.6869999999999998</v>
      </c>
      <c r="E45" s="6">
        <f t="shared" si="10"/>
        <v>0.6520000000000001</v>
      </c>
      <c r="F45" s="6">
        <f t="shared" si="10"/>
        <v>0.6320000000000001</v>
      </c>
      <c r="G45" s="6">
        <f t="shared" si="10"/>
        <v>0.6200000000000001</v>
      </c>
      <c r="H45" s="6">
        <f t="shared" si="10"/>
        <v>0.6459999999999999</v>
      </c>
      <c r="I45" s="6">
        <f t="shared" si="10"/>
        <v>0.6739999999999999</v>
      </c>
      <c r="J45" s="6">
        <f t="shared" si="10"/>
        <v>0.6569999999999996</v>
      </c>
      <c r="K45" s="6">
        <f t="shared" si="10"/>
        <v>0.6379999999999999</v>
      </c>
      <c r="L45" s="6">
        <f t="shared" si="10"/>
        <v>0.6659999999999999</v>
      </c>
      <c r="M45" s="6">
        <f t="shared" si="10"/>
        <v>0.673</v>
      </c>
      <c r="N45">
        <f t="shared" si="4"/>
        <v>0.6547499999999999</v>
      </c>
      <c r="O45" s="14">
        <f t="shared" si="5"/>
        <v>0.01929731493333608</v>
      </c>
      <c r="P45" s="18">
        <f t="shared" si="6"/>
        <v>0.02947279867634377</v>
      </c>
    </row>
    <row r="46" spans="1:16" ht="12.75">
      <c r="A46" s="1">
        <v>6</v>
      </c>
      <c r="B46" s="6">
        <f aca="true" t="shared" si="11" ref="B46:M46">B18-B17</f>
        <v>0.673</v>
      </c>
      <c r="C46" s="6">
        <f t="shared" si="11"/>
        <v>0.6619999999999999</v>
      </c>
      <c r="D46" s="6">
        <f t="shared" si="11"/>
        <v>0.6580000000000004</v>
      </c>
      <c r="E46" s="6">
        <f t="shared" si="11"/>
        <v>0.6800000000000002</v>
      </c>
      <c r="F46" s="6">
        <f t="shared" si="11"/>
        <v>0.6999999999999997</v>
      </c>
      <c r="G46" s="6">
        <f t="shared" si="11"/>
        <v>0.6759999999999997</v>
      </c>
      <c r="H46" s="6">
        <f t="shared" si="11"/>
        <v>0.6270000000000002</v>
      </c>
      <c r="I46" s="6">
        <f t="shared" si="11"/>
        <v>0.641</v>
      </c>
      <c r="J46" s="6">
        <f t="shared" si="11"/>
        <v>0.6680000000000001</v>
      </c>
      <c r="K46" s="6">
        <f t="shared" si="11"/>
        <v>0.6880000000000002</v>
      </c>
      <c r="L46" s="6">
        <f t="shared" si="11"/>
        <v>0.6539999999999999</v>
      </c>
      <c r="M46" s="6">
        <f t="shared" si="11"/>
        <v>0.6139999999999999</v>
      </c>
      <c r="N46">
        <f t="shared" si="4"/>
        <v>0.66175</v>
      </c>
      <c r="O46" s="14">
        <f t="shared" si="5"/>
        <v>0.024947672509402937</v>
      </c>
      <c r="P46" s="18">
        <f t="shared" si="6"/>
        <v>0.03769954289293984</v>
      </c>
    </row>
    <row r="47" spans="1:13" ht="12.75">
      <c r="A47" s="1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9" ht="12.75">
      <c r="A48" s="1">
        <v>8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1">
        <v>9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10"/>
      <c r="B50" s="12"/>
      <c r="C50" s="11"/>
      <c r="D50" s="11"/>
      <c r="E50" s="11"/>
      <c r="F50" s="11"/>
      <c r="G50" s="11"/>
      <c r="H50" s="11"/>
      <c r="I50" s="11"/>
    </row>
    <row r="51" ht="12.75">
      <c r="B51" s="4" t="s">
        <v>13</v>
      </c>
    </row>
    <row r="52" spans="1:16" ht="25.5">
      <c r="A52" t="s">
        <v>58</v>
      </c>
      <c r="B52" s="5" t="s">
        <v>14</v>
      </c>
      <c r="N52" t="s">
        <v>17</v>
      </c>
      <c r="O52" s="14" t="s">
        <v>18</v>
      </c>
      <c r="P52" s="14" t="s">
        <v>19</v>
      </c>
    </row>
    <row r="53" spans="1:14" ht="12.7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9"/>
    </row>
    <row r="54" spans="1:16" ht="12.75">
      <c r="A54" s="1">
        <v>1</v>
      </c>
      <c r="B54" s="7">
        <f aca="true" t="shared" si="12" ref="B54:M54">$K$3</f>
        <v>2.5</v>
      </c>
      <c r="C54" s="6">
        <f t="shared" si="12"/>
        <v>2.5</v>
      </c>
      <c r="D54" s="6">
        <f t="shared" si="12"/>
        <v>2.5</v>
      </c>
      <c r="E54" s="6">
        <f t="shared" si="12"/>
        <v>2.5</v>
      </c>
      <c r="F54" s="6">
        <f t="shared" si="12"/>
        <v>2.5</v>
      </c>
      <c r="G54" s="6">
        <f t="shared" si="12"/>
        <v>2.5</v>
      </c>
      <c r="H54" s="6">
        <f t="shared" si="12"/>
        <v>2.5</v>
      </c>
      <c r="I54" s="6">
        <f t="shared" si="12"/>
        <v>2.5</v>
      </c>
      <c r="J54" s="6">
        <f t="shared" si="12"/>
        <v>2.5</v>
      </c>
      <c r="K54" s="6">
        <f t="shared" si="12"/>
        <v>2.5</v>
      </c>
      <c r="L54" s="6">
        <f t="shared" si="12"/>
        <v>2.5</v>
      </c>
      <c r="M54" s="6">
        <f t="shared" si="12"/>
        <v>2.5</v>
      </c>
      <c r="N54">
        <f aca="true" t="shared" si="13" ref="N54:N59">AVERAGE(B54:M54)</f>
        <v>2.5</v>
      </c>
      <c r="O54" s="14">
        <f aca="true" t="shared" si="14" ref="O54:O59">STDEV(B54:M54)</f>
        <v>0</v>
      </c>
      <c r="P54" s="18">
        <f aca="true" t="shared" si="15" ref="P54:P59">O54/N54</f>
        <v>0</v>
      </c>
    </row>
    <row r="55" spans="1:16" ht="12.75">
      <c r="A55" s="1">
        <v>2</v>
      </c>
      <c r="B55" s="6">
        <f aca="true" t="shared" si="16" ref="B55:M55">B13+$K$3</f>
        <v>3.1790000000000003</v>
      </c>
      <c r="C55" s="6">
        <f t="shared" si="16"/>
        <v>3.178</v>
      </c>
      <c r="D55" s="6">
        <f t="shared" si="16"/>
        <v>3.17</v>
      </c>
      <c r="E55" s="6">
        <f t="shared" si="16"/>
        <v>3.175</v>
      </c>
      <c r="F55" s="6">
        <f t="shared" si="16"/>
        <v>3.1630000000000003</v>
      </c>
      <c r="G55" s="6">
        <f t="shared" si="16"/>
        <v>3.16</v>
      </c>
      <c r="H55" s="6">
        <f t="shared" si="16"/>
        <v>3.158</v>
      </c>
      <c r="I55" s="6">
        <f t="shared" si="16"/>
        <v>3.148</v>
      </c>
      <c r="J55" s="6">
        <f t="shared" si="16"/>
        <v>3.149</v>
      </c>
      <c r="K55" s="6">
        <f t="shared" si="16"/>
        <v>3.15</v>
      </c>
      <c r="L55" s="6">
        <f t="shared" si="16"/>
        <v>3.151</v>
      </c>
      <c r="M55" s="6">
        <f t="shared" si="16"/>
        <v>3.151</v>
      </c>
      <c r="N55">
        <f t="shared" si="13"/>
        <v>3.161</v>
      </c>
      <c r="O55" s="14">
        <f t="shared" si="14"/>
        <v>0.011824473849460301</v>
      </c>
      <c r="P55" s="18">
        <f t="shared" si="15"/>
        <v>0.0037407383263082256</v>
      </c>
    </row>
    <row r="56" spans="1:16" ht="12.75">
      <c r="A56" s="1">
        <v>3</v>
      </c>
      <c r="B56" s="6">
        <f aca="true" t="shared" si="17" ref="B56:M56">B14+$K$3</f>
        <v>3.838</v>
      </c>
      <c r="C56" s="6">
        <f t="shared" si="17"/>
        <v>3.838</v>
      </c>
      <c r="D56" s="6">
        <f t="shared" si="17"/>
        <v>3.8040000000000003</v>
      </c>
      <c r="E56" s="6">
        <f t="shared" si="17"/>
        <v>3.794</v>
      </c>
      <c r="F56" s="6">
        <f t="shared" si="17"/>
        <v>3.801</v>
      </c>
      <c r="G56" s="6">
        <f t="shared" si="17"/>
        <v>3.8129999999999997</v>
      </c>
      <c r="H56" s="6">
        <f t="shared" si="17"/>
        <v>3.808</v>
      </c>
      <c r="I56" s="6">
        <f t="shared" si="17"/>
        <v>3.7880000000000003</v>
      </c>
      <c r="J56" s="6">
        <f t="shared" si="17"/>
        <v>3.776</v>
      </c>
      <c r="K56" s="6">
        <f t="shared" si="17"/>
        <v>3.802</v>
      </c>
      <c r="L56" s="6">
        <f t="shared" si="17"/>
        <v>3.784</v>
      </c>
      <c r="M56" s="6">
        <f t="shared" si="17"/>
        <v>3.7880000000000003</v>
      </c>
      <c r="N56">
        <f t="shared" si="13"/>
        <v>3.8028333333333335</v>
      </c>
      <c r="O56" s="14">
        <f t="shared" si="14"/>
        <v>0.01954404505134673</v>
      </c>
      <c r="P56" s="18">
        <f t="shared" si="15"/>
        <v>0.0051393377879686356</v>
      </c>
    </row>
    <row r="57" spans="1:16" ht="12.75">
      <c r="A57" s="1">
        <v>4</v>
      </c>
      <c r="B57" s="6">
        <f aca="true" t="shared" si="18" ref="B57:M57">B15+$K$3</f>
        <v>4.496</v>
      </c>
      <c r="C57" s="6">
        <f t="shared" si="18"/>
        <v>4.449</v>
      </c>
      <c r="D57" s="6">
        <f t="shared" si="18"/>
        <v>4.447</v>
      </c>
      <c r="E57" s="6">
        <f t="shared" si="18"/>
        <v>4.4399999999999995</v>
      </c>
      <c r="F57" s="6">
        <f t="shared" si="18"/>
        <v>4.462</v>
      </c>
      <c r="G57" s="6">
        <f t="shared" si="18"/>
        <v>4.471</v>
      </c>
      <c r="H57" s="6">
        <f t="shared" si="18"/>
        <v>4.461</v>
      </c>
      <c r="I57" s="6">
        <f t="shared" si="18"/>
        <v>4.449</v>
      </c>
      <c r="J57" s="6">
        <f t="shared" si="18"/>
        <v>4.446</v>
      </c>
      <c r="K57" s="6">
        <f t="shared" si="18"/>
        <v>4.437</v>
      </c>
      <c r="L57" s="6">
        <f t="shared" si="18"/>
        <v>4.401</v>
      </c>
      <c r="M57" s="6">
        <f t="shared" si="18"/>
        <v>4.417</v>
      </c>
      <c r="N57">
        <f t="shared" si="13"/>
        <v>4.4479999999999995</v>
      </c>
      <c r="O57" s="14">
        <f t="shared" si="14"/>
        <v>0.0244205576588554</v>
      </c>
      <c r="P57" s="18">
        <f t="shared" si="15"/>
        <v>0.005490233286613175</v>
      </c>
    </row>
    <row r="58" spans="1:16" ht="12.75">
      <c r="A58" s="1">
        <v>5</v>
      </c>
      <c r="B58" s="6">
        <f aca="true" t="shared" si="19" ref="B58:M58">B16+$K$3</f>
        <v>5.118</v>
      </c>
      <c r="C58" s="6">
        <f t="shared" si="19"/>
        <v>5.111000000000001</v>
      </c>
      <c r="D58" s="6">
        <f t="shared" si="19"/>
        <v>5.069</v>
      </c>
      <c r="E58" s="6">
        <f t="shared" si="19"/>
        <v>5.074</v>
      </c>
      <c r="F58" s="6">
        <f t="shared" si="19"/>
        <v>5.093</v>
      </c>
      <c r="G58" s="6">
        <f t="shared" si="19"/>
        <v>5.112</v>
      </c>
      <c r="H58" s="6">
        <f t="shared" si="19"/>
        <v>5.13</v>
      </c>
      <c r="I58" s="6">
        <f t="shared" si="19"/>
        <v>5.1080000000000005</v>
      </c>
      <c r="J58" s="6">
        <f t="shared" si="19"/>
        <v>5.107</v>
      </c>
      <c r="K58" s="6">
        <f t="shared" si="19"/>
        <v>5.112</v>
      </c>
      <c r="L58" s="6">
        <f t="shared" si="19"/>
        <v>5.0760000000000005</v>
      </c>
      <c r="M58" s="6">
        <f t="shared" si="19"/>
        <v>5.045</v>
      </c>
      <c r="N58">
        <f t="shared" si="13"/>
        <v>5.09625</v>
      </c>
      <c r="O58" s="14">
        <f t="shared" si="14"/>
        <v>0.02498044689904322</v>
      </c>
      <c r="P58" s="18">
        <f t="shared" si="15"/>
        <v>0.004901731056962123</v>
      </c>
    </row>
    <row r="59" spans="1:16" ht="12.75">
      <c r="A59" s="1">
        <v>6</v>
      </c>
      <c r="B59" s="6">
        <f aca="true" t="shared" si="20" ref="B59:M59">B17+$K$3</f>
        <v>5.766</v>
      </c>
      <c r="C59" s="6">
        <f t="shared" si="20"/>
        <v>5.775</v>
      </c>
      <c r="D59" s="6">
        <f t="shared" si="20"/>
        <v>5.756</v>
      </c>
      <c r="E59" s="6">
        <f t="shared" si="20"/>
        <v>5.726</v>
      </c>
      <c r="F59" s="6">
        <f t="shared" si="20"/>
        <v>5.725</v>
      </c>
      <c r="G59" s="6">
        <f t="shared" si="20"/>
        <v>5.732</v>
      </c>
      <c r="H59" s="6">
        <f t="shared" si="20"/>
        <v>5.776</v>
      </c>
      <c r="I59" s="6">
        <f t="shared" si="20"/>
        <v>5.782</v>
      </c>
      <c r="J59" s="6">
        <f t="shared" si="20"/>
        <v>5.763999999999999</v>
      </c>
      <c r="K59" s="6">
        <f t="shared" si="20"/>
        <v>5.75</v>
      </c>
      <c r="L59" s="6">
        <f t="shared" si="20"/>
        <v>5.742</v>
      </c>
      <c r="M59" s="6">
        <f t="shared" si="20"/>
        <v>5.718</v>
      </c>
      <c r="N59">
        <f t="shared" si="13"/>
        <v>5.750999999999999</v>
      </c>
      <c r="O59" s="14">
        <f t="shared" si="14"/>
        <v>0.022185171132990365</v>
      </c>
      <c r="P59" s="18">
        <f t="shared" si="15"/>
        <v>0.003857619741434598</v>
      </c>
    </row>
    <row r="60" spans="1:13" ht="12.75">
      <c r="A60" s="1">
        <v>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9" ht="12.75">
      <c r="A61" s="1">
        <v>8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1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10"/>
      <c r="B63" s="12"/>
      <c r="C63" s="11"/>
      <c r="D63" s="11"/>
      <c r="E63" s="11"/>
      <c r="F63" s="11"/>
      <c r="G63" s="11"/>
      <c r="H63" s="11"/>
      <c r="I63" s="11"/>
    </row>
    <row r="64" ht="12.75">
      <c r="B64" s="4" t="s">
        <v>13</v>
      </c>
    </row>
    <row r="65" spans="1:16" ht="25.5">
      <c r="A65" t="s">
        <v>59</v>
      </c>
      <c r="B65" s="5" t="s">
        <v>14</v>
      </c>
      <c r="N65" t="s">
        <v>17</v>
      </c>
      <c r="O65" s="14" t="s">
        <v>18</v>
      </c>
      <c r="P65" s="14" t="s">
        <v>19</v>
      </c>
    </row>
    <row r="66" spans="1:14" ht="12.7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9"/>
    </row>
    <row r="67" spans="1:16" ht="12.75">
      <c r="A67" s="1">
        <v>1</v>
      </c>
      <c r="B67" s="7">
        <f aca="true" t="shared" si="21" ref="B67:M67">B54+B41/2</f>
        <v>2.8395</v>
      </c>
      <c r="C67" s="6">
        <f t="shared" si="21"/>
        <v>2.839</v>
      </c>
      <c r="D67" s="6">
        <f t="shared" si="21"/>
        <v>2.835</v>
      </c>
      <c r="E67" s="6">
        <f t="shared" si="21"/>
        <v>2.8375</v>
      </c>
      <c r="F67" s="6">
        <f t="shared" si="21"/>
        <v>2.8315</v>
      </c>
      <c r="G67" s="6">
        <f t="shared" si="21"/>
        <v>2.83</v>
      </c>
      <c r="H67" s="6">
        <f t="shared" si="21"/>
        <v>2.829</v>
      </c>
      <c r="I67" s="6">
        <f t="shared" si="21"/>
        <v>2.824</v>
      </c>
      <c r="J67" s="6">
        <f t="shared" si="21"/>
        <v>2.8245</v>
      </c>
      <c r="K67" s="6">
        <f t="shared" si="21"/>
        <v>2.825</v>
      </c>
      <c r="L67" s="6">
        <f t="shared" si="21"/>
        <v>2.8255</v>
      </c>
      <c r="M67" s="6">
        <f t="shared" si="21"/>
        <v>2.8255</v>
      </c>
      <c r="N67">
        <f aca="true" t="shared" si="22" ref="N67:N72">AVERAGE(B67:M67)</f>
        <v>2.8305000000000002</v>
      </c>
      <c r="O67" s="14">
        <f aca="true" t="shared" si="23" ref="O67:O72">STDEV(B67:M67)</f>
        <v>0.005912236924839407</v>
      </c>
      <c r="P67" s="18">
        <f aca="true" t="shared" si="24" ref="P67:P72">O67/N67</f>
        <v>0.002088760616442115</v>
      </c>
    </row>
    <row r="68" spans="1:16" ht="12.75">
      <c r="A68" s="1">
        <v>2</v>
      </c>
      <c r="B68" s="6">
        <f aca="true" t="shared" si="25" ref="B68:M68">B55+B42/2</f>
        <v>3.5085</v>
      </c>
      <c r="C68" s="6">
        <f t="shared" si="25"/>
        <v>3.508</v>
      </c>
      <c r="D68" s="6">
        <f t="shared" si="25"/>
        <v>3.487</v>
      </c>
      <c r="E68" s="6">
        <f t="shared" si="25"/>
        <v>3.4844999999999997</v>
      </c>
      <c r="F68" s="6">
        <f t="shared" si="25"/>
        <v>3.482</v>
      </c>
      <c r="G68" s="6">
        <f t="shared" si="25"/>
        <v>3.4865</v>
      </c>
      <c r="H68" s="6">
        <f t="shared" si="25"/>
        <v>3.483</v>
      </c>
      <c r="I68" s="6">
        <f t="shared" si="25"/>
        <v>3.468</v>
      </c>
      <c r="J68" s="6">
        <f t="shared" si="25"/>
        <v>3.4625</v>
      </c>
      <c r="K68" s="6">
        <f t="shared" si="25"/>
        <v>3.476</v>
      </c>
      <c r="L68" s="6">
        <f t="shared" si="25"/>
        <v>3.4675</v>
      </c>
      <c r="M68" s="6">
        <f t="shared" si="25"/>
        <v>3.4695</v>
      </c>
      <c r="N68">
        <f t="shared" si="22"/>
        <v>3.4819166666666668</v>
      </c>
      <c r="O68" s="14">
        <f t="shared" si="23"/>
        <v>0.014799928337164642</v>
      </c>
      <c r="P68" s="18">
        <f t="shared" si="24"/>
        <v>0.00425051193178986</v>
      </c>
    </row>
    <row r="69" spans="1:16" ht="12.75">
      <c r="A69" s="1">
        <v>3</v>
      </c>
      <c r="B69" s="6">
        <f aca="true" t="shared" si="26" ref="B69:M69">B56+B43/2</f>
        <v>4.167</v>
      </c>
      <c r="C69" s="6">
        <f t="shared" si="26"/>
        <v>4.1435</v>
      </c>
      <c r="D69" s="6">
        <f t="shared" si="26"/>
        <v>4.125500000000001</v>
      </c>
      <c r="E69" s="6">
        <f t="shared" si="26"/>
        <v>4.117</v>
      </c>
      <c r="F69" s="6">
        <f t="shared" si="26"/>
        <v>4.1315</v>
      </c>
      <c r="G69" s="6">
        <f t="shared" si="26"/>
        <v>4.1419999999999995</v>
      </c>
      <c r="H69" s="6">
        <f t="shared" si="26"/>
        <v>4.1345</v>
      </c>
      <c r="I69" s="6">
        <f t="shared" si="26"/>
        <v>4.1185</v>
      </c>
      <c r="J69" s="6">
        <f t="shared" si="26"/>
        <v>4.111</v>
      </c>
      <c r="K69" s="6">
        <f t="shared" si="26"/>
        <v>4.1195</v>
      </c>
      <c r="L69" s="6">
        <f t="shared" si="26"/>
        <v>4.092499999999999</v>
      </c>
      <c r="M69" s="6">
        <f t="shared" si="26"/>
        <v>4.1025</v>
      </c>
      <c r="N69">
        <f t="shared" si="22"/>
        <v>4.125416666666666</v>
      </c>
      <c r="O69" s="14">
        <f t="shared" si="23"/>
        <v>0.020047481516510382</v>
      </c>
      <c r="P69" s="18">
        <f t="shared" si="24"/>
        <v>0.004859504660097457</v>
      </c>
    </row>
    <row r="70" spans="1:16" ht="12.75">
      <c r="A70" s="1">
        <v>4</v>
      </c>
      <c r="B70" s="6">
        <f aca="true" t="shared" si="27" ref="B70:M70">B57+B44/2</f>
        <v>4.807</v>
      </c>
      <c r="C70" s="6">
        <f t="shared" si="27"/>
        <v>4.78</v>
      </c>
      <c r="D70" s="6">
        <f t="shared" si="27"/>
        <v>4.758</v>
      </c>
      <c r="E70" s="6">
        <f t="shared" si="27"/>
        <v>4.757</v>
      </c>
      <c r="F70" s="6">
        <f t="shared" si="27"/>
        <v>4.7775</v>
      </c>
      <c r="G70" s="6">
        <f t="shared" si="27"/>
        <v>4.7915</v>
      </c>
      <c r="H70" s="6">
        <f t="shared" si="27"/>
        <v>4.7955000000000005</v>
      </c>
      <c r="I70" s="6">
        <f t="shared" si="27"/>
        <v>4.7785</v>
      </c>
      <c r="J70" s="6">
        <f t="shared" si="27"/>
        <v>4.7764999999999995</v>
      </c>
      <c r="K70" s="6">
        <f t="shared" si="27"/>
        <v>4.774500000000001</v>
      </c>
      <c r="L70" s="6">
        <f t="shared" si="27"/>
        <v>4.7385</v>
      </c>
      <c r="M70" s="6">
        <f t="shared" si="27"/>
        <v>4.731</v>
      </c>
      <c r="N70">
        <f t="shared" si="22"/>
        <v>4.772125</v>
      </c>
      <c r="O70" s="14">
        <f t="shared" si="23"/>
        <v>0.02245108318899169</v>
      </c>
      <c r="P70" s="18">
        <f t="shared" si="24"/>
        <v>0.004704630157213336</v>
      </c>
    </row>
    <row r="71" spans="1:16" ht="12.75">
      <c r="A71" s="1">
        <v>5</v>
      </c>
      <c r="B71" s="6">
        <f aca="true" t="shared" si="28" ref="B71:M71">B58+B45/2</f>
        <v>5.442</v>
      </c>
      <c r="C71" s="6">
        <f t="shared" si="28"/>
        <v>5.4430000000000005</v>
      </c>
      <c r="D71" s="6">
        <f t="shared" si="28"/>
        <v>5.4125</v>
      </c>
      <c r="E71" s="6">
        <f t="shared" si="28"/>
        <v>5.4</v>
      </c>
      <c r="F71" s="6">
        <f t="shared" si="28"/>
        <v>5.409</v>
      </c>
      <c r="G71" s="6">
        <f t="shared" si="28"/>
        <v>5.422000000000001</v>
      </c>
      <c r="H71" s="6">
        <f t="shared" si="28"/>
        <v>5.452999999999999</v>
      </c>
      <c r="I71" s="6">
        <f t="shared" si="28"/>
        <v>5.445</v>
      </c>
      <c r="J71" s="6">
        <f t="shared" si="28"/>
        <v>5.4355</v>
      </c>
      <c r="K71" s="6">
        <f t="shared" si="28"/>
        <v>5.431</v>
      </c>
      <c r="L71" s="6">
        <f t="shared" si="28"/>
        <v>5.409000000000001</v>
      </c>
      <c r="M71" s="6">
        <f t="shared" si="28"/>
        <v>5.3815</v>
      </c>
      <c r="N71">
        <f t="shared" si="22"/>
        <v>5.423624999999999</v>
      </c>
      <c r="O71" s="14">
        <f t="shared" si="23"/>
        <v>0.021563990396831413</v>
      </c>
      <c r="P71" s="18">
        <f t="shared" si="24"/>
        <v>0.003975936831331705</v>
      </c>
    </row>
    <row r="72" spans="1:16" ht="12.75">
      <c r="A72" s="1">
        <v>6</v>
      </c>
      <c r="B72" s="6">
        <f aca="true" t="shared" si="29" ref="B72:M72">B59+B46/2</f>
        <v>6.1025</v>
      </c>
      <c r="C72" s="6">
        <f t="shared" si="29"/>
        <v>6.106</v>
      </c>
      <c r="D72" s="6">
        <f t="shared" si="29"/>
        <v>6.085000000000001</v>
      </c>
      <c r="E72" s="6">
        <f t="shared" si="29"/>
        <v>6.066</v>
      </c>
      <c r="F72" s="6">
        <f t="shared" si="29"/>
        <v>6.074999999999999</v>
      </c>
      <c r="G72" s="6">
        <f t="shared" si="29"/>
        <v>6.07</v>
      </c>
      <c r="H72" s="6">
        <f t="shared" si="29"/>
        <v>6.0895</v>
      </c>
      <c r="I72" s="6">
        <f t="shared" si="29"/>
        <v>6.1025</v>
      </c>
      <c r="J72" s="6">
        <f t="shared" si="29"/>
        <v>6.097999999999999</v>
      </c>
      <c r="K72" s="6">
        <f t="shared" si="29"/>
        <v>6.094</v>
      </c>
      <c r="L72" s="6">
        <f t="shared" si="29"/>
        <v>6.069</v>
      </c>
      <c r="M72" s="6">
        <f t="shared" si="29"/>
        <v>6.025</v>
      </c>
      <c r="N72">
        <f t="shared" si="22"/>
        <v>6.081875</v>
      </c>
      <c r="O72" s="14">
        <f t="shared" si="23"/>
        <v>0.022860371626780274</v>
      </c>
      <c r="P72" s="18">
        <f t="shared" si="24"/>
        <v>0.0037587703836037857</v>
      </c>
    </row>
    <row r="73" spans="1:13" ht="12.75">
      <c r="A73" s="1">
        <v>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9" ht="12.75">
      <c r="A74" s="1">
        <v>8</v>
      </c>
      <c r="B74" s="6"/>
      <c r="C74" s="6"/>
      <c r="D74" s="6"/>
      <c r="E74" s="6"/>
      <c r="F74" s="6"/>
      <c r="G74" s="6"/>
      <c r="H74" s="6"/>
      <c r="I74" s="6"/>
    </row>
    <row r="75" spans="1:9" ht="12.75">
      <c r="A75" s="1">
        <v>9</v>
      </c>
      <c r="B75" s="6"/>
      <c r="C75" s="6"/>
      <c r="D75" s="6"/>
      <c r="E75" s="6"/>
      <c r="F75" s="6"/>
      <c r="G75" s="6"/>
      <c r="H75" s="6"/>
      <c r="I75" s="6"/>
    </row>
    <row r="77" ht="12.75">
      <c r="B77" s="4" t="s">
        <v>13</v>
      </c>
    </row>
    <row r="78" spans="1:16" ht="25.5">
      <c r="A78" t="s">
        <v>27</v>
      </c>
      <c r="B78" s="5" t="s">
        <v>14</v>
      </c>
      <c r="N78" t="s">
        <v>17</v>
      </c>
      <c r="O78" s="14" t="s">
        <v>18</v>
      </c>
      <c r="P78" s="14" t="s">
        <v>19</v>
      </c>
    </row>
    <row r="79" spans="1:14" ht="12.7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3"/>
    </row>
    <row r="80" spans="1:16" ht="12.75">
      <c r="A80" s="1">
        <v>1</v>
      </c>
      <c r="B80" s="15">
        <f aca="true" t="shared" si="30" ref="B80:M80">(B28-$N$27)</f>
        <v>0.11399999999999999</v>
      </c>
      <c r="C80" s="15">
        <f t="shared" si="30"/>
        <v>0.09099999999999997</v>
      </c>
      <c r="D80" s="15">
        <f t="shared" si="30"/>
        <v>0.12</v>
      </c>
      <c r="E80" s="15">
        <f t="shared" si="30"/>
        <v>0.136</v>
      </c>
      <c r="F80" s="15">
        <f t="shared" si="30"/>
        <v>0.121</v>
      </c>
      <c r="G80" s="15">
        <f t="shared" si="30"/>
        <v>0.128</v>
      </c>
      <c r="H80" s="15">
        <f t="shared" si="30"/>
        <v>0.10899999999999999</v>
      </c>
      <c r="I80" s="15">
        <f t="shared" si="30"/>
        <v>0.06899999999999995</v>
      </c>
      <c r="J80" s="15">
        <f t="shared" si="30"/>
        <v>0.138</v>
      </c>
      <c r="K80" s="15">
        <f t="shared" si="30"/>
        <v>0.124</v>
      </c>
      <c r="L80" s="15">
        <f t="shared" si="30"/>
        <v>0.14600000000000002</v>
      </c>
      <c r="M80" s="15">
        <f t="shared" si="30"/>
        <v>0.129</v>
      </c>
      <c r="N80">
        <f aca="true" t="shared" si="31" ref="N80:N85">AVERAGE(B80:M80)</f>
        <v>0.11874999999999998</v>
      </c>
      <c r="O80" s="14">
        <f aca="true" t="shared" si="32" ref="O80:O85">STDEV(B80:M80)</f>
        <v>0.02131634029650404</v>
      </c>
      <c r="P80" s="18">
        <f aca="true" t="shared" si="33" ref="P80:P85">O80/N80</f>
        <v>0.17950602354950773</v>
      </c>
    </row>
    <row r="81" spans="1:16" ht="12.75">
      <c r="A81" s="1">
        <v>2</v>
      </c>
      <c r="B81" s="15">
        <f aca="true" t="shared" si="34" ref="B81:M81">(B29-$N$27)</f>
        <v>0.14300000000000002</v>
      </c>
      <c r="C81" s="15">
        <f t="shared" si="34"/>
        <v>0.09499999999999997</v>
      </c>
      <c r="D81" s="15">
        <f t="shared" si="34"/>
        <v>0.10399999999999998</v>
      </c>
      <c r="E81" s="15">
        <f t="shared" si="34"/>
        <v>0.10899999999999999</v>
      </c>
      <c r="F81" s="15">
        <f t="shared" si="34"/>
        <v>0.122</v>
      </c>
      <c r="G81" s="15">
        <f t="shared" si="34"/>
        <v>0.09899999999999998</v>
      </c>
      <c r="H81" s="15">
        <f t="shared" si="34"/>
        <v>0.09899999999999998</v>
      </c>
      <c r="I81" s="15">
        <f t="shared" si="34"/>
        <v>0.09799999999999998</v>
      </c>
      <c r="J81" s="15">
        <f t="shared" si="34"/>
        <v>0.09399999999999997</v>
      </c>
      <c r="K81" s="15">
        <f t="shared" si="34"/>
        <v>0.09399999999999997</v>
      </c>
      <c r="L81" s="15">
        <f t="shared" si="34"/>
        <v>0.10299999999999998</v>
      </c>
      <c r="M81" s="15">
        <f t="shared" si="34"/>
        <v>0.10799999999999998</v>
      </c>
      <c r="N81">
        <f t="shared" si="31"/>
        <v>0.10566666666666664</v>
      </c>
      <c r="O81" s="14">
        <f t="shared" si="32"/>
        <v>0.014208405536117916</v>
      </c>
      <c r="P81" s="18">
        <f t="shared" si="33"/>
        <v>0.13446440570458598</v>
      </c>
    </row>
    <row r="82" spans="1:16" ht="12.75">
      <c r="A82" s="1">
        <v>3</v>
      </c>
      <c r="B82" s="15">
        <f aca="true" t="shared" si="35" ref="B82:M82">(B30-$N$27)</f>
        <v>0.07299999999999995</v>
      </c>
      <c r="C82" s="15">
        <f t="shared" si="35"/>
        <v>0.07699999999999996</v>
      </c>
      <c r="D82" s="15">
        <f t="shared" si="35"/>
        <v>0.08399999999999996</v>
      </c>
      <c r="E82" s="15">
        <f t="shared" si="35"/>
        <v>0.08399999999999996</v>
      </c>
      <c r="F82" s="15">
        <f t="shared" si="35"/>
        <v>0.08299999999999996</v>
      </c>
      <c r="G82" s="15">
        <f t="shared" si="35"/>
        <v>0.08599999999999997</v>
      </c>
      <c r="H82" s="15">
        <f t="shared" si="35"/>
        <v>0.07999999999999996</v>
      </c>
      <c r="I82" s="15">
        <f t="shared" si="35"/>
        <v>0.09299999999999997</v>
      </c>
      <c r="J82" s="15">
        <f t="shared" si="35"/>
        <v>0.10499999999999998</v>
      </c>
      <c r="K82" s="15">
        <f t="shared" si="35"/>
        <v>0.08699999999999997</v>
      </c>
      <c r="L82" s="15">
        <f t="shared" si="35"/>
        <v>0.10399999999999998</v>
      </c>
      <c r="M82" s="15">
        <f t="shared" si="35"/>
        <v>0.09799999999999998</v>
      </c>
      <c r="N82">
        <f t="shared" si="31"/>
        <v>0.0878333333333333</v>
      </c>
      <c r="O82" s="14">
        <f t="shared" si="32"/>
        <v>0.010187633620614749</v>
      </c>
      <c r="P82" s="18">
        <f t="shared" si="33"/>
        <v>0.11598823856487384</v>
      </c>
    </row>
    <row r="83" spans="1:16" ht="12.75">
      <c r="A83" s="1">
        <v>4</v>
      </c>
      <c r="B83" s="15">
        <f aca="true" t="shared" si="36" ref="B83:M83">(B31-$N$27)</f>
        <v>0.10899999999999999</v>
      </c>
      <c r="C83" s="15">
        <f t="shared" si="36"/>
        <v>0.09199999999999997</v>
      </c>
      <c r="D83" s="15">
        <f t="shared" si="36"/>
        <v>0.08699999999999997</v>
      </c>
      <c r="E83" s="15">
        <f t="shared" si="36"/>
        <v>0.07099999999999995</v>
      </c>
      <c r="F83" s="15">
        <f t="shared" si="36"/>
        <v>0.06799999999999995</v>
      </c>
      <c r="G83" s="15">
        <f t="shared" si="36"/>
        <v>0.07399999999999995</v>
      </c>
      <c r="H83" s="15">
        <f t="shared" si="36"/>
        <v>0.06999999999999995</v>
      </c>
      <c r="I83" s="15">
        <f t="shared" si="36"/>
        <v>0.05799999999999994</v>
      </c>
      <c r="J83" s="15">
        <f t="shared" si="36"/>
        <v>0.07599999999999996</v>
      </c>
      <c r="K83" s="15">
        <f t="shared" si="36"/>
        <v>0.07199999999999995</v>
      </c>
      <c r="L83" s="15">
        <f t="shared" si="36"/>
        <v>0.08099999999999996</v>
      </c>
      <c r="M83" s="15">
        <f t="shared" si="36"/>
        <v>0.08799999999999997</v>
      </c>
      <c r="N83">
        <f t="shared" si="31"/>
        <v>0.0788333333333333</v>
      </c>
      <c r="O83" s="14">
        <f t="shared" si="32"/>
        <v>0.013509816857202468</v>
      </c>
      <c r="P83" s="18">
        <f t="shared" si="33"/>
        <v>0.17137188402371004</v>
      </c>
    </row>
    <row r="84" spans="1:16" ht="12.75">
      <c r="A84" s="1">
        <v>5</v>
      </c>
      <c r="B84" s="15">
        <f aca="true" t="shared" si="37" ref="B84:M84">(B32-$N$27)</f>
        <v>0.08199999999999996</v>
      </c>
      <c r="C84" s="15">
        <f t="shared" si="37"/>
        <v>0.06799999999999995</v>
      </c>
      <c r="D84" s="15">
        <f t="shared" si="37"/>
        <v>0.040999999999999925</v>
      </c>
      <c r="E84" s="15">
        <f t="shared" si="37"/>
        <v>0.06599999999999995</v>
      </c>
      <c r="F84" s="15">
        <f t="shared" si="37"/>
        <v>0.07399999999999995</v>
      </c>
      <c r="G84" s="15">
        <f t="shared" si="37"/>
        <v>0.06799999999999995</v>
      </c>
      <c r="H84" s="15">
        <f t="shared" si="37"/>
        <v>0.06399999999999995</v>
      </c>
      <c r="I84" s="15">
        <f t="shared" si="37"/>
        <v>0.06599999999999995</v>
      </c>
      <c r="J84" s="15">
        <f t="shared" si="37"/>
        <v>0.06699999999999995</v>
      </c>
      <c r="K84" s="15">
        <f t="shared" si="37"/>
        <v>0.06099999999999994</v>
      </c>
      <c r="L84" s="15">
        <f t="shared" si="37"/>
        <v>0.05599999999999994</v>
      </c>
      <c r="M84" s="15">
        <f t="shared" si="37"/>
        <v>0.06799999999999995</v>
      </c>
      <c r="N84">
        <f t="shared" si="31"/>
        <v>0.06508333333333328</v>
      </c>
      <c r="O84" s="14">
        <f t="shared" si="32"/>
        <v>0.00989451945025704</v>
      </c>
      <c r="P84" s="18">
        <f t="shared" si="33"/>
        <v>0.15202846786566523</v>
      </c>
    </row>
    <row r="85" spans="1:16" ht="12.75">
      <c r="A85" s="1">
        <v>6</v>
      </c>
      <c r="B85" s="15">
        <f aca="true" t="shared" si="38" ref="B85:M85">(B33-$N$27)</f>
        <v>0.06799999999999995</v>
      </c>
      <c r="C85" s="15">
        <f t="shared" si="38"/>
        <v>0.07199999999999995</v>
      </c>
      <c r="D85" s="15">
        <f t="shared" si="38"/>
        <v>0.05999999999999994</v>
      </c>
      <c r="E85" s="15">
        <f t="shared" si="38"/>
        <v>0.06099999999999994</v>
      </c>
      <c r="F85" s="15">
        <f t="shared" si="38"/>
        <v>0.05499999999999994</v>
      </c>
      <c r="G85" s="15">
        <f t="shared" si="38"/>
        <v>0.06699999999999995</v>
      </c>
      <c r="H85" s="15">
        <f t="shared" si="38"/>
        <v>0.07499999999999996</v>
      </c>
      <c r="I85" s="15">
        <f t="shared" si="38"/>
        <v>0.04999999999999993</v>
      </c>
      <c r="J85" s="15">
        <f t="shared" si="38"/>
        <v>0.05399999999999994</v>
      </c>
      <c r="K85" s="15">
        <f t="shared" si="38"/>
        <v>0.04999999999999993</v>
      </c>
      <c r="L85" s="15">
        <f t="shared" si="38"/>
        <v>0.052999999999999936</v>
      </c>
      <c r="M85" s="15">
        <f t="shared" si="38"/>
        <v>0.04299999999999993</v>
      </c>
      <c r="N85">
        <f t="shared" si="31"/>
        <v>0.05899999999999994</v>
      </c>
      <c r="O85" s="14">
        <f t="shared" si="32"/>
        <v>0.009862693712811293</v>
      </c>
      <c r="P85" s="18">
        <f t="shared" si="33"/>
        <v>0.16716430021714074</v>
      </c>
    </row>
    <row r="86" spans="1:13" ht="12.75">
      <c r="A86" s="1">
        <v>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9" ht="12.75">
      <c r="A87" s="1">
        <v>8</v>
      </c>
      <c r="B87" s="6"/>
      <c r="C87" s="6"/>
      <c r="D87" s="6"/>
      <c r="E87" s="6"/>
      <c r="F87" s="6"/>
      <c r="G87" s="6"/>
      <c r="H87" s="6"/>
      <c r="I87" s="6"/>
    </row>
    <row r="88" spans="1:9" ht="12.75">
      <c r="A88" s="8"/>
      <c r="B88" s="6"/>
      <c r="C88" s="6"/>
      <c r="D88" s="6"/>
      <c r="E88" s="6"/>
      <c r="F88" s="6"/>
      <c r="G88" s="2"/>
      <c r="H88" s="2"/>
      <c r="I88" s="2"/>
    </row>
    <row r="89" spans="1:9" ht="12.75">
      <c r="A89" s="10"/>
      <c r="B89" s="12"/>
      <c r="C89" s="11"/>
      <c r="D89" s="11"/>
      <c r="E89" s="11"/>
      <c r="F89" s="11"/>
      <c r="G89" s="11"/>
      <c r="H89" s="11"/>
      <c r="I89" s="11"/>
    </row>
    <row r="90" ht="12.75">
      <c r="B90" s="4" t="s">
        <v>13</v>
      </c>
    </row>
    <row r="91" spans="1:16" ht="25.5">
      <c r="A91" t="s">
        <v>60</v>
      </c>
      <c r="B91" s="5" t="s">
        <v>14</v>
      </c>
      <c r="N91" t="s">
        <v>17</v>
      </c>
      <c r="O91" s="14" t="s">
        <v>18</v>
      </c>
      <c r="P91" s="14" t="s">
        <v>19</v>
      </c>
    </row>
    <row r="92" spans="1:14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9"/>
    </row>
    <row r="93" spans="1:16" ht="12.75">
      <c r="A93" s="1">
        <v>1</v>
      </c>
      <c r="B93" s="7">
        <f aca="true" t="shared" si="39" ref="B93:M93">$K$1*$K$2/B67</f>
        <v>0.1252826201796091</v>
      </c>
      <c r="C93" s="6">
        <f t="shared" si="39"/>
        <v>0.1253046847481508</v>
      </c>
      <c r="D93" s="6">
        <f t="shared" si="39"/>
        <v>0.1254814814814815</v>
      </c>
      <c r="E93" s="6">
        <f t="shared" si="39"/>
        <v>0.12537092511013218</v>
      </c>
      <c r="F93" s="6">
        <f t="shared" si="39"/>
        <v>0.12563658838071695</v>
      </c>
      <c r="G93" s="6">
        <f t="shared" si="39"/>
        <v>0.12570318021201415</v>
      </c>
      <c r="H93" s="6">
        <f t="shared" si="39"/>
        <v>0.12574761399787912</v>
      </c>
      <c r="I93" s="6">
        <f t="shared" si="39"/>
        <v>0.1259702549575071</v>
      </c>
      <c r="J93" s="6">
        <f t="shared" si="39"/>
        <v>0.1259479553903346</v>
      </c>
      <c r="K93" s="6">
        <f t="shared" si="39"/>
        <v>0.12592566371681418</v>
      </c>
      <c r="L93" s="6">
        <f t="shared" si="39"/>
        <v>0.1259033799327553</v>
      </c>
      <c r="M93" s="6">
        <f t="shared" si="39"/>
        <v>0.1259033799327553</v>
      </c>
      <c r="N93">
        <f aca="true" t="shared" si="40" ref="N93:N98">AVERAGE(B93:M93)</f>
        <v>0.1256814773366792</v>
      </c>
      <c r="O93" s="14">
        <f aca="true" t="shared" si="41" ref="O93:O98">STDEV(B93:M93)</f>
        <v>0.00026231008454399006</v>
      </c>
      <c r="P93" s="18">
        <f aca="true" t="shared" si="42" ref="P93:P98">O93/N93</f>
        <v>0.002087102173706203</v>
      </c>
    </row>
    <row r="94" spans="1:16" ht="12.75">
      <c r="A94" s="1">
        <v>2</v>
      </c>
      <c r="B94" s="6">
        <f aca="true" t="shared" si="43" ref="B94:M94">$K$1*$K$2/B68</f>
        <v>0.10139375801624627</v>
      </c>
      <c r="C94" s="6">
        <f t="shared" si="43"/>
        <v>0.10140820980615738</v>
      </c>
      <c r="D94" s="6">
        <f t="shared" si="43"/>
        <v>0.10201892744479496</v>
      </c>
      <c r="E94" s="6">
        <f t="shared" si="43"/>
        <v>0.10209212225570385</v>
      </c>
      <c r="F94" s="6">
        <f t="shared" si="43"/>
        <v>0.102165422171166</v>
      </c>
      <c r="G94" s="6">
        <f t="shared" si="43"/>
        <v>0.10203355800946509</v>
      </c>
      <c r="H94" s="6">
        <f t="shared" si="43"/>
        <v>0.10213608957795006</v>
      </c>
      <c r="I94" s="6">
        <f t="shared" si="43"/>
        <v>0.10257785467128029</v>
      </c>
      <c r="J94" s="6">
        <f t="shared" si="43"/>
        <v>0.10274079422382673</v>
      </c>
      <c r="K94" s="6">
        <f t="shared" si="43"/>
        <v>0.10234177215189875</v>
      </c>
      <c r="L94" s="6">
        <f t="shared" si="43"/>
        <v>0.10259264599855807</v>
      </c>
      <c r="M94" s="6">
        <f t="shared" si="43"/>
        <v>0.10253350626891485</v>
      </c>
      <c r="N94">
        <f t="shared" si="40"/>
        <v>0.10216955504966352</v>
      </c>
      <c r="O94" s="14">
        <f t="shared" si="41"/>
        <v>0.0004331672246572382</v>
      </c>
      <c r="P94" s="18">
        <f t="shared" si="42"/>
        <v>0.004239689841525495</v>
      </c>
    </row>
    <row r="95" spans="1:16" ht="12.75">
      <c r="A95" s="1">
        <v>3</v>
      </c>
      <c r="B95" s="6">
        <f aca="true" t="shared" si="44" ref="B95:M95">$K$1*$K$2/B69</f>
        <v>0.08537077033837295</v>
      </c>
      <c r="C95" s="6">
        <f t="shared" si="44"/>
        <v>0.08585495354169181</v>
      </c>
      <c r="D95" s="6">
        <f t="shared" si="44"/>
        <v>0.08622954793358381</v>
      </c>
      <c r="E95" s="6">
        <f t="shared" si="44"/>
        <v>0.08640757833373817</v>
      </c>
      <c r="F95" s="6">
        <f t="shared" si="44"/>
        <v>0.08610432046472227</v>
      </c>
      <c r="G95" s="6">
        <f t="shared" si="44"/>
        <v>0.08588604538870113</v>
      </c>
      <c r="H95" s="6">
        <f t="shared" si="44"/>
        <v>0.08604184302817754</v>
      </c>
      <c r="I95" s="6">
        <f t="shared" si="44"/>
        <v>0.08637610780624015</v>
      </c>
      <c r="J95" s="6">
        <f t="shared" si="44"/>
        <v>0.08653369009973244</v>
      </c>
      <c r="K95" s="6">
        <f t="shared" si="44"/>
        <v>0.0863551401869159</v>
      </c>
      <c r="L95" s="6">
        <f t="shared" si="44"/>
        <v>0.08692486255345146</v>
      </c>
      <c r="M95" s="6">
        <f t="shared" si="44"/>
        <v>0.08671297989031079</v>
      </c>
      <c r="N95">
        <f t="shared" si="40"/>
        <v>0.08623315329713654</v>
      </c>
      <c r="O95" s="14">
        <f t="shared" si="41"/>
        <v>0.0004183509129346561</v>
      </c>
      <c r="P95" s="18">
        <f t="shared" si="42"/>
        <v>0.0048513929612794045</v>
      </c>
    </row>
    <row r="96" spans="1:16" ht="12.75">
      <c r="A96" s="1">
        <v>4</v>
      </c>
      <c r="B96" s="6">
        <f aca="true" t="shared" si="45" ref="B96:M96">$K$1*$K$2/B70</f>
        <v>0.07400457665903891</v>
      </c>
      <c r="C96" s="6">
        <f t="shared" si="45"/>
        <v>0.07442259414225942</v>
      </c>
      <c r="D96" s="6">
        <f t="shared" si="45"/>
        <v>0.07476670870113494</v>
      </c>
      <c r="E96" s="6">
        <f t="shared" si="45"/>
        <v>0.07478242589867565</v>
      </c>
      <c r="F96" s="6">
        <f t="shared" si="45"/>
        <v>0.07446153846153848</v>
      </c>
      <c r="G96" s="6">
        <f t="shared" si="45"/>
        <v>0.07424397370343318</v>
      </c>
      <c r="H96" s="6">
        <f t="shared" si="45"/>
        <v>0.07418204566781358</v>
      </c>
      <c r="I96" s="6">
        <f t="shared" si="45"/>
        <v>0.07444595584388407</v>
      </c>
      <c r="J96" s="6">
        <f t="shared" si="45"/>
        <v>0.07447712760389408</v>
      </c>
      <c r="K96" s="6">
        <f t="shared" si="45"/>
        <v>0.07450832547910777</v>
      </c>
      <c r="L96" s="6">
        <f t="shared" si="45"/>
        <v>0.0750743906299462</v>
      </c>
      <c r="M96" s="6">
        <f t="shared" si="45"/>
        <v>0.07519340519974636</v>
      </c>
      <c r="N96">
        <f t="shared" si="40"/>
        <v>0.07454692233253937</v>
      </c>
      <c r="O96" s="14">
        <f t="shared" si="41"/>
        <v>0.0003513979509405513</v>
      </c>
      <c r="P96" s="18">
        <f t="shared" si="42"/>
        <v>0.004713782138087917</v>
      </c>
    </row>
    <row r="97" spans="1:16" ht="12.75">
      <c r="A97" s="1">
        <v>5</v>
      </c>
      <c r="B97" s="6">
        <f aca="true" t="shared" si="46" ref="B97:M97">$K$1*$K$2/B71</f>
        <v>0.06536934950385888</v>
      </c>
      <c r="C97" s="6">
        <f t="shared" si="46"/>
        <v>0.06535733970237002</v>
      </c>
      <c r="D97" s="6">
        <f t="shared" si="46"/>
        <v>0.06572563510392611</v>
      </c>
      <c r="E97" s="6">
        <f t="shared" si="46"/>
        <v>0.06587777777777779</v>
      </c>
      <c r="F97" s="6">
        <f t="shared" si="46"/>
        <v>0.06576816417082641</v>
      </c>
      <c r="G97" s="6">
        <f t="shared" si="46"/>
        <v>0.06561047583917375</v>
      </c>
      <c r="H97" s="6">
        <f t="shared" si="46"/>
        <v>0.06523748395378692</v>
      </c>
      <c r="I97" s="6">
        <f t="shared" si="46"/>
        <v>0.06533333333333334</v>
      </c>
      <c r="J97" s="6">
        <f t="shared" si="46"/>
        <v>0.06544752092723762</v>
      </c>
      <c r="K97" s="6">
        <f t="shared" si="46"/>
        <v>0.06550174921745536</v>
      </c>
      <c r="L97" s="6">
        <f t="shared" si="46"/>
        <v>0.0657681641708264</v>
      </c>
      <c r="M97" s="6">
        <f t="shared" si="46"/>
        <v>0.0661042460280591</v>
      </c>
      <c r="N97">
        <f t="shared" si="40"/>
        <v>0.06559176997738597</v>
      </c>
      <c r="O97" s="14">
        <f t="shared" si="41"/>
        <v>0.0002612173947996955</v>
      </c>
      <c r="P97" s="18">
        <f t="shared" si="42"/>
        <v>0.003982472113342196</v>
      </c>
    </row>
    <row r="98" spans="1:16" ht="12.75">
      <c r="A98" s="1">
        <v>6</v>
      </c>
      <c r="B98" s="6">
        <f aca="true" t="shared" si="47" ref="B98:M98">$K$1*$K$2/B72</f>
        <v>0.058294141745186406</v>
      </c>
      <c r="C98" s="6">
        <f t="shared" si="47"/>
        <v>0.0582607271536194</v>
      </c>
      <c r="D98" s="6">
        <f t="shared" si="47"/>
        <v>0.05846179129005752</v>
      </c>
      <c r="E98" s="6">
        <f t="shared" si="47"/>
        <v>0.05864490603363008</v>
      </c>
      <c r="F98" s="6">
        <f t="shared" si="47"/>
        <v>0.05855802469135804</v>
      </c>
      <c r="G98" s="6">
        <f t="shared" si="47"/>
        <v>0.05860626029654037</v>
      </c>
      <c r="H98" s="6">
        <f t="shared" si="47"/>
        <v>0.05841858937515396</v>
      </c>
      <c r="I98" s="6">
        <f t="shared" si="47"/>
        <v>0.058294141745186406</v>
      </c>
      <c r="J98" s="6">
        <f t="shared" si="47"/>
        <v>0.058337159724499855</v>
      </c>
      <c r="K98" s="6">
        <f t="shared" si="47"/>
        <v>0.058375451263537916</v>
      </c>
      <c r="L98" s="6">
        <f t="shared" si="47"/>
        <v>0.05861591695501731</v>
      </c>
      <c r="M98" s="6">
        <f t="shared" si="47"/>
        <v>0.05904398340248963</v>
      </c>
      <c r="N98">
        <f t="shared" si="40"/>
        <v>0.05849259113968974</v>
      </c>
      <c r="O98" s="14">
        <f t="shared" si="41"/>
        <v>0.00022084044789864234</v>
      </c>
      <c r="P98" s="18">
        <f t="shared" si="42"/>
        <v>0.003775528551491927</v>
      </c>
    </row>
    <row r="99" spans="1:13" ht="12.75">
      <c r="A99" s="1">
        <v>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9" ht="12.75">
      <c r="A100" s="1">
        <v>8</v>
      </c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1">
        <v>9</v>
      </c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10"/>
      <c r="B102" s="45"/>
      <c r="C102" s="11"/>
      <c r="D102" s="11"/>
      <c r="E102" s="11"/>
      <c r="F102" s="11"/>
      <c r="G102" s="11"/>
      <c r="H102" s="11"/>
      <c r="I102" s="11"/>
    </row>
    <row r="103" spans="1:16" ht="25.5">
      <c r="A103" t="s">
        <v>28</v>
      </c>
      <c r="B103" s="5" t="s">
        <v>14</v>
      </c>
      <c r="N103" t="s">
        <v>17</v>
      </c>
      <c r="O103" s="14" t="s">
        <v>18</v>
      </c>
      <c r="P103" s="14" t="s">
        <v>19</v>
      </c>
    </row>
    <row r="104" spans="1:14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3"/>
    </row>
    <row r="105" spans="1:16" ht="12.75">
      <c r="A105" s="1">
        <v>1</v>
      </c>
      <c r="B105" s="15">
        <f aca="true" t="shared" si="48" ref="B105:M105">$C$129*B93</f>
        <v>0.12588157314294166</v>
      </c>
      <c r="C105" s="15">
        <f t="shared" si="48"/>
        <v>0.1259037431980919</v>
      </c>
      <c r="D105" s="15">
        <f t="shared" si="48"/>
        <v>0.12608138516380346</v>
      </c>
      <c r="E105" s="15">
        <f t="shared" si="48"/>
        <v>0.1259703002429543</v>
      </c>
      <c r="F105" s="15">
        <f t="shared" si="48"/>
        <v>0.1262372336003471</v>
      </c>
      <c r="G105" s="15">
        <f t="shared" si="48"/>
        <v>0.12630414379483493</v>
      </c>
      <c r="H105" s="15">
        <f t="shared" si="48"/>
        <v>0.1263487900103863</v>
      </c>
      <c r="I105" s="15">
        <f t="shared" si="48"/>
        <v>0.12657249537513557</v>
      </c>
      <c r="J105" s="15">
        <f t="shared" si="48"/>
        <v>0.12655008919786967</v>
      </c>
      <c r="K105" s="15">
        <f t="shared" si="48"/>
        <v>0.12652769095199393</v>
      </c>
      <c r="L105" s="15">
        <f t="shared" si="48"/>
        <v>0.1265053006332978</v>
      </c>
      <c r="M105" s="15">
        <f t="shared" si="48"/>
        <v>0.1265053006332978</v>
      </c>
      <c r="N105">
        <f aca="true" t="shared" si="49" ref="N105:N110">AVERAGE(B105:M105)</f>
        <v>0.1262823371620795</v>
      </c>
      <c r="O105" s="14">
        <f aca="true" t="shared" si="50" ref="O105:O110">STDEV(B105:M105)</f>
        <v>0.00026356414040870125</v>
      </c>
      <c r="P105" s="18">
        <f aca="true" t="shared" si="51" ref="P105:P110">O105/N105</f>
        <v>0.002087102173841024</v>
      </c>
    </row>
    <row r="106" spans="1:16" ht="12.75">
      <c r="A106" s="1">
        <v>2</v>
      </c>
      <c r="B106" s="15">
        <f aca="true" t="shared" si="52" ref="B106:M106">$C$129*B94</f>
        <v>0.10187850276168814</v>
      </c>
      <c r="C106" s="15">
        <f t="shared" si="52"/>
        <v>0.10189302364292556</v>
      </c>
      <c r="D106" s="15">
        <f t="shared" si="52"/>
        <v>0.10250666100928672</v>
      </c>
      <c r="E106" s="15">
        <f t="shared" si="52"/>
        <v>0.10258020575100671</v>
      </c>
      <c r="F106" s="15">
        <f t="shared" si="52"/>
        <v>0.10265385609976531</v>
      </c>
      <c r="G106" s="15">
        <f t="shared" si="52"/>
        <v>0.10252136151997213</v>
      </c>
      <c r="H106" s="15">
        <f t="shared" si="52"/>
        <v>0.1026243832728633</v>
      </c>
      <c r="I106" s="15">
        <f t="shared" si="52"/>
        <v>0.10306826036314384</v>
      </c>
      <c r="J106" s="15">
        <f t="shared" si="52"/>
        <v>0.10323197889946076</v>
      </c>
      <c r="K106" s="15">
        <f t="shared" si="52"/>
        <v>0.10283104917703766</v>
      </c>
      <c r="L106" s="15">
        <f t="shared" si="52"/>
        <v>0.10308312240501309</v>
      </c>
      <c r="M106" s="15">
        <f t="shared" si="52"/>
        <v>0.10302369993929467</v>
      </c>
      <c r="N106">
        <f t="shared" si="49"/>
        <v>0.10265800873678815</v>
      </c>
      <c r="O106" s="14">
        <f t="shared" si="50"/>
        <v>0.00043523811679131215</v>
      </c>
      <c r="P106" s="18">
        <f t="shared" si="51"/>
        <v>0.0042396898415129865</v>
      </c>
    </row>
    <row r="107" spans="1:16" ht="12.75">
      <c r="A107" s="1">
        <v>3</v>
      </c>
      <c r="B107" s="15">
        <f aca="true" t="shared" si="53" ref="B107:M107">$C$129*B95</f>
        <v>0.0857789121524797</v>
      </c>
      <c r="C107" s="15">
        <f t="shared" si="53"/>
        <v>0.08626541014586288</v>
      </c>
      <c r="D107" s="15">
        <f t="shared" si="53"/>
        <v>0.08664179540404383</v>
      </c>
      <c r="E107" s="15">
        <f t="shared" si="53"/>
        <v>0.08682067693451126</v>
      </c>
      <c r="F107" s="15">
        <f t="shared" si="53"/>
        <v>0.08651596924588717</v>
      </c>
      <c r="G107" s="15">
        <f t="shared" si="53"/>
        <v>0.08629665063722426</v>
      </c>
      <c r="H107" s="15">
        <f t="shared" si="53"/>
        <v>0.08645319311630979</v>
      </c>
      <c r="I107" s="15">
        <f t="shared" si="53"/>
        <v>0.08678905595226001</v>
      </c>
      <c r="J107" s="15">
        <f t="shared" si="53"/>
        <v>0.08694739161746116</v>
      </c>
      <c r="K107" s="15">
        <f t="shared" si="53"/>
        <v>0.0867679880906379</v>
      </c>
      <c r="L107" s="15">
        <f t="shared" si="53"/>
        <v>0.087340434194107</v>
      </c>
      <c r="M107" s="15">
        <f t="shared" si="53"/>
        <v>0.08712753855926456</v>
      </c>
      <c r="N107">
        <f t="shared" si="49"/>
        <v>0.0866454180041708</v>
      </c>
      <c r="O107" s="14">
        <f t="shared" si="50"/>
        <v>0.0004203509710299559</v>
      </c>
      <c r="P107" s="18">
        <f t="shared" si="51"/>
        <v>0.004851392961249511</v>
      </c>
    </row>
    <row r="108" spans="1:16" ht="12.75">
      <c r="A108" s="1">
        <v>4</v>
      </c>
      <c r="B108" s="15">
        <f aca="true" t="shared" si="54" ref="B108:M108">$C$129*B96</f>
        <v>0.07435837880994026</v>
      </c>
      <c r="C108" s="15">
        <f t="shared" si="54"/>
        <v>0.07477839475719306</v>
      </c>
      <c r="D108" s="15">
        <f t="shared" si="54"/>
        <v>0.07512415446393082</v>
      </c>
      <c r="E108" s="15">
        <f t="shared" si="54"/>
        <v>0.07513994680247695</v>
      </c>
      <c r="F108" s="15">
        <f t="shared" si="54"/>
        <v>0.07481752526203723</v>
      </c>
      <c r="G108" s="15">
        <f t="shared" si="54"/>
        <v>0.07459892036718832</v>
      </c>
      <c r="H108" s="15">
        <f t="shared" si="54"/>
        <v>0.07453669626511998</v>
      </c>
      <c r="I108" s="15">
        <f t="shared" si="54"/>
        <v>0.07480186814677887</v>
      </c>
      <c r="J108" s="15">
        <f t="shared" si="54"/>
        <v>0.07483318893319017</v>
      </c>
      <c r="K108" s="15">
        <f t="shared" si="54"/>
        <v>0.0748645359596571</v>
      </c>
      <c r="L108" s="15">
        <f t="shared" si="54"/>
        <v>0.07543330736295935</v>
      </c>
      <c r="M108" s="15">
        <f t="shared" si="54"/>
        <v>0.0755528909193369</v>
      </c>
      <c r="N108">
        <f t="shared" si="49"/>
        <v>0.07490331733748408</v>
      </c>
      <c r="O108" s="14">
        <f t="shared" si="50"/>
        <v>0.000353077919345711</v>
      </c>
      <c r="P108" s="18">
        <f t="shared" si="51"/>
        <v>0.004713782138044495</v>
      </c>
    </row>
    <row r="109" spans="1:16" ht="12.75">
      <c r="A109" s="1">
        <v>5</v>
      </c>
      <c r="B109" s="15">
        <f aca="true" t="shared" si="55" ref="B109:M109">$C$129*B97</f>
        <v>0.06568186823582926</v>
      </c>
      <c r="C109" s="15">
        <f t="shared" si="55"/>
        <v>0.06566980101770767</v>
      </c>
      <c r="D109" s="15">
        <f t="shared" si="55"/>
        <v>0.06603985717124856</v>
      </c>
      <c r="E109" s="15">
        <f t="shared" si="55"/>
        <v>0.06619272721099682</v>
      </c>
      <c r="F109" s="15">
        <f t="shared" si="55"/>
        <v>0.06608258956172729</v>
      </c>
      <c r="G109" s="15">
        <f t="shared" si="55"/>
        <v>0.06592414735141698</v>
      </c>
      <c r="H109" s="15">
        <f t="shared" si="55"/>
        <v>0.06554937226102749</v>
      </c>
      <c r="I109" s="15">
        <f t="shared" si="55"/>
        <v>0.06564567987867453</v>
      </c>
      <c r="J109" s="15">
        <f t="shared" si="55"/>
        <v>0.06576041338227999</v>
      </c>
      <c r="K109" s="15">
        <f t="shared" si="55"/>
        <v>0.06581490092789226</v>
      </c>
      <c r="L109" s="15">
        <f t="shared" si="55"/>
        <v>0.06608258956172727</v>
      </c>
      <c r="M109" s="15">
        <f t="shared" si="55"/>
        <v>0.06642027816396597</v>
      </c>
      <c r="N109">
        <f t="shared" si="49"/>
        <v>0.06590535206037451</v>
      </c>
      <c r="O109" s="14">
        <f t="shared" si="50"/>
        <v>0.0002624662266994852</v>
      </c>
      <c r="P109" s="18">
        <f t="shared" si="51"/>
        <v>0.003982472113327691</v>
      </c>
    </row>
    <row r="110" spans="1:16" ht="12.75">
      <c r="A110" s="1">
        <v>6</v>
      </c>
      <c r="B110" s="15">
        <f aca="true" t="shared" si="56" ref="B110:M110">$C$129*B98</f>
        <v>0.05857283522152935</v>
      </c>
      <c r="C110" s="15">
        <f t="shared" si="56"/>
        <v>0.058539260880999484</v>
      </c>
      <c r="D110" s="15">
        <f t="shared" si="56"/>
        <v>0.058741286267770386</v>
      </c>
      <c r="E110" s="15">
        <f t="shared" si="56"/>
        <v>0.0589252764489586</v>
      </c>
      <c r="F110" s="15">
        <f t="shared" si="56"/>
        <v>0.058837979743108296</v>
      </c>
      <c r="G110" s="15">
        <f t="shared" si="56"/>
        <v>0.05888644595376982</v>
      </c>
      <c r="H110" s="15">
        <f t="shared" si="56"/>
        <v>0.05869787781252695</v>
      </c>
      <c r="I110" s="15">
        <f t="shared" si="56"/>
        <v>0.05857283522152935</v>
      </c>
      <c r="J110" s="15">
        <f t="shared" si="56"/>
        <v>0.058616058861820745</v>
      </c>
      <c r="K110" s="15">
        <f t="shared" si="56"/>
        <v>0.0586545334656027</v>
      </c>
      <c r="L110" s="15">
        <f t="shared" si="56"/>
        <v>0.05889614877893934</v>
      </c>
      <c r="M110" s="15">
        <f t="shared" si="56"/>
        <v>0.05932626173267765</v>
      </c>
      <c r="N110">
        <f t="shared" si="49"/>
        <v>0.05877223336576937</v>
      </c>
      <c r="O110" s="14">
        <f t="shared" si="50"/>
        <v>0.00022189624511204206</v>
      </c>
      <c r="P110" s="18">
        <f t="shared" si="51"/>
        <v>0.0037755285515707624</v>
      </c>
    </row>
    <row r="111" spans="1:13" ht="12.75">
      <c r="A111" s="1">
        <v>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5" ht="12.75">
      <c r="A112" s="1">
        <v>8</v>
      </c>
      <c r="B112" s="6"/>
      <c r="C112" s="6"/>
      <c r="D112" s="6"/>
      <c r="E112" s="6"/>
      <c r="F112" s="6"/>
      <c r="G112" s="6"/>
      <c r="H112" s="6"/>
      <c r="I112" s="6"/>
      <c r="N112" s="13">
        <f>AVERAGE(B105:M110)</f>
        <v>0.08586111111111108</v>
      </c>
      <c r="O112" s="17">
        <f>STDEV(B105:M110)</f>
        <v>0.023144473871546282</v>
      </c>
    </row>
    <row r="113" spans="1:9" ht="12.75">
      <c r="A113" s="8"/>
      <c r="B113" s="6"/>
      <c r="C113" s="6"/>
      <c r="D113" s="6"/>
      <c r="E113" s="6"/>
      <c r="F113" s="6"/>
      <c r="G113" s="2"/>
      <c r="H113" s="2"/>
      <c r="I113" s="2"/>
    </row>
    <row r="115" ht="12.75">
      <c r="B115" s="4" t="s">
        <v>13</v>
      </c>
    </row>
    <row r="116" spans="1:15" ht="25.5">
      <c r="A116" s="27" t="s">
        <v>26</v>
      </c>
      <c r="B116" s="5" t="s">
        <v>14</v>
      </c>
      <c r="N116" t="s">
        <v>17</v>
      </c>
      <c r="O116" s="14" t="s">
        <v>18</v>
      </c>
    </row>
    <row r="117" spans="1:14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3"/>
    </row>
    <row r="118" spans="1:16" ht="12.75">
      <c r="A118" s="1">
        <v>1</v>
      </c>
      <c r="B118" s="15">
        <f aca="true" t="shared" si="57" ref="B118:M118">B80-B105</f>
        <v>-0.011881573142941665</v>
      </c>
      <c r="C118" s="15">
        <f t="shared" si="57"/>
        <v>-0.03490374319809192</v>
      </c>
      <c r="D118" s="15">
        <f t="shared" si="57"/>
        <v>-0.0060813851638034655</v>
      </c>
      <c r="E118" s="15">
        <f t="shared" si="57"/>
        <v>0.010029699757045707</v>
      </c>
      <c r="F118" s="15">
        <f t="shared" si="57"/>
        <v>-0.005237233600347113</v>
      </c>
      <c r="G118" s="15">
        <f t="shared" si="57"/>
        <v>0.001695856205165075</v>
      </c>
      <c r="H118" s="15">
        <f t="shared" si="57"/>
        <v>-0.017348790010386306</v>
      </c>
      <c r="I118" s="15">
        <f t="shared" si="57"/>
        <v>-0.05757249537513562</v>
      </c>
      <c r="J118" s="15">
        <f t="shared" si="57"/>
        <v>0.011449910802130342</v>
      </c>
      <c r="K118" s="15">
        <f t="shared" si="57"/>
        <v>-0.0025276909519939272</v>
      </c>
      <c r="L118" s="15">
        <f t="shared" si="57"/>
        <v>0.01949469936670223</v>
      </c>
      <c r="M118" s="15">
        <f t="shared" si="57"/>
        <v>0.0024946993667022133</v>
      </c>
      <c r="N118">
        <f aca="true" t="shared" si="58" ref="N118:N123">AVERAGE(B118:M118)</f>
        <v>-0.007532337162079537</v>
      </c>
      <c r="O118" s="14">
        <f aca="true" t="shared" si="59" ref="O118:O123">STDEV(B118:M118)</f>
        <v>0.021289822034119006</v>
      </c>
      <c r="P118" s="18"/>
    </row>
    <row r="119" spans="1:16" ht="12.75">
      <c r="A119" s="1">
        <v>2</v>
      </c>
      <c r="B119" s="15">
        <f aca="true" t="shared" si="60" ref="B119:M119">B81-B106</f>
        <v>0.04112149723831188</v>
      </c>
      <c r="C119" s="15">
        <f t="shared" si="60"/>
        <v>-0.006893023642925586</v>
      </c>
      <c r="D119" s="15">
        <f t="shared" si="60"/>
        <v>0.0014933389907132583</v>
      </c>
      <c r="E119" s="15">
        <f t="shared" si="60"/>
        <v>0.006419794248993277</v>
      </c>
      <c r="F119" s="15">
        <f t="shared" si="60"/>
        <v>0.01934614390023469</v>
      </c>
      <c r="G119" s="15">
        <f t="shared" si="60"/>
        <v>-0.0035213615199721493</v>
      </c>
      <c r="H119" s="15">
        <f t="shared" si="60"/>
        <v>-0.003624383272863324</v>
      </c>
      <c r="I119" s="15">
        <f t="shared" si="60"/>
        <v>-0.005068260363143867</v>
      </c>
      <c r="J119" s="15">
        <f t="shared" si="60"/>
        <v>-0.009231978899460785</v>
      </c>
      <c r="K119" s="15">
        <f t="shared" si="60"/>
        <v>-0.008831049177037684</v>
      </c>
      <c r="L119" s="15">
        <f t="shared" si="60"/>
        <v>-8.31224050131113E-05</v>
      </c>
      <c r="M119" s="15">
        <f t="shared" si="60"/>
        <v>0.004976300060705319</v>
      </c>
      <c r="N119">
        <f t="shared" si="58"/>
        <v>0.003008657929878493</v>
      </c>
      <c r="O119" s="14">
        <f t="shared" si="59"/>
        <v>0.014418406426605789</v>
      </c>
      <c r="P119" s="18"/>
    </row>
    <row r="120" spans="1:16" ht="12.75">
      <c r="A120" s="1">
        <v>3</v>
      </c>
      <c r="B120" s="15">
        <f aca="true" t="shared" si="61" ref="B120:M120">B82-B107</f>
        <v>-0.01277891215247974</v>
      </c>
      <c r="C120" s="15">
        <f t="shared" si="61"/>
        <v>-0.00926541014586292</v>
      </c>
      <c r="D120" s="15">
        <f t="shared" si="61"/>
        <v>-0.00264179540404387</v>
      </c>
      <c r="E120" s="15">
        <f t="shared" si="61"/>
        <v>-0.002820676934511296</v>
      </c>
      <c r="F120" s="15">
        <f t="shared" si="61"/>
        <v>-0.003515969245887207</v>
      </c>
      <c r="G120" s="15">
        <f t="shared" si="61"/>
        <v>-0.00029665063722429663</v>
      </c>
      <c r="H120" s="15">
        <f t="shared" si="61"/>
        <v>-0.006453193116309833</v>
      </c>
      <c r="I120" s="15">
        <f t="shared" si="61"/>
        <v>0.006210944047739961</v>
      </c>
      <c r="J120" s="15">
        <f t="shared" si="61"/>
        <v>0.018052608382538818</v>
      </c>
      <c r="K120" s="15">
        <f t="shared" si="61"/>
        <v>0.00023201190936206206</v>
      </c>
      <c r="L120" s="15">
        <f t="shared" si="61"/>
        <v>0.01665956580589298</v>
      </c>
      <c r="M120" s="15">
        <f t="shared" si="61"/>
        <v>0.01087246144073542</v>
      </c>
      <c r="N120">
        <f t="shared" si="58"/>
        <v>0.0011879153291625064</v>
      </c>
      <c r="O120" s="14">
        <f t="shared" si="59"/>
        <v>0.009823541421254554</v>
      </c>
      <c r="P120" s="18"/>
    </row>
    <row r="121" spans="1:16" ht="12.75">
      <c r="A121" s="1">
        <v>4</v>
      </c>
      <c r="B121" s="15">
        <f aca="true" t="shared" si="62" ref="B121:M121">B83-B108</f>
        <v>0.03464162119005973</v>
      </c>
      <c r="C121" s="15">
        <f t="shared" si="62"/>
        <v>0.017221605242806914</v>
      </c>
      <c r="D121" s="15">
        <f t="shared" si="62"/>
        <v>0.011875845536069143</v>
      </c>
      <c r="E121" s="15">
        <f t="shared" si="62"/>
        <v>-0.004139946802476993</v>
      </c>
      <c r="F121" s="15">
        <f t="shared" si="62"/>
        <v>-0.006817525262037286</v>
      </c>
      <c r="G121" s="15">
        <f t="shared" si="62"/>
        <v>-0.0005989203671883658</v>
      </c>
      <c r="H121" s="15">
        <f t="shared" si="62"/>
        <v>-0.00453669626512003</v>
      </c>
      <c r="I121" s="15">
        <f t="shared" si="62"/>
        <v>-0.016801868146778934</v>
      </c>
      <c r="J121" s="15">
        <f t="shared" si="62"/>
        <v>0.0011668110668097836</v>
      </c>
      <c r="K121" s="15">
        <f t="shared" si="62"/>
        <v>-0.002864535959657147</v>
      </c>
      <c r="L121" s="15">
        <f t="shared" si="62"/>
        <v>0.005566692637040613</v>
      </c>
      <c r="M121" s="15">
        <f t="shared" si="62"/>
        <v>0.012447109080663071</v>
      </c>
      <c r="N121">
        <f t="shared" si="58"/>
        <v>0.003930015995849208</v>
      </c>
      <c r="O121" s="14">
        <f t="shared" si="59"/>
        <v>0.01353335110030862</v>
      </c>
      <c r="P121" s="18"/>
    </row>
    <row r="122" spans="1:16" ht="12.75">
      <c r="A122" s="1">
        <v>5</v>
      </c>
      <c r="B122" s="15">
        <f aca="true" t="shared" si="63" ref="B122:M122">B84-B109</f>
        <v>0.0163181317641707</v>
      </c>
      <c r="C122" s="15">
        <f t="shared" si="63"/>
        <v>0.002330198982292281</v>
      </c>
      <c r="D122" s="15">
        <f t="shared" si="63"/>
        <v>-0.02503985717124864</v>
      </c>
      <c r="E122" s="15">
        <f t="shared" si="63"/>
        <v>-0.0001927272109968764</v>
      </c>
      <c r="F122" s="15">
        <f t="shared" si="63"/>
        <v>0.007917410438272668</v>
      </c>
      <c r="G122" s="15">
        <f t="shared" si="63"/>
        <v>0.002075852648582968</v>
      </c>
      <c r="H122" s="15">
        <f t="shared" si="63"/>
        <v>-0.0015493722610275401</v>
      </c>
      <c r="I122" s="15">
        <f t="shared" si="63"/>
        <v>0.00035432012132541324</v>
      </c>
      <c r="J122" s="15">
        <f t="shared" si="63"/>
        <v>0.0012395866177199594</v>
      </c>
      <c r="K122" s="15">
        <f t="shared" si="63"/>
        <v>-0.0048149009278923155</v>
      </c>
      <c r="L122" s="15">
        <f t="shared" si="63"/>
        <v>-0.010082589561727334</v>
      </c>
      <c r="M122" s="15">
        <f t="shared" si="63"/>
        <v>0.0015797218360339843</v>
      </c>
      <c r="N122">
        <f t="shared" si="58"/>
        <v>-0.0008220187270412278</v>
      </c>
      <c r="O122" s="14">
        <f t="shared" si="59"/>
        <v>0.00995000636705637</v>
      </c>
      <c r="P122" s="18"/>
    </row>
    <row r="123" spans="1:16" ht="12.75">
      <c r="A123" s="1">
        <v>6</v>
      </c>
      <c r="B123" s="15">
        <f aca="true" t="shared" si="64" ref="B123:M123">B85-B110</f>
        <v>0.009427164778470602</v>
      </c>
      <c r="C123" s="15">
        <f t="shared" si="64"/>
        <v>0.013460739119000469</v>
      </c>
      <c r="D123" s="15">
        <f t="shared" si="64"/>
        <v>0.0012587137322295563</v>
      </c>
      <c r="E123" s="15">
        <f t="shared" si="64"/>
        <v>0.002074723551041345</v>
      </c>
      <c r="F123" s="15">
        <f t="shared" si="64"/>
        <v>-0.003837979743108358</v>
      </c>
      <c r="G123" s="15">
        <f t="shared" si="64"/>
        <v>0.008113554046230126</v>
      </c>
      <c r="H123" s="15">
        <f t="shared" si="64"/>
        <v>0.016302122187473005</v>
      </c>
      <c r="I123" s="15">
        <f t="shared" si="64"/>
        <v>-0.008572835221529414</v>
      </c>
      <c r="J123" s="15">
        <f t="shared" si="64"/>
        <v>-0.0046160588618208084</v>
      </c>
      <c r="K123" s="15">
        <f t="shared" si="64"/>
        <v>-0.008654533465602764</v>
      </c>
      <c r="L123" s="15">
        <f t="shared" si="64"/>
        <v>-0.005896148778939403</v>
      </c>
      <c r="M123" s="15">
        <f t="shared" si="64"/>
        <v>-0.016326261732677726</v>
      </c>
      <c r="N123">
        <f t="shared" si="58"/>
        <v>0.00022776663423055253</v>
      </c>
      <c r="O123" s="14">
        <f t="shared" si="59"/>
        <v>0.009966590192045125</v>
      </c>
      <c r="P123" s="18"/>
    </row>
    <row r="124" spans="1:13" ht="12.75">
      <c r="A124" s="1">
        <v>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5" ht="12.75">
      <c r="A125" s="1">
        <v>8</v>
      </c>
      <c r="B125" s="6"/>
      <c r="C125" s="6"/>
      <c r="D125" s="6"/>
      <c r="E125" s="6"/>
      <c r="F125" s="6"/>
      <c r="G125" s="6"/>
      <c r="H125" s="6"/>
      <c r="I125" s="6"/>
      <c r="N125" s="13">
        <f>AVERAGE(B118:M123)</f>
        <v>-8.673617379884035E-19</v>
      </c>
      <c r="O125" s="17">
        <f>STDEV(B118:M123)</f>
        <v>0.013804959009063434</v>
      </c>
    </row>
    <row r="126" spans="1:9" ht="12.75">
      <c r="A126" s="8"/>
      <c r="B126" s="6"/>
      <c r="C126" s="6"/>
      <c r="D126" s="6"/>
      <c r="E126" s="6"/>
      <c r="F126" s="6"/>
      <c r="G126" s="2"/>
      <c r="H126" s="2"/>
      <c r="I126" s="2"/>
    </row>
    <row r="129" spans="2:3" ht="12.75">
      <c r="B129" t="s">
        <v>25</v>
      </c>
      <c r="C129">
        <v>1.004780814469508</v>
      </c>
    </row>
    <row r="130" spans="2:6" ht="12.75">
      <c r="B130" t="s">
        <v>61</v>
      </c>
      <c r="C130" s="16">
        <f>AVERAGE(B118:M123)</f>
        <v>-8.673617379884035E-19</v>
      </c>
      <c r="E130">
        <v>0.14</v>
      </c>
      <c r="F130">
        <f>C129*E130</f>
        <v>0.14066931402573113</v>
      </c>
    </row>
    <row r="131" spans="2:7" ht="12.75">
      <c r="B131" t="s">
        <v>23</v>
      </c>
      <c r="C131">
        <f>STDEV(B118:M123)</f>
        <v>0.013804959009063434</v>
      </c>
      <c r="F131">
        <f>C131/C129</f>
        <v>0.013739274088699642</v>
      </c>
      <c r="G131">
        <f>E130*C129-C131</f>
        <v>0.1268643550166677</v>
      </c>
    </row>
    <row r="132" spans="1:9" ht="12.75">
      <c r="A132" s="10"/>
      <c r="B132" s="12"/>
      <c r="C132" s="11"/>
      <c r="D132" s="11"/>
      <c r="E132" s="11"/>
      <c r="F132" s="11"/>
      <c r="G132" s="11"/>
      <c r="H132" s="11"/>
      <c r="I132" s="11"/>
    </row>
    <row r="133" ht="12.75">
      <c r="B133" s="4" t="s">
        <v>13</v>
      </c>
    </row>
    <row r="134" spans="1:16" ht="25.5">
      <c r="A134" t="s">
        <v>62</v>
      </c>
      <c r="B134" s="5" t="s">
        <v>14</v>
      </c>
      <c r="N134" t="s">
        <v>17</v>
      </c>
      <c r="O134" s="14" t="s">
        <v>18</v>
      </c>
      <c r="P134" s="14" t="s">
        <v>19</v>
      </c>
    </row>
    <row r="135" spans="1:14" ht="12.7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9</v>
      </c>
      <c r="K135" s="1" t="s">
        <v>10</v>
      </c>
      <c r="L135" s="1" t="s">
        <v>11</v>
      </c>
      <c r="M135" s="1" t="s">
        <v>12</v>
      </c>
      <c r="N135" s="9"/>
    </row>
    <row r="136" spans="1:16" ht="12.75">
      <c r="A136" s="1">
        <v>1</v>
      </c>
      <c r="B136" s="7">
        <f aca="true" t="shared" si="65" ref="B136:M136">$K$1*$K$1/B67</f>
        <v>0.15340729001584788</v>
      </c>
      <c r="C136" s="6">
        <f t="shared" si="65"/>
        <v>0.1534343078548785</v>
      </c>
      <c r="D136" s="6">
        <f t="shared" si="65"/>
        <v>0.15365079365079368</v>
      </c>
      <c r="E136" s="6">
        <f t="shared" si="65"/>
        <v>0.15351541850220266</v>
      </c>
      <c r="F136" s="6">
        <f t="shared" si="65"/>
        <v>0.15384072046618402</v>
      </c>
      <c r="G136" s="6">
        <f t="shared" si="65"/>
        <v>0.15392226148409896</v>
      </c>
      <c r="H136" s="6">
        <f t="shared" si="65"/>
        <v>0.15397667020148462</v>
      </c>
      <c r="I136" s="6">
        <f t="shared" si="65"/>
        <v>0.15424929178470256</v>
      </c>
      <c r="J136" s="6">
        <f t="shared" si="65"/>
        <v>0.15422198619224642</v>
      </c>
      <c r="K136" s="6">
        <f t="shared" si="65"/>
        <v>0.15419469026548674</v>
      </c>
      <c r="L136" s="6">
        <f t="shared" si="65"/>
        <v>0.15416740399929219</v>
      </c>
      <c r="M136" s="6">
        <f t="shared" si="65"/>
        <v>0.15416740399929219</v>
      </c>
      <c r="N136">
        <f aca="true" t="shared" si="66" ref="N136:N141">AVERAGE(B136:M136)</f>
        <v>0.1538956865347092</v>
      </c>
      <c r="O136" s="14">
        <f aca="true" t="shared" si="67" ref="O136:O141">STDEV(B136:M136)</f>
        <v>0.000321196021900648</v>
      </c>
      <c r="P136" s="18">
        <f aca="true" t="shared" si="68" ref="P136:P141">O136/N136</f>
        <v>0.002087102173771494</v>
      </c>
    </row>
    <row r="137" spans="1:16" ht="12.75">
      <c r="A137" s="1">
        <v>2</v>
      </c>
      <c r="B137" s="6">
        <f aca="true" t="shared" si="69" ref="B137:M137">$K$1*$K$1/B68</f>
        <v>0.12415562206070971</v>
      </c>
      <c r="C137" s="6">
        <f t="shared" si="69"/>
        <v>0.12417331812998861</v>
      </c>
      <c r="D137" s="6">
        <f t="shared" si="69"/>
        <v>0.1249211356466877</v>
      </c>
      <c r="E137" s="6">
        <f t="shared" si="69"/>
        <v>0.12501076194575983</v>
      </c>
      <c r="F137" s="6">
        <f t="shared" si="69"/>
        <v>0.1251005169442849</v>
      </c>
      <c r="G137" s="6">
        <f t="shared" si="69"/>
        <v>0.1249390506238348</v>
      </c>
      <c r="H137" s="6">
        <f t="shared" si="69"/>
        <v>0.12506459948320414</v>
      </c>
      <c r="I137" s="6">
        <f t="shared" si="69"/>
        <v>0.12560553633217994</v>
      </c>
      <c r="J137" s="6">
        <f t="shared" si="69"/>
        <v>0.12580505415162457</v>
      </c>
      <c r="K137" s="6">
        <f t="shared" si="69"/>
        <v>0.12531645569620253</v>
      </c>
      <c r="L137" s="6">
        <f t="shared" si="69"/>
        <v>0.12562364816149965</v>
      </c>
      <c r="M137" s="6">
        <f t="shared" si="69"/>
        <v>0.12555123216601816</v>
      </c>
      <c r="N137">
        <f t="shared" si="66"/>
        <v>0.12510557761183289</v>
      </c>
      <c r="O137" s="14">
        <f t="shared" si="67"/>
        <v>0.0005304088465167382</v>
      </c>
      <c r="P137" s="18">
        <f t="shared" si="68"/>
        <v>0.0042396898415068785</v>
      </c>
    </row>
    <row r="138" spans="1:16" ht="12.75">
      <c r="A138" s="1">
        <v>3</v>
      </c>
      <c r="B138" s="6">
        <f aca="true" t="shared" si="70" ref="B138:M138">$K$1*$K$1/B69</f>
        <v>0.1045356371490281</v>
      </c>
      <c r="C138" s="6">
        <f t="shared" si="70"/>
        <v>0.10512851454084711</v>
      </c>
      <c r="D138" s="6">
        <f t="shared" si="70"/>
        <v>0.1055872015513271</v>
      </c>
      <c r="E138" s="6">
        <f t="shared" si="70"/>
        <v>0.1058051979596794</v>
      </c>
      <c r="F138" s="6">
        <f t="shared" si="70"/>
        <v>0.10543386179353746</v>
      </c>
      <c r="G138" s="6">
        <f t="shared" si="70"/>
        <v>0.10516658619024628</v>
      </c>
      <c r="H138" s="6">
        <f t="shared" si="70"/>
        <v>0.1053573588100133</v>
      </c>
      <c r="I138" s="6">
        <f t="shared" si="70"/>
        <v>0.10576666261988589</v>
      </c>
      <c r="J138" s="6">
        <f t="shared" si="70"/>
        <v>0.10595962053028461</v>
      </c>
      <c r="K138" s="6">
        <f t="shared" si="70"/>
        <v>0.10574098798397864</v>
      </c>
      <c r="L138" s="6">
        <f t="shared" si="70"/>
        <v>0.1064386072083079</v>
      </c>
      <c r="M138" s="6">
        <f t="shared" si="70"/>
        <v>0.10617915904936015</v>
      </c>
      <c r="N138">
        <f t="shared" si="66"/>
        <v>0.10559161628220799</v>
      </c>
      <c r="O138" s="14">
        <f t="shared" si="67"/>
        <v>0.0005122664240026178</v>
      </c>
      <c r="P138" s="18">
        <f t="shared" si="68"/>
        <v>0.004851392961288858</v>
      </c>
    </row>
    <row r="139" spans="1:16" ht="12.75">
      <c r="A139" s="1">
        <v>4</v>
      </c>
      <c r="B139" s="6">
        <f aca="true" t="shared" si="71" ref="B139:M139">$K$1*$K$1/B70</f>
        <v>0.09061784897025171</v>
      </c>
      <c r="C139" s="6">
        <f t="shared" si="71"/>
        <v>0.09112970711297072</v>
      </c>
      <c r="D139" s="6">
        <f t="shared" si="71"/>
        <v>0.09155107187894074</v>
      </c>
      <c r="E139" s="6">
        <f t="shared" si="71"/>
        <v>0.09157031742694978</v>
      </c>
      <c r="F139" s="6">
        <f t="shared" si="71"/>
        <v>0.09117739403453691</v>
      </c>
      <c r="G139" s="6">
        <f t="shared" si="71"/>
        <v>0.09091098820828551</v>
      </c>
      <c r="H139" s="6">
        <f t="shared" si="71"/>
        <v>0.09083515796058805</v>
      </c>
      <c r="I139" s="6">
        <f t="shared" si="71"/>
        <v>0.09115831327822539</v>
      </c>
      <c r="J139" s="6">
        <f t="shared" si="71"/>
        <v>0.09119648278027846</v>
      </c>
      <c r="K139" s="6">
        <f t="shared" si="71"/>
        <v>0.09123468426013195</v>
      </c>
      <c r="L139" s="6">
        <f t="shared" si="71"/>
        <v>0.0919278252611586</v>
      </c>
      <c r="M139" s="6">
        <f t="shared" si="71"/>
        <v>0.09207355738744452</v>
      </c>
      <c r="N139">
        <f t="shared" si="66"/>
        <v>0.09128194571331354</v>
      </c>
      <c r="O139" s="14">
        <f t="shared" si="67"/>
        <v>0.0004302832052259595</v>
      </c>
      <c r="P139" s="18">
        <f t="shared" si="68"/>
        <v>0.004713782138007191</v>
      </c>
    </row>
    <row r="140" spans="1:16" ht="12.75">
      <c r="A140" s="1">
        <v>5</v>
      </c>
      <c r="B140" s="6">
        <f aca="true" t="shared" si="72" ref="B140:M140">$K$1*$K$1/B71</f>
        <v>0.08004410143329659</v>
      </c>
      <c r="C140" s="6">
        <f t="shared" si="72"/>
        <v>0.08002939555392247</v>
      </c>
      <c r="D140" s="6">
        <f t="shared" si="72"/>
        <v>0.08048036951501156</v>
      </c>
      <c r="E140" s="6">
        <f t="shared" si="72"/>
        <v>0.08066666666666666</v>
      </c>
      <c r="F140" s="6">
        <f t="shared" si="72"/>
        <v>0.08053244592346091</v>
      </c>
      <c r="G140" s="6">
        <f t="shared" si="72"/>
        <v>0.08033935817041682</v>
      </c>
      <c r="H140" s="6">
        <f t="shared" si="72"/>
        <v>0.07988263341280032</v>
      </c>
      <c r="I140" s="6">
        <f t="shared" si="72"/>
        <v>0.08</v>
      </c>
      <c r="J140" s="6">
        <f t="shared" si="72"/>
        <v>0.08013982154355626</v>
      </c>
      <c r="K140" s="6">
        <f t="shared" si="72"/>
        <v>0.08020622353157798</v>
      </c>
      <c r="L140" s="6">
        <f t="shared" si="72"/>
        <v>0.0805324459234609</v>
      </c>
      <c r="M140" s="6">
        <f t="shared" si="72"/>
        <v>0.08094397472823563</v>
      </c>
      <c r="N140">
        <f t="shared" si="66"/>
        <v>0.08031645303353384</v>
      </c>
      <c r="O140" s="14">
        <f t="shared" si="67"/>
        <v>0.00031985803444880304</v>
      </c>
      <c r="P140" s="18">
        <f t="shared" si="68"/>
        <v>0.00398247211334464</v>
      </c>
    </row>
    <row r="141" spans="1:16" ht="12.75">
      <c r="A141" s="1">
        <v>6</v>
      </c>
      <c r="B141" s="6">
        <f aca="true" t="shared" si="73" ref="B141:M141">$K$1*$K$1/B72</f>
        <v>0.07138058172879969</v>
      </c>
      <c r="C141" s="6">
        <f t="shared" si="73"/>
        <v>0.0713396659023911</v>
      </c>
      <c r="D141" s="6">
        <f t="shared" si="73"/>
        <v>0.07158586688578471</v>
      </c>
      <c r="E141" s="6">
        <f t="shared" si="73"/>
        <v>0.07181008902077152</v>
      </c>
      <c r="F141" s="6">
        <f t="shared" si="73"/>
        <v>0.07170370370370371</v>
      </c>
      <c r="G141" s="6">
        <f t="shared" si="73"/>
        <v>0.07176276771004943</v>
      </c>
      <c r="H141" s="6">
        <f t="shared" si="73"/>
        <v>0.07153296658182118</v>
      </c>
      <c r="I141" s="6">
        <f t="shared" si="73"/>
        <v>0.07138058172879969</v>
      </c>
      <c r="J141" s="6">
        <f t="shared" si="73"/>
        <v>0.07143325680551002</v>
      </c>
      <c r="K141" s="6">
        <f t="shared" si="73"/>
        <v>0.07148014440433213</v>
      </c>
      <c r="L141" s="6">
        <f t="shared" si="73"/>
        <v>0.0717745921898171</v>
      </c>
      <c r="M141" s="6">
        <f t="shared" si="73"/>
        <v>0.07229875518672199</v>
      </c>
      <c r="N141">
        <f t="shared" si="66"/>
        <v>0.07162358098737519</v>
      </c>
      <c r="O141" s="14">
        <f t="shared" si="67"/>
        <v>0.00027041687497978946</v>
      </c>
      <c r="P141" s="18">
        <f t="shared" si="68"/>
        <v>0.0037755285515178975</v>
      </c>
    </row>
    <row r="142" spans="1:13" ht="12.75">
      <c r="A142" s="1">
        <v>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9" ht="12.75">
      <c r="A143" s="1">
        <v>8</v>
      </c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1">
        <v>9</v>
      </c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0"/>
      <c r="B145" s="45"/>
      <c r="C145" s="11"/>
      <c r="D145" s="11"/>
      <c r="E145" s="11"/>
      <c r="F145" s="11"/>
      <c r="G145" s="11"/>
      <c r="H145" s="11"/>
      <c r="I145" s="11"/>
    </row>
    <row r="146" spans="1:16" ht="25.5">
      <c r="A146" t="s">
        <v>28</v>
      </c>
      <c r="B146" s="5" t="s">
        <v>14</v>
      </c>
      <c r="N146" t="s">
        <v>17</v>
      </c>
      <c r="O146" s="14" t="s">
        <v>18</v>
      </c>
      <c r="P146" s="14" t="s">
        <v>19</v>
      </c>
    </row>
    <row r="147" spans="1:14" ht="12.75">
      <c r="A147" s="1" t="s">
        <v>0</v>
      </c>
      <c r="B147" s="1" t="s">
        <v>1</v>
      </c>
      <c r="C147" s="1" t="s">
        <v>2</v>
      </c>
      <c r="D147" s="1" t="s">
        <v>3</v>
      </c>
      <c r="E147" s="1" t="s">
        <v>4</v>
      </c>
      <c r="F147" s="1" t="s">
        <v>5</v>
      </c>
      <c r="G147" s="1" t="s">
        <v>6</v>
      </c>
      <c r="H147" s="1" t="s">
        <v>7</v>
      </c>
      <c r="I147" s="1" t="s">
        <v>8</v>
      </c>
      <c r="J147" s="1" t="s">
        <v>9</v>
      </c>
      <c r="K147" s="1" t="s">
        <v>10</v>
      </c>
      <c r="L147" s="1" t="s">
        <v>11</v>
      </c>
      <c r="M147" s="1" t="s">
        <v>12</v>
      </c>
      <c r="N147" s="13"/>
    </row>
    <row r="148" spans="1:16" ht="12.75">
      <c r="A148" s="1">
        <v>1</v>
      </c>
      <c r="B148" s="15">
        <f aca="true" t="shared" si="74" ref="B148:M153">$C$172*B136</f>
        <v>0.12588157314294166</v>
      </c>
      <c r="C148" s="15">
        <f t="shared" si="74"/>
        <v>0.1259037431980919</v>
      </c>
      <c r="D148" s="15">
        <f t="shared" si="74"/>
        <v>0.1260813851638035</v>
      </c>
      <c r="E148" s="15">
        <f t="shared" si="74"/>
        <v>0.1259703002429543</v>
      </c>
      <c r="F148" s="15">
        <f t="shared" si="74"/>
        <v>0.1262372336003471</v>
      </c>
      <c r="G148" s="15">
        <f t="shared" si="74"/>
        <v>0.12630414379483493</v>
      </c>
      <c r="H148" s="15">
        <f t="shared" si="74"/>
        <v>0.1263487900103863</v>
      </c>
      <c r="I148" s="15">
        <f t="shared" si="74"/>
        <v>0.12657249537513557</v>
      </c>
      <c r="J148" s="15">
        <f t="shared" si="74"/>
        <v>0.12655008919786964</v>
      </c>
      <c r="K148" s="15">
        <f t="shared" si="74"/>
        <v>0.12652769095199393</v>
      </c>
      <c r="L148" s="15">
        <f t="shared" si="74"/>
        <v>0.1265053006332978</v>
      </c>
      <c r="M148" s="15">
        <f t="shared" si="74"/>
        <v>0.1265053006332978</v>
      </c>
      <c r="N148">
        <f aca="true" t="shared" si="75" ref="N148:N153">AVERAGE(B148:M148)</f>
        <v>0.1262823371620795</v>
      </c>
      <c r="O148" s="14">
        <f aca="true" t="shared" si="76" ref="O148:O153">STDEV(B148:M148)</f>
        <v>0.00026356414040870125</v>
      </c>
      <c r="P148" s="18">
        <f aca="true" t="shared" si="77" ref="P148:P153">O148/N148</f>
        <v>0.002087102173841024</v>
      </c>
    </row>
    <row r="149" spans="1:16" ht="12.75">
      <c r="A149" s="1">
        <v>2</v>
      </c>
      <c r="B149" s="15">
        <f t="shared" si="74"/>
        <v>0.10187850276168814</v>
      </c>
      <c r="C149" s="15">
        <f t="shared" si="74"/>
        <v>0.10189302364292556</v>
      </c>
      <c r="D149" s="15">
        <f t="shared" si="74"/>
        <v>0.10250666100928674</v>
      </c>
      <c r="E149" s="15">
        <f t="shared" si="74"/>
        <v>0.10258020575100672</v>
      </c>
      <c r="F149" s="15">
        <f t="shared" si="74"/>
        <v>0.10265385609976531</v>
      </c>
      <c r="G149" s="15">
        <f t="shared" si="74"/>
        <v>0.10252136151997213</v>
      </c>
      <c r="H149" s="15">
        <f t="shared" si="74"/>
        <v>0.10262438327286329</v>
      </c>
      <c r="I149" s="15">
        <f t="shared" si="74"/>
        <v>0.10306826036314384</v>
      </c>
      <c r="J149" s="15">
        <f t="shared" si="74"/>
        <v>0.10323197889946076</v>
      </c>
      <c r="K149" s="15">
        <f t="shared" si="74"/>
        <v>0.10283104917703763</v>
      </c>
      <c r="L149" s="15">
        <f t="shared" si="74"/>
        <v>0.10308312240501308</v>
      </c>
      <c r="M149" s="15">
        <f t="shared" si="74"/>
        <v>0.10302369993929465</v>
      </c>
      <c r="N149">
        <f t="shared" si="75"/>
        <v>0.10265800873678815</v>
      </c>
      <c r="O149" s="14">
        <f t="shared" si="76"/>
        <v>0.0004352381167884135</v>
      </c>
      <c r="P149" s="18">
        <f t="shared" si="77"/>
        <v>0.00423968984148475</v>
      </c>
    </row>
    <row r="150" spans="1:16" ht="12.75">
      <c r="A150" s="1">
        <v>3</v>
      </c>
      <c r="B150" s="15">
        <f t="shared" si="74"/>
        <v>0.0857789121524797</v>
      </c>
      <c r="C150" s="15">
        <f t="shared" si="74"/>
        <v>0.08626541014586288</v>
      </c>
      <c r="D150" s="15">
        <f t="shared" si="74"/>
        <v>0.08664179540404382</v>
      </c>
      <c r="E150" s="15">
        <f t="shared" si="74"/>
        <v>0.08682067693451126</v>
      </c>
      <c r="F150" s="15">
        <f t="shared" si="74"/>
        <v>0.08651596924588717</v>
      </c>
      <c r="G150" s="15">
        <f t="shared" si="74"/>
        <v>0.08629665063722426</v>
      </c>
      <c r="H150" s="15">
        <f t="shared" si="74"/>
        <v>0.08645319311630979</v>
      </c>
      <c r="I150" s="15">
        <f t="shared" si="74"/>
        <v>0.08678905595226001</v>
      </c>
      <c r="J150" s="15">
        <f t="shared" si="74"/>
        <v>0.08694739161746116</v>
      </c>
      <c r="K150" s="15">
        <f t="shared" si="74"/>
        <v>0.0867679880906379</v>
      </c>
      <c r="L150" s="15">
        <f t="shared" si="74"/>
        <v>0.087340434194107</v>
      </c>
      <c r="M150" s="15">
        <f t="shared" si="74"/>
        <v>0.08712753855926456</v>
      </c>
      <c r="N150">
        <f t="shared" si="75"/>
        <v>0.08664541800417079</v>
      </c>
      <c r="O150" s="14">
        <f t="shared" si="76"/>
        <v>0.00042035097103445786</v>
      </c>
      <c r="P150" s="18">
        <f t="shared" si="77"/>
        <v>0.00485139296130147</v>
      </c>
    </row>
    <row r="151" spans="1:16" ht="12.75">
      <c r="A151" s="1">
        <v>4</v>
      </c>
      <c r="B151" s="15">
        <f t="shared" si="74"/>
        <v>0.07435837880994026</v>
      </c>
      <c r="C151" s="15">
        <f t="shared" si="74"/>
        <v>0.07477839475719307</v>
      </c>
      <c r="D151" s="15">
        <f t="shared" si="74"/>
        <v>0.07512415446393082</v>
      </c>
      <c r="E151" s="15">
        <f t="shared" si="74"/>
        <v>0.07513994680247696</v>
      </c>
      <c r="F151" s="15">
        <f t="shared" si="74"/>
        <v>0.07481752526203723</v>
      </c>
      <c r="G151" s="15">
        <f t="shared" si="74"/>
        <v>0.07459892036718832</v>
      </c>
      <c r="H151" s="15">
        <f t="shared" si="74"/>
        <v>0.07453669626511997</v>
      </c>
      <c r="I151" s="15">
        <f t="shared" si="74"/>
        <v>0.07480186814677887</v>
      </c>
      <c r="J151" s="15">
        <f t="shared" si="74"/>
        <v>0.07483318893319017</v>
      </c>
      <c r="K151" s="15">
        <f t="shared" si="74"/>
        <v>0.0748645359596571</v>
      </c>
      <c r="L151" s="15">
        <f t="shared" si="74"/>
        <v>0.07543330736295933</v>
      </c>
      <c r="M151" s="15">
        <f t="shared" si="74"/>
        <v>0.0755528909193369</v>
      </c>
      <c r="N151">
        <f t="shared" si="75"/>
        <v>0.0749033173374841</v>
      </c>
      <c r="O151" s="14">
        <f t="shared" si="76"/>
        <v>0.0003530779193439244</v>
      </c>
      <c r="P151" s="18">
        <f t="shared" si="77"/>
        <v>0.0047137821380206415</v>
      </c>
    </row>
    <row r="152" spans="1:16" ht="12.75">
      <c r="A152" s="1">
        <v>5</v>
      </c>
      <c r="B152" s="15">
        <f t="shared" si="74"/>
        <v>0.06568186823582926</v>
      </c>
      <c r="C152" s="15">
        <f t="shared" si="74"/>
        <v>0.06566980101770767</v>
      </c>
      <c r="D152" s="15">
        <f t="shared" si="74"/>
        <v>0.06603985717124856</v>
      </c>
      <c r="E152" s="15">
        <f t="shared" si="74"/>
        <v>0.06619272721099681</v>
      </c>
      <c r="F152" s="15">
        <f t="shared" si="74"/>
        <v>0.06608258956172729</v>
      </c>
      <c r="G152" s="15">
        <f t="shared" si="74"/>
        <v>0.06592414735141697</v>
      </c>
      <c r="H152" s="15">
        <f t="shared" si="74"/>
        <v>0.06554937226102749</v>
      </c>
      <c r="I152" s="15">
        <f t="shared" si="74"/>
        <v>0.06564567987867453</v>
      </c>
      <c r="J152" s="15">
        <f t="shared" si="74"/>
        <v>0.06576041338227998</v>
      </c>
      <c r="K152" s="15">
        <f t="shared" si="74"/>
        <v>0.06581490092789226</v>
      </c>
      <c r="L152" s="15">
        <f t="shared" si="74"/>
        <v>0.06608258956172727</v>
      </c>
      <c r="M152" s="15">
        <f t="shared" si="74"/>
        <v>0.06642027816396597</v>
      </c>
      <c r="N152">
        <f t="shared" si="75"/>
        <v>0.06590535206037451</v>
      </c>
      <c r="O152" s="14">
        <f t="shared" si="76"/>
        <v>0.00026246622669828345</v>
      </c>
      <c r="P152" s="18">
        <f t="shared" si="77"/>
        <v>0.003982472113309457</v>
      </c>
    </row>
    <row r="153" spans="1:16" ht="12.75">
      <c r="A153" s="1">
        <v>6</v>
      </c>
      <c r="B153" s="15">
        <f t="shared" si="74"/>
        <v>0.058572835221529354</v>
      </c>
      <c r="C153" s="15">
        <f t="shared" si="74"/>
        <v>0.05853926088099949</v>
      </c>
      <c r="D153" s="15">
        <f t="shared" si="74"/>
        <v>0.05874128626777038</v>
      </c>
      <c r="E153" s="15">
        <f t="shared" si="74"/>
        <v>0.05892527644895859</v>
      </c>
      <c r="F153" s="15">
        <f t="shared" si="74"/>
        <v>0.05883797974310829</v>
      </c>
      <c r="G153" s="15">
        <f t="shared" si="74"/>
        <v>0.05888644595376982</v>
      </c>
      <c r="H153" s="15">
        <f t="shared" si="74"/>
        <v>0.05869787781252695</v>
      </c>
      <c r="I153" s="15">
        <f t="shared" si="74"/>
        <v>0.058572835221529354</v>
      </c>
      <c r="J153" s="15">
        <f t="shared" si="74"/>
        <v>0.058616058861820745</v>
      </c>
      <c r="K153" s="15">
        <f t="shared" si="74"/>
        <v>0.0586545334656027</v>
      </c>
      <c r="L153" s="15">
        <f t="shared" si="74"/>
        <v>0.05889614877893933</v>
      </c>
      <c r="M153" s="15">
        <f t="shared" si="74"/>
        <v>0.059326261732677646</v>
      </c>
      <c r="N153">
        <f t="shared" si="75"/>
        <v>0.05877223336576939</v>
      </c>
      <c r="O153" s="14">
        <f t="shared" si="76"/>
        <v>0.00022189624510919923</v>
      </c>
      <c r="P153" s="18">
        <f t="shared" si="77"/>
        <v>0.003775528551522391</v>
      </c>
    </row>
    <row r="154" spans="1:13" ht="12.75">
      <c r="A154" s="1">
        <v>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5" ht="12.75">
      <c r="A155" s="1">
        <v>8</v>
      </c>
      <c r="B155" s="6"/>
      <c r="C155" s="6"/>
      <c r="D155" s="6"/>
      <c r="E155" s="6"/>
      <c r="F155" s="6"/>
      <c r="G155" s="6"/>
      <c r="H155" s="6"/>
      <c r="I155" s="6"/>
      <c r="N155" s="13">
        <f>AVERAGE(B148:M153)</f>
        <v>0.08586111111111108</v>
      </c>
      <c r="O155" s="17">
        <f>STDEV(B148:M153)</f>
        <v>0.02314447387154625</v>
      </c>
    </row>
    <row r="156" spans="1:9" ht="12.75">
      <c r="A156" s="8"/>
      <c r="B156" s="6"/>
      <c r="C156" s="6"/>
      <c r="D156" s="6"/>
      <c r="E156" s="6"/>
      <c r="F156" s="6"/>
      <c r="G156" s="2"/>
      <c r="H156" s="2"/>
      <c r="I156" s="2"/>
    </row>
    <row r="158" ht="12.75">
      <c r="B158" s="4" t="s">
        <v>13</v>
      </c>
    </row>
    <row r="159" spans="1:15" ht="25.5">
      <c r="A159" s="27" t="s">
        <v>26</v>
      </c>
      <c r="B159" s="5" t="s">
        <v>14</v>
      </c>
      <c r="N159" t="s">
        <v>17</v>
      </c>
      <c r="O159" s="14" t="s">
        <v>18</v>
      </c>
    </row>
    <row r="160" spans="1:14" ht="12.7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3"/>
    </row>
    <row r="161" spans="1:16" ht="12.75">
      <c r="A161" s="1">
        <v>1</v>
      </c>
      <c r="B161" s="15">
        <f aca="true" t="shared" si="78" ref="B161:M166">B80-B148</f>
        <v>-0.011881573142941665</v>
      </c>
      <c r="C161" s="15">
        <f t="shared" si="78"/>
        <v>-0.03490374319809192</v>
      </c>
      <c r="D161" s="15">
        <f t="shared" si="78"/>
        <v>-0.006081385163803493</v>
      </c>
      <c r="E161" s="15">
        <f t="shared" si="78"/>
        <v>0.010029699757045707</v>
      </c>
      <c r="F161" s="15">
        <f t="shared" si="78"/>
        <v>-0.005237233600347113</v>
      </c>
      <c r="G161" s="15">
        <f t="shared" si="78"/>
        <v>0.001695856205165075</v>
      </c>
      <c r="H161" s="15">
        <f t="shared" si="78"/>
        <v>-0.017348790010386306</v>
      </c>
      <c r="I161" s="15">
        <f t="shared" si="78"/>
        <v>-0.05757249537513562</v>
      </c>
      <c r="J161" s="15">
        <f t="shared" si="78"/>
        <v>0.01144991080213037</v>
      </c>
      <c r="K161" s="15">
        <f t="shared" si="78"/>
        <v>-0.0025276909519939272</v>
      </c>
      <c r="L161" s="15">
        <f t="shared" si="78"/>
        <v>0.01949469936670223</v>
      </c>
      <c r="M161" s="15">
        <f t="shared" si="78"/>
        <v>0.0024946993667022133</v>
      </c>
      <c r="N161">
        <f aca="true" t="shared" si="79" ref="N161:N166">AVERAGE(B161:M161)</f>
        <v>-0.007532337162079537</v>
      </c>
      <c r="O161" s="14">
        <f aca="true" t="shared" si="80" ref="O161:O166">STDEV(B161:M161)</f>
        <v>0.02128982203411901</v>
      </c>
      <c r="P161" s="18"/>
    </row>
    <row r="162" spans="1:16" ht="12.75">
      <c r="A162" s="1">
        <v>2</v>
      </c>
      <c r="B162" s="15">
        <f t="shared" si="78"/>
        <v>0.04112149723831188</v>
      </c>
      <c r="C162" s="15">
        <f t="shared" si="78"/>
        <v>-0.006893023642925586</v>
      </c>
      <c r="D162" s="15">
        <f t="shared" si="78"/>
        <v>0.0014933389907132444</v>
      </c>
      <c r="E162" s="15">
        <f t="shared" si="78"/>
        <v>0.006419794248993263</v>
      </c>
      <c r="F162" s="15">
        <f t="shared" si="78"/>
        <v>0.01934614390023469</v>
      </c>
      <c r="G162" s="15">
        <f t="shared" si="78"/>
        <v>-0.0035213615199721493</v>
      </c>
      <c r="H162" s="15">
        <f t="shared" si="78"/>
        <v>-0.00362438327286331</v>
      </c>
      <c r="I162" s="15">
        <f t="shared" si="78"/>
        <v>-0.005068260363143867</v>
      </c>
      <c r="J162" s="15">
        <f t="shared" si="78"/>
        <v>-0.009231978899460785</v>
      </c>
      <c r="K162" s="15">
        <f t="shared" si="78"/>
        <v>-0.008831049177037656</v>
      </c>
      <c r="L162" s="15">
        <f t="shared" si="78"/>
        <v>-8.312240501309742E-05</v>
      </c>
      <c r="M162" s="15">
        <f t="shared" si="78"/>
        <v>0.004976300060705333</v>
      </c>
      <c r="N162">
        <f t="shared" si="79"/>
        <v>0.0030086579298784963</v>
      </c>
      <c r="O162" s="14">
        <f t="shared" si="80"/>
        <v>0.014418406426605784</v>
      </c>
      <c r="P162" s="18"/>
    </row>
    <row r="163" spans="1:16" ht="12.75">
      <c r="A163" s="1">
        <v>3</v>
      </c>
      <c r="B163" s="15">
        <f t="shared" si="78"/>
        <v>-0.01277891215247974</v>
      </c>
      <c r="C163" s="15">
        <f t="shared" si="78"/>
        <v>-0.00926541014586292</v>
      </c>
      <c r="D163" s="15">
        <f t="shared" si="78"/>
        <v>-0.0026417954040438563</v>
      </c>
      <c r="E163" s="15">
        <f t="shared" si="78"/>
        <v>-0.002820676934511296</v>
      </c>
      <c r="F163" s="15">
        <f t="shared" si="78"/>
        <v>-0.003515969245887207</v>
      </c>
      <c r="G163" s="15">
        <f t="shared" si="78"/>
        <v>-0.00029665063722429663</v>
      </c>
      <c r="H163" s="15">
        <f t="shared" si="78"/>
        <v>-0.006453193116309833</v>
      </c>
      <c r="I163" s="15">
        <f t="shared" si="78"/>
        <v>0.006210944047739961</v>
      </c>
      <c r="J163" s="15">
        <f t="shared" si="78"/>
        <v>0.018052608382538818</v>
      </c>
      <c r="K163" s="15">
        <f t="shared" si="78"/>
        <v>0.00023201190936206206</v>
      </c>
      <c r="L163" s="15">
        <f t="shared" si="78"/>
        <v>0.01665956580589298</v>
      </c>
      <c r="M163" s="15">
        <f t="shared" si="78"/>
        <v>0.01087246144073542</v>
      </c>
      <c r="N163">
        <f t="shared" si="79"/>
        <v>0.0011879153291625075</v>
      </c>
      <c r="O163" s="14">
        <f t="shared" si="80"/>
        <v>0.009823541421254552</v>
      </c>
      <c r="P163" s="18"/>
    </row>
    <row r="164" spans="1:16" ht="12.75">
      <c r="A164" s="1">
        <v>4</v>
      </c>
      <c r="B164" s="15">
        <f t="shared" si="78"/>
        <v>0.03464162119005973</v>
      </c>
      <c r="C164" s="15">
        <f t="shared" si="78"/>
        <v>0.0172216052428069</v>
      </c>
      <c r="D164" s="15">
        <f t="shared" si="78"/>
        <v>0.011875845536069143</v>
      </c>
      <c r="E164" s="15">
        <f t="shared" si="78"/>
        <v>-0.004139946802477007</v>
      </c>
      <c r="F164" s="15">
        <f t="shared" si="78"/>
        <v>-0.006817525262037286</v>
      </c>
      <c r="G164" s="15">
        <f t="shared" si="78"/>
        <v>-0.0005989203671883658</v>
      </c>
      <c r="H164" s="15">
        <f t="shared" si="78"/>
        <v>-0.004536696265120016</v>
      </c>
      <c r="I164" s="15">
        <f t="shared" si="78"/>
        <v>-0.016801868146778934</v>
      </c>
      <c r="J164" s="15">
        <f t="shared" si="78"/>
        <v>0.0011668110668097836</v>
      </c>
      <c r="K164" s="15">
        <f t="shared" si="78"/>
        <v>-0.002864535959657147</v>
      </c>
      <c r="L164" s="15">
        <f t="shared" si="78"/>
        <v>0.005566692637040627</v>
      </c>
      <c r="M164" s="15">
        <f t="shared" si="78"/>
        <v>0.012447109080663071</v>
      </c>
      <c r="N164">
        <f t="shared" si="79"/>
        <v>0.003930015995849208</v>
      </c>
      <c r="O164" s="14">
        <f t="shared" si="80"/>
        <v>0.013533351100308616</v>
      </c>
      <c r="P164" s="18"/>
    </row>
    <row r="165" spans="1:16" ht="12.75">
      <c r="A165" s="1">
        <v>5</v>
      </c>
      <c r="B165" s="15">
        <f t="shared" si="78"/>
        <v>0.0163181317641707</v>
      </c>
      <c r="C165" s="15">
        <f t="shared" si="78"/>
        <v>0.002330198982292281</v>
      </c>
      <c r="D165" s="15">
        <f t="shared" si="78"/>
        <v>-0.02503985717124864</v>
      </c>
      <c r="E165" s="15">
        <f t="shared" si="78"/>
        <v>-0.00019272721099686252</v>
      </c>
      <c r="F165" s="15">
        <f t="shared" si="78"/>
        <v>0.007917410438272668</v>
      </c>
      <c r="G165" s="15">
        <f t="shared" si="78"/>
        <v>0.002075852648582982</v>
      </c>
      <c r="H165" s="15">
        <f t="shared" si="78"/>
        <v>-0.0015493722610275401</v>
      </c>
      <c r="I165" s="15">
        <f t="shared" si="78"/>
        <v>0.00035432012132541324</v>
      </c>
      <c r="J165" s="15">
        <f t="shared" si="78"/>
        <v>0.0012395866177199732</v>
      </c>
      <c r="K165" s="15">
        <f t="shared" si="78"/>
        <v>-0.0048149009278923155</v>
      </c>
      <c r="L165" s="15">
        <f t="shared" si="78"/>
        <v>-0.010082589561727334</v>
      </c>
      <c r="M165" s="15">
        <f t="shared" si="78"/>
        <v>0.0015797218360339843</v>
      </c>
      <c r="N165">
        <f t="shared" si="79"/>
        <v>-0.0008220187270412243</v>
      </c>
      <c r="O165" s="14">
        <f t="shared" si="80"/>
        <v>0.00995000636705637</v>
      </c>
      <c r="P165" s="18"/>
    </row>
    <row r="166" spans="1:16" ht="12.75">
      <c r="A166" s="1">
        <v>6</v>
      </c>
      <c r="B166" s="15">
        <f t="shared" si="78"/>
        <v>0.009427164778470595</v>
      </c>
      <c r="C166" s="15">
        <f t="shared" si="78"/>
        <v>0.013460739119000462</v>
      </c>
      <c r="D166" s="15">
        <f t="shared" si="78"/>
        <v>0.0012587137322295633</v>
      </c>
      <c r="E166" s="15">
        <f t="shared" si="78"/>
        <v>0.002074723551041352</v>
      </c>
      <c r="F166" s="15">
        <f t="shared" si="78"/>
        <v>-0.003837979743108351</v>
      </c>
      <c r="G166" s="15">
        <f t="shared" si="78"/>
        <v>0.008113554046230126</v>
      </c>
      <c r="H166" s="15">
        <f t="shared" si="78"/>
        <v>0.016302122187473005</v>
      </c>
      <c r="I166" s="15">
        <f t="shared" si="78"/>
        <v>-0.00857283522152942</v>
      </c>
      <c r="J166" s="15">
        <f t="shared" si="78"/>
        <v>-0.0046160588618208084</v>
      </c>
      <c r="K166" s="15">
        <f t="shared" si="78"/>
        <v>-0.008654533465602764</v>
      </c>
      <c r="L166" s="15">
        <f t="shared" si="78"/>
        <v>-0.005896148778939396</v>
      </c>
      <c r="M166" s="15">
        <f t="shared" si="78"/>
        <v>-0.01632626173267772</v>
      </c>
      <c r="N166">
        <f t="shared" si="79"/>
        <v>0.0002277666342305537</v>
      </c>
      <c r="O166" s="14">
        <f t="shared" si="80"/>
        <v>0.009966590192045122</v>
      </c>
      <c r="P166" s="18"/>
    </row>
    <row r="167" spans="1:13" ht="12.75">
      <c r="A167" s="1">
        <v>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5" ht="12.75">
      <c r="A168" s="1">
        <v>8</v>
      </c>
      <c r="B168" s="6"/>
      <c r="C168" s="6"/>
      <c r="D168" s="6"/>
      <c r="E168" s="6"/>
      <c r="F168" s="6"/>
      <c r="G168" s="6"/>
      <c r="H168" s="6"/>
      <c r="I168" s="6"/>
      <c r="N168" s="13">
        <f>AVERAGE(B161:M166)</f>
        <v>6.746146851020917E-19</v>
      </c>
      <c r="O168" s="17">
        <f>STDEV(B161:M166)</f>
        <v>0.013804959009063434</v>
      </c>
    </row>
    <row r="169" spans="1:9" ht="12.75">
      <c r="A169" s="8"/>
      <c r="B169" s="6"/>
      <c r="C169" s="6"/>
      <c r="D169" s="6"/>
      <c r="E169" s="6"/>
      <c r="F169" s="6"/>
      <c r="G169" s="2"/>
      <c r="H169" s="2"/>
      <c r="I169" s="2"/>
    </row>
    <row r="172" spans="2:3" ht="12.75">
      <c r="B172" t="s">
        <v>63</v>
      </c>
      <c r="C172">
        <v>0.8205709984834316</v>
      </c>
    </row>
    <row r="173" spans="2:6" ht="12.75">
      <c r="B173" t="s">
        <v>61</v>
      </c>
      <c r="C173" s="16">
        <f>AVERAGE(B161:M166)</f>
        <v>6.746146851020917E-19</v>
      </c>
      <c r="E173">
        <v>0.14</v>
      </c>
      <c r="F173">
        <f>C172*E173</f>
        <v>0.11487993978768044</v>
      </c>
    </row>
    <row r="174" spans="2:7" ht="12.75">
      <c r="B174" t="s">
        <v>23</v>
      </c>
      <c r="C174">
        <f>STDEV(B161:M166)</f>
        <v>0.013804959009063434</v>
      </c>
      <c r="F174">
        <f>C174/C172</f>
        <v>0.016823600924938335</v>
      </c>
      <c r="G174">
        <f>E173*C172-C174</f>
        <v>0.101074980778617</v>
      </c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&amp;C&amp;"Arial,Bold"&amp;12Keystone Data- Twisted Conductor with No Insulation- Wound Easy Direction&amp;R7/26/03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5">
      <selection activeCell="C43" sqref="C43"/>
    </sheetView>
  </sheetViews>
  <sheetFormatPr defaultColWidth="9.140625" defaultRowHeight="12.75"/>
  <cols>
    <col min="1" max="1" width="27.140625" style="14" customWidth="1"/>
    <col min="2" max="4" width="13.28125" style="0" customWidth="1"/>
    <col min="5" max="5" width="21.57421875" style="0" customWidth="1"/>
    <col min="6" max="9" width="13.28125" style="0" customWidth="1"/>
  </cols>
  <sheetData>
    <row r="1" spans="1:3" ht="12.75">
      <c r="A1" s="14" t="s">
        <v>42</v>
      </c>
      <c r="B1" s="38">
        <f>2*177/(25.4^2)*9</f>
        <v>4.938309876619754</v>
      </c>
      <c r="C1" s="21"/>
    </row>
    <row r="2" spans="1:2" ht="12.75">
      <c r="A2" s="14" t="s">
        <v>29</v>
      </c>
      <c r="B2" s="35">
        <v>7</v>
      </c>
    </row>
    <row r="3" spans="1:2" ht="12.75">
      <c r="A3" s="14" t="s">
        <v>43</v>
      </c>
      <c r="B3" s="35">
        <v>2</v>
      </c>
    </row>
    <row r="4" spans="1:2" ht="12.75">
      <c r="A4" s="14" t="s">
        <v>21</v>
      </c>
      <c r="B4" s="35">
        <v>0.543307086614173</v>
      </c>
    </row>
    <row r="5" spans="1:2" ht="12.75">
      <c r="A5" s="14" t="s">
        <v>34</v>
      </c>
      <c r="B5">
        <f>B2*B4</f>
        <v>3.803149606299211</v>
      </c>
    </row>
    <row r="6" spans="1:2" ht="12.75">
      <c r="A6" s="33" t="s">
        <v>20</v>
      </c>
      <c r="B6" s="35">
        <v>0.665354330708661</v>
      </c>
    </row>
    <row r="7" spans="1:9" s="29" customFormat="1" ht="12.75">
      <c r="A7" s="34" t="s">
        <v>33</v>
      </c>
      <c r="B7" s="36">
        <v>0.5</v>
      </c>
      <c r="C7" s="30" t="s">
        <v>37</v>
      </c>
      <c r="D7" s="30"/>
      <c r="E7" s="30"/>
      <c r="F7" s="36">
        <v>0.95</v>
      </c>
      <c r="G7" s="31" t="s">
        <v>37</v>
      </c>
      <c r="H7" s="31"/>
      <c r="I7" s="31"/>
    </row>
    <row r="8" spans="1:9" ht="12.75">
      <c r="A8" s="14" t="s">
        <v>67</v>
      </c>
      <c r="B8">
        <v>10</v>
      </c>
      <c r="C8">
        <v>5</v>
      </c>
      <c r="D8">
        <v>2.5</v>
      </c>
      <c r="E8" s="28">
        <v>1000000000</v>
      </c>
      <c r="F8">
        <v>10</v>
      </c>
      <c r="G8">
        <v>5</v>
      </c>
      <c r="H8">
        <v>2.5</v>
      </c>
      <c r="I8" s="28">
        <v>1000000000</v>
      </c>
    </row>
    <row r="9" spans="1:9" ht="12.75">
      <c r="A9" s="14" t="s">
        <v>68</v>
      </c>
      <c r="B9">
        <f aca="true" t="shared" si="0" ref="B9:I9">B8+B6/2</f>
        <v>10.33267716535433</v>
      </c>
      <c r="C9">
        <f t="shared" si="0"/>
        <v>5</v>
      </c>
      <c r="D9">
        <f t="shared" si="0"/>
        <v>2.5</v>
      </c>
      <c r="E9" s="28">
        <f t="shared" si="0"/>
        <v>1000000000</v>
      </c>
      <c r="F9">
        <f t="shared" si="0"/>
        <v>10</v>
      </c>
      <c r="G9">
        <f t="shared" si="0"/>
        <v>5</v>
      </c>
      <c r="H9">
        <f t="shared" si="0"/>
        <v>2.5</v>
      </c>
      <c r="I9" s="28">
        <f t="shared" si="0"/>
        <v>1000000000</v>
      </c>
    </row>
    <row r="10" spans="1:9" ht="12.75">
      <c r="A10" s="33" t="s">
        <v>35</v>
      </c>
      <c r="B10" s="37">
        <v>0.5083848380152967</v>
      </c>
      <c r="C10" s="37">
        <v>0.47164907435556086</v>
      </c>
      <c r="D10" s="37">
        <v>0.4019265435574105</v>
      </c>
      <c r="E10" s="37">
        <v>0.543307086614173</v>
      </c>
      <c r="F10" s="37">
        <v>0.4985873892814536</v>
      </c>
      <c r="G10" s="37">
        <v>0.46306444794042895</v>
      </c>
      <c r="H10" s="37">
        <v>0.3934578582167139</v>
      </c>
      <c r="I10" s="37">
        <v>0.5346032687605115</v>
      </c>
    </row>
    <row r="11" spans="1:9" ht="12.75">
      <c r="A11" s="14" t="s">
        <v>30</v>
      </c>
      <c r="B11">
        <f aca="true" t="shared" si="1" ref="B11:I11">B10*$B2</f>
        <v>3.5586938661070766</v>
      </c>
      <c r="C11">
        <f t="shared" si="1"/>
        <v>3.301543520488926</v>
      </c>
      <c r="D11">
        <f t="shared" si="1"/>
        <v>2.813485804901873</v>
      </c>
      <c r="E11">
        <f t="shared" si="1"/>
        <v>3.803149606299211</v>
      </c>
      <c r="F11">
        <f t="shared" si="1"/>
        <v>3.490111724970175</v>
      </c>
      <c r="G11">
        <f t="shared" si="1"/>
        <v>3.2414511355830027</v>
      </c>
      <c r="H11">
        <f t="shared" si="1"/>
        <v>2.7542050075169975</v>
      </c>
      <c r="I11">
        <f t="shared" si="1"/>
        <v>3.7422228813235803</v>
      </c>
    </row>
    <row r="12" spans="1:9" ht="12.75">
      <c r="A12" s="14" t="s">
        <v>66</v>
      </c>
      <c r="B12">
        <f aca="true" t="shared" si="2" ref="B12:I12">$B6/B10</f>
        <v>1.3087611607501193</v>
      </c>
      <c r="C12">
        <f t="shared" si="2"/>
        <v>1.4106978405878776</v>
      </c>
      <c r="D12">
        <f t="shared" si="2"/>
        <v>1.6554127647795498</v>
      </c>
      <c r="E12">
        <f t="shared" si="2"/>
        <v>1.22463768115942</v>
      </c>
      <c r="F12">
        <f t="shared" si="2"/>
        <v>1.334478859699091</v>
      </c>
      <c r="G12">
        <f t="shared" si="2"/>
        <v>1.4368503858759973</v>
      </c>
      <c r="H12">
        <f t="shared" si="2"/>
        <v>1.6910434416643125</v>
      </c>
      <c r="I12">
        <f t="shared" si="2"/>
        <v>1.2445758744635036</v>
      </c>
    </row>
    <row r="13" spans="1:9" ht="12.75">
      <c r="A13" s="14" t="s">
        <v>25</v>
      </c>
      <c r="B13">
        <f aca="true" t="shared" si="3" ref="B13:I13">0.7354*B12+0.1043</f>
        <v>1.0667629576156379</v>
      </c>
      <c r="C13">
        <f t="shared" si="3"/>
        <v>1.1417271919683254</v>
      </c>
      <c r="D13">
        <f t="shared" si="3"/>
        <v>1.3216905472188811</v>
      </c>
      <c r="E13">
        <f t="shared" si="3"/>
        <v>1.0048985507246375</v>
      </c>
      <c r="F13">
        <f t="shared" si="3"/>
        <v>1.0856757534227117</v>
      </c>
      <c r="G13">
        <f t="shared" si="3"/>
        <v>1.1609597737732085</v>
      </c>
      <c r="H13">
        <f t="shared" si="3"/>
        <v>1.3478933469999357</v>
      </c>
      <c r="I13">
        <f t="shared" si="3"/>
        <v>1.0195610980804606</v>
      </c>
    </row>
    <row r="14" spans="1:9" ht="25.5">
      <c r="A14" s="14" t="s">
        <v>31</v>
      </c>
      <c r="B14">
        <f>B13*B10*$B6/B9*$B2</f>
        <v>0.24445486460729096</v>
      </c>
      <c r="C14">
        <f aca="true" t="shared" si="4" ref="C14:I14">C13*C10*$B6/C9*$B2</f>
        <v>0.5016055749328563</v>
      </c>
      <c r="D14">
        <f t="shared" si="4"/>
        <v>0.9896633594163611</v>
      </c>
      <c r="E14">
        <f t="shared" si="4"/>
        <v>2.5428375596751163E-09</v>
      </c>
      <c r="F14">
        <f t="shared" si="4"/>
        <v>0.2521113839900225</v>
      </c>
      <c r="G14">
        <f t="shared" si="4"/>
        <v>0.5007715352155168</v>
      </c>
      <c r="H14">
        <f t="shared" si="4"/>
        <v>0.9880178085009845</v>
      </c>
      <c r="I14">
        <f t="shared" si="4"/>
        <v>2.5386094608439036E-09</v>
      </c>
    </row>
    <row r="15" spans="1:9" ht="12.75">
      <c r="A15" s="14" t="s">
        <v>36</v>
      </c>
      <c r="B15">
        <f>NORMSINV($B7)*SQRT($B$2*0.014^2)</f>
        <v>0</v>
      </c>
      <c r="C15">
        <f>NORMSINV($B7)*SQRT($B$2*0.014^2)</f>
        <v>0</v>
      </c>
      <c r="D15">
        <f>NORMSINV($B7)*SQRT($B$2*0.014^2)</f>
        <v>0</v>
      </c>
      <c r="E15">
        <f>NORMSINV($B7)*SQRT($B$2*0.014^2)</f>
        <v>0</v>
      </c>
      <c r="F15">
        <f>NORMSINV($F7)*SQRT($B$2*0.014^2)</f>
        <v>0.06092620775506183</v>
      </c>
      <c r="G15">
        <f>NORMSINV($F7)*SQRT($B$2*0.014^2)</f>
        <v>0.06092620775506183</v>
      </c>
      <c r="H15">
        <f>NORMSINV($F7)*SQRT($B$2*0.014^2)</f>
        <v>0.06092620775506183</v>
      </c>
      <c r="I15">
        <f>NORMSINV($F7)*SQRT($B$2*0.014^2)</f>
        <v>0.06092620775506183</v>
      </c>
    </row>
    <row r="16" spans="1:9" ht="12.75">
      <c r="A16" s="14" t="s">
        <v>32</v>
      </c>
      <c r="B16">
        <f>B11+B14</f>
        <v>3.8031487307143674</v>
      </c>
      <c r="C16">
        <f>C11+C14</f>
        <v>3.803149095421782</v>
      </c>
      <c r="D16">
        <f>D11+D14</f>
        <v>3.803149164318234</v>
      </c>
      <c r="E16">
        <f>E11+E14</f>
        <v>3.8031496088420487</v>
      </c>
      <c r="F16">
        <f>F11+F14+F15</f>
        <v>3.8031493167152597</v>
      </c>
      <c r="G16">
        <f>G11+G14+G15</f>
        <v>3.803148878553581</v>
      </c>
      <c r="H16">
        <f>H11+H14+H15</f>
        <v>3.803149023773044</v>
      </c>
      <c r="I16">
        <f>I11+I14+I15</f>
        <v>3.8031490916172515</v>
      </c>
    </row>
    <row r="17" spans="1:9" ht="12.75">
      <c r="A17" s="14" t="s">
        <v>40</v>
      </c>
      <c r="B17">
        <f aca="true" t="shared" si="5" ref="B17:I17">($B5-B16)^2</f>
        <v>7.666488185876987E-13</v>
      </c>
      <c r="C17">
        <f t="shared" si="5"/>
        <v>2.6099574771656764E-13</v>
      </c>
      <c r="D17">
        <f t="shared" si="5"/>
        <v>1.953471841629423E-13</v>
      </c>
      <c r="E17">
        <f t="shared" si="5"/>
        <v>6.466022531685398E-18</v>
      </c>
      <c r="F17">
        <f t="shared" si="5"/>
        <v>8.385886495762545E-14</v>
      </c>
      <c r="G17">
        <f t="shared" si="5"/>
        <v>5.29613701955493E-13</v>
      </c>
      <c r="H17">
        <f t="shared" si="5"/>
        <v>3.3933673559288984E-13</v>
      </c>
      <c r="I17">
        <f t="shared" si="5"/>
        <v>2.648975196590921E-13</v>
      </c>
    </row>
    <row r="18" spans="1:9" ht="12.75">
      <c r="A18" s="14" t="s">
        <v>38</v>
      </c>
      <c r="B18" s="32">
        <f aca="true" t="shared" si="6" ref="B18:I18">$B1/($B3*$B2*$B6*B10)</f>
        <v>1.042808889782242</v>
      </c>
      <c r="C18" s="32">
        <f t="shared" si="6"/>
        <v>1.12403110138025</v>
      </c>
      <c r="D18" s="32">
        <f t="shared" si="6"/>
        <v>1.3190177086105561</v>
      </c>
      <c r="E18" s="32">
        <f t="shared" si="6"/>
        <v>0.9757800727700404</v>
      </c>
      <c r="F18" s="32">
        <f t="shared" si="6"/>
        <v>1.0633005164388276</v>
      </c>
      <c r="G18" s="32">
        <f t="shared" si="6"/>
        <v>1.1448692096117417</v>
      </c>
      <c r="H18" s="32">
        <f t="shared" si="6"/>
        <v>1.3474079051710142</v>
      </c>
      <c r="I18" s="32">
        <f t="shared" si="6"/>
        <v>0.9916666423346341</v>
      </c>
    </row>
    <row r="19" spans="1:9" ht="12.75">
      <c r="A19" s="14" t="s">
        <v>41</v>
      </c>
      <c r="B19" s="32">
        <f aca="true" t="shared" si="7" ref="B19:I19">1.7/B18</f>
        <v>1.6302124163469605</v>
      </c>
      <c r="C19" s="32">
        <f t="shared" si="7"/>
        <v>1.51241366712406</v>
      </c>
      <c r="D19" s="32">
        <f t="shared" si="7"/>
        <v>1.2888378896677346</v>
      </c>
      <c r="E19" s="32">
        <f t="shared" si="7"/>
        <v>1.742195856873821</v>
      </c>
      <c r="F19" s="32">
        <f t="shared" si="7"/>
        <v>1.5987954239819107</v>
      </c>
      <c r="G19" s="32">
        <f t="shared" si="7"/>
        <v>1.484885771866045</v>
      </c>
      <c r="H19" s="32">
        <f t="shared" si="7"/>
        <v>1.2616817768960873</v>
      </c>
      <c r="I19" s="32">
        <f t="shared" si="7"/>
        <v>1.7142857563482925</v>
      </c>
    </row>
    <row r="21" ht="12.75">
      <c r="A21" s="14" t="s">
        <v>64</v>
      </c>
    </row>
    <row r="22" spans="5:8" ht="12.75">
      <c r="E22" s="2"/>
      <c r="F22" s="2" t="s">
        <v>44</v>
      </c>
      <c r="G22" s="2" t="s">
        <v>45</v>
      </c>
      <c r="H22" s="2" t="s">
        <v>46</v>
      </c>
    </row>
    <row r="23" spans="5:8" ht="12.75">
      <c r="E23" s="39" t="s">
        <v>48</v>
      </c>
      <c r="F23" s="2">
        <v>7</v>
      </c>
      <c r="G23" s="2">
        <v>8</v>
      </c>
      <c r="H23" s="2">
        <v>9</v>
      </c>
    </row>
    <row r="24" spans="1:8" ht="12.75">
      <c r="A24" s="14" t="s">
        <v>39</v>
      </c>
      <c r="B24">
        <f>SUM(B17:I17)</f>
        <v>2.4407050386548406E-12</v>
      </c>
      <c r="E24" s="39" t="s">
        <v>49</v>
      </c>
      <c r="F24" s="2">
        <v>2</v>
      </c>
      <c r="G24" s="2">
        <v>3</v>
      </c>
      <c r="H24" s="2">
        <v>4</v>
      </c>
    </row>
    <row r="25" spans="5:8" ht="12.75">
      <c r="E25" s="39" t="s">
        <v>50</v>
      </c>
      <c r="F25" s="40">
        <v>0.665354330708661</v>
      </c>
      <c r="G25" s="40">
        <v>0.44488188976378</v>
      </c>
      <c r="H25" s="40">
        <v>0.318897637795276</v>
      </c>
    </row>
    <row r="26" spans="5:8" ht="12.75">
      <c r="E26" s="39" t="s">
        <v>47</v>
      </c>
      <c r="F26" s="40">
        <v>0.4019265435574105</v>
      </c>
      <c r="G26" s="40">
        <v>0.3950769343537253</v>
      </c>
      <c r="H26" s="40">
        <v>0.363</v>
      </c>
    </row>
    <row r="27" spans="5:8" ht="12.75">
      <c r="E27" s="39" t="s">
        <v>51</v>
      </c>
      <c r="F27" s="40">
        <v>0.141380479916623</v>
      </c>
      <c r="G27" s="40">
        <v>0.06555293111235858</v>
      </c>
      <c r="H27" s="40">
        <v>0.03474291001311761</v>
      </c>
    </row>
    <row r="28" spans="5:8" ht="12.75">
      <c r="E28" s="39" t="s">
        <v>54</v>
      </c>
      <c r="F28" s="41">
        <f>F27/F26</f>
        <v>0.3517570117795131</v>
      </c>
      <c r="G28" s="41">
        <f>G27/G26</f>
        <v>0.16592447043154104</v>
      </c>
      <c r="H28" s="41">
        <v>0.09571049590390528</v>
      </c>
    </row>
    <row r="29" spans="5:8" ht="12.75">
      <c r="E29" s="39" t="s">
        <v>52</v>
      </c>
      <c r="F29" s="42">
        <v>1.3190177086105561</v>
      </c>
      <c r="G29" s="42">
        <v>1.1706867271543446</v>
      </c>
      <c r="H29" s="42">
        <v>1.1853420992946828</v>
      </c>
    </row>
    <row r="30" spans="5:8" ht="15.75">
      <c r="E30" s="39" t="s">
        <v>53</v>
      </c>
      <c r="F30" s="42">
        <v>1.2888378896677346</v>
      </c>
      <c r="G30" s="42">
        <v>1.4521391253254297</v>
      </c>
      <c r="H30" s="42">
        <v>1.4341851192255428</v>
      </c>
    </row>
    <row r="33" spans="1:3" ht="12.75">
      <c r="A33" s="14" t="s">
        <v>65</v>
      </c>
      <c r="B33" t="s">
        <v>25</v>
      </c>
      <c r="C33" t="s">
        <v>69</v>
      </c>
    </row>
    <row r="34" spans="1:3" ht="12.75">
      <c r="A34" s="14">
        <f>EasyWay!K4</f>
        <v>0.8166666666666667</v>
      </c>
      <c r="B34">
        <f>EasyWay!C129</f>
        <v>0.7048565528006837</v>
      </c>
      <c r="C34">
        <v>0.014</v>
      </c>
    </row>
    <row r="35" spans="1:3" ht="12.75">
      <c r="A35" s="14">
        <f>HardWay!K4</f>
        <v>1.2244897959183674</v>
      </c>
      <c r="B35">
        <f>HardWay!C129</f>
        <v>1.004780814469508</v>
      </c>
      <c r="C35">
        <v>0.014</v>
      </c>
    </row>
    <row r="37" spans="1:3" ht="12.75">
      <c r="A37" s="14" t="s">
        <v>70</v>
      </c>
      <c r="B37" t="s">
        <v>72</v>
      </c>
      <c r="C37" t="s">
        <v>73</v>
      </c>
    </row>
    <row r="38" spans="1:3" ht="12.75">
      <c r="A38" s="46" t="s">
        <v>71</v>
      </c>
      <c r="B38">
        <v>0.8337</v>
      </c>
      <c r="C38">
        <v>0</v>
      </c>
    </row>
    <row r="39" spans="2:3" ht="12.75">
      <c r="B39">
        <v>0.7354</v>
      </c>
      <c r="C39">
        <v>0.1043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jdesandro</dc:creator>
  <cp:keywords/>
  <dc:description/>
  <cp:lastModifiedBy>wreiersen</cp:lastModifiedBy>
  <cp:lastPrinted>2003-07-28T14:10:12Z</cp:lastPrinted>
  <dcterms:created xsi:type="dcterms:W3CDTF">2003-06-12T16:14:23Z</dcterms:created>
  <dcterms:modified xsi:type="dcterms:W3CDTF">2003-08-05T11:50:49Z</dcterms:modified>
  <cp:category/>
  <cp:version/>
  <cp:contentType/>
  <cp:contentStatus/>
</cp:coreProperties>
</file>