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95" windowWidth="15480" windowHeight="11640" tabRatio="783" activeTab="2"/>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1">'Table I - Dsn Labor'!$A$8:$Q$38</definedName>
    <definedName name="_xlnm.Print_Area" localSheetId="3">'Table III - FabAssy &amp; Instl'!$A$6:$O$14</definedName>
    <definedName name="_xlnm.Print_Titles" localSheetId="1">'Table I - Dsn Labor'!$1:$7</definedName>
    <definedName name="_xlnm.Print_Titles" localSheetId="2">'Table II - M&amp;S'!$6:$7</definedName>
    <definedName name="_xlnm.Print_Titles" localSheetId="3">'Table III - FabAssy &amp; Instl'!$6:$8</definedName>
  </definedNames>
  <calcPr fullCalcOnLoad="1"/>
</workbook>
</file>

<file path=xl/sharedStrings.xml><?xml version="1.0" encoding="utf-8"?>
<sst xmlns="http://schemas.openxmlformats.org/spreadsheetml/2006/main" count="300" uniqueCount="222">
  <si>
    <t>EAEM</t>
  </si>
  <si>
    <t>Description:</t>
  </si>
  <si>
    <t>EMTB</t>
  </si>
  <si>
    <t>Materials and Subcontracts (M&amp;S)</t>
  </si>
  <si>
    <t>EMEM</t>
  </si>
  <si>
    <t>Basis of Estimate</t>
  </si>
  <si>
    <t>EMSM</t>
  </si>
  <si>
    <t>In-house Fabrication and Assembly and Installation</t>
  </si>
  <si>
    <t>Uncertainty of the Estimate</t>
  </si>
  <si>
    <t>Design Maturity</t>
  </si>
  <si>
    <t>High</t>
  </si>
  <si>
    <t>Medium</t>
  </si>
  <si>
    <t>Low</t>
  </si>
  <si>
    <t>FY07$K</t>
  </si>
  <si>
    <t>HOURS</t>
  </si>
  <si>
    <t>Task ID</t>
  </si>
  <si>
    <t>41MS</t>
  </si>
  <si>
    <t>48MS</t>
  </si>
  <si>
    <t>37STK</t>
  </si>
  <si>
    <t>35TRVL</t>
  </si>
  <si>
    <t>31OT</t>
  </si>
  <si>
    <t>EMSB</t>
  </si>
  <si>
    <t>ORNL EM</t>
  </si>
  <si>
    <t>ORNL DSN</t>
  </si>
  <si>
    <t>Description: Incl in M&amp;S Table II</t>
  </si>
  <si>
    <t xml:space="preserve">Analysis                               </t>
  </si>
  <si>
    <t>Coil Procurement Support</t>
  </si>
  <si>
    <t>Fabrication Support</t>
  </si>
  <si>
    <t>Title I &amp; II Design</t>
  </si>
  <si>
    <t>Title III Design</t>
  </si>
  <si>
    <t>WBS Number:  133</t>
  </si>
  <si>
    <t>WBS Title:  External Trim Coils</t>
  </si>
  <si>
    <t>Job Number:  1354</t>
  </si>
  <si>
    <t>Job Title: Trim Coil Design and Procurement</t>
  </si>
  <si>
    <t>Job Manager:  Mike Kalish</t>
  </si>
  <si>
    <t>Past experience in procuring simple coils</t>
  </si>
  <si>
    <t>Fabrication Support Travel</t>
  </si>
  <si>
    <t>X</t>
  </si>
  <si>
    <t>Early stages of determining trim coil requirements - but costs small (probably under $100K)</t>
  </si>
  <si>
    <t>Design Complexity</t>
  </si>
  <si>
    <t>Other comments:  Although price of Cu variable (see Job 1352 discussion), so little Cu needed for these coils, no considered a significant uncertainty</t>
  </si>
  <si>
    <t xml:space="preserve">Prepare for FDR                                  </t>
  </si>
  <si>
    <t xml:space="preserve">FDR                                              </t>
  </si>
  <si>
    <t xml:space="preserve">Disposition FDR Chits                            </t>
  </si>
  <si>
    <t>Uncertainty Range (%)</t>
  </si>
  <si>
    <t xml:space="preserve"> </t>
  </si>
  <si>
    <t>Comments/Other Considerations</t>
  </si>
  <si>
    <t>NCSX Work Approval Form (WAF)</t>
  </si>
  <si>
    <t>Schedule:</t>
  </si>
  <si>
    <t>See Attached</t>
  </si>
  <si>
    <t>Approvals:</t>
  </si>
  <si>
    <t>The external trim coil set is intended to provide low poloidal mode number (m=2,3) field error correction.  These will be conventionally wound coils in a windowpane configuration.  They are provided at the top, bottom, and outside perimeter of the Coil Support Structure (WBS 151) primarily to reduce low poloidal mode number (m) resonant errors that may result from manufacturing or assembly errors in the modular coil geometry.</t>
  </si>
  <si>
    <t>Residual Impacts</t>
  </si>
  <si>
    <t>Note:  High/Medium/Low uncertainty assessment from Job Manager. Uncertainty range based on AACEI recommended practice 18R-97 as amended for NCSX.</t>
  </si>
  <si>
    <t>Present requirement is for a round two turn coil. Simple coil design.</t>
  </si>
  <si>
    <t>-10%/+15%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</si>
  <si>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</si>
  <si>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</si>
  <si>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</si>
  <si>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</si>
  <si>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</si>
  <si>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</si>
  <si>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</si>
  <si>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</si>
  <si>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</si>
  <si>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</si>
  <si>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</si>
  <si>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</si>
  <si>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</si>
  <si>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</si>
  <si>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</si>
  <si>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</si>
  <si>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</si>
  <si>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</si>
  <si>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</si>
  <si>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</si>
  <si>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</si>
  <si>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EADM</t>
  </si>
  <si>
    <t xml:space="preserve">Complete Coil SRD                             </t>
  </si>
  <si>
    <t>Two trips to west coast assuming vendor is in Ca (worst case assumption)</t>
  </si>
  <si>
    <t>Incoming Inspection</t>
  </si>
  <si>
    <t>For electrical testing and handling of Coil</t>
  </si>
  <si>
    <t>Title I and II Engineering for Coils and Title III Support of Fabrication Effort.</t>
  </si>
  <si>
    <t>Prepare for PDR</t>
  </si>
  <si>
    <t>PDR</t>
  </si>
  <si>
    <t>9months, 1day per week, +drafting support for vendor coordination and ECNs - Minimal oversight due to simple conventional coil design, based on experience supporting manufacture of TF Coils</t>
  </si>
  <si>
    <t>Trim Coil Structure, Materials &amp; Fabrication</t>
  </si>
  <si>
    <t>Order Materials</t>
  </si>
  <si>
    <t>Trim Coil Structure, Design &amp; Analysis</t>
  </si>
  <si>
    <t>Structure Detail</t>
  </si>
  <si>
    <t>Trim Coil Structure, Part Procurement and Fabrication</t>
  </si>
  <si>
    <t>Trim1</t>
  </si>
  <si>
    <t>Trim2</t>
  </si>
  <si>
    <t>Trim3</t>
  </si>
  <si>
    <t>Trim4</t>
  </si>
  <si>
    <t>Winding geometry</t>
  </si>
  <si>
    <t>radius</t>
  </si>
  <si>
    <t xml:space="preserve">m </t>
  </si>
  <si>
    <t>bundle dr</t>
  </si>
  <si>
    <t>mm</t>
  </si>
  <si>
    <t>bundle dz</t>
  </si>
  <si>
    <t>no. of turns</t>
  </si>
  <si>
    <t>packing fraction</t>
  </si>
  <si>
    <t>length per turn</t>
  </si>
  <si>
    <t>m</t>
  </si>
  <si>
    <t>total length of cu per coil</t>
  </si>
  <si>
    <t>turn height</t>
  </si>
  <si>
    <t>turn width</t>
  </si>
  <si>
    <t>coolant hole dia.</t>
  </si>
  <si>
    <t>corner radii</t>
  </si>
  <si>
    <t>conductor area</t>
  </si>
  <si>
    <t>mm^2</t>
  </si>
  <si>
    <t>calculated coil Cu wt.</t>
  </si>
  <si>
    <t>kg</t>
  </si>
  <si>
    <t>Cu density</t>
  </si>
  <si>
    <t>Trim Coil Material Estimate</t>
  </si>
  <si>
    <t>Total # Coils</t>
  </si>
  <si>
    <t>II.  Materials M&amp;S</t>
  </si>
  <si>
    <t>Number of Coils</t>
  </si>
  <si>
    <t>$</t>
  </si>
  <si>
    <t>Epoxy volume reqd. (15% void fraction)</t>
  </si>
  <si>
    <t>l</t>
  </si>
  <si>
    <t>Epoxy cost/liter</t>
  </si>
  <si>
    <t>$/l</t>
  </si>
  <si>
    <t>Epoxy cost per coil</t>
  </si>
  <si>
    <t>Everson Budgetary Estimate</t>
  </si>
  <si>
    <t>Contingency</t>
  </si>
  <si>
    <t>Total Material Cost All Trim Coils</t>
  </si>
  <si>
    <t>Cost from Everson Budgetary Estimate out of Plane</t>
  </si>
  <si>
    <t>Adjusted Cost for Planar Coils</t>
  </si>
  <si>
    <t>Total Cost for Fixtures</t>
  </si>
  <si>
    <t>Recurring Costs for N Coils no materials</t>
  </si>
  <si>
    <t>Total Cost For N Coils with Materials</t>
  </si>
  <si>
    <t>Total Cost All Coils</t>
  </si>
  <si>
    <t>Manufacturing Cost from Everson Budgetary Estimate</t>
  </si>
  <si>
    <t>`</t>
  </si>
  <si>
    <t>$ per lb for plate (316 SS $8/lb  AL $5/lb, $40/lb inconel)</t>
  </si>
  <si>
    <t>Weight LB per meter</t>
  </si>
  <si>
    <t>$$ per coil for brackets material per coil</t>
  </si>
  <si>
    <t>Cost of Material for Brackets Total</t>
  </si>
  <si>
    <t>Fabrication Cost per meter</t>
  </si>
  <si>
    <t>Cost Bracket Fabrication per coil</t>
  </si>
  <si>
    <t>Cost Bracket Fabrication Total</t>
  </si>
  <si>
    <t>Cost Bracket Fabrication with Materials Total</t>
  </si>
  <si>
    <t>Cost for Clamps per Coil</t>
  </si>
  <si>
    <t>Hardware Cost per 3/8 Bolt (Inconnel)</t>
  </si>
  <si>
    <t>Cost for Bolts and Studs per coil</t>
  </si>
  <si>
    <t>Cost for all Bolts and Studs &amp; Brackets Total</t>
  </si>
  <si>
    <t>Cost for Mockups of Each Coil</t>
  </si>
  <si>
    <t>Cost For Installation Fixtures</t>
  </si>
  <si>
    <t>Cost for Hardware</t>
  </si>
  <si>
    <t>Weeks for two technicians per Field Period</t>
  </si>
  <si>
    <t>Cost Total M&amp;S</t>
  </si>
  <si>
    <t>Weeks for four technicians per Field Period</t>
  </si>
  <si>
    <t>Total Hours</t>
  </si>
  <si>
    <t>Technicican Rate</t>
  </si>
  <si>
    <t>Eng Rate</t>
  </si>
  <si>
    <t>Cost Man-hours</t>
  </si>
  <si>
    <t>Total Cost</t>
  </si>
  <si>
    <r>
      <t>Everson Budgetary Estimate</t>
    </r>
    <r>
      <rPr>
        <b/>
        <sz val="18"/>
        <rFont val="Arial"/>
        <family val="2"/>
      </rPr>
      <t xml:space="preserve"> (adjusted for uncertainty)</t>
    </r>
  </si>
  <si>
    <t>Support Brackets</t>
  </si>
  <si>
    <t>Sub-Totals</t>
  </si>
  <si>
    <t>Cost for Support Brackets adjusted for uncertainty</t>
  </si>
  <si>
    <t>Preliminary Trim Coil Concept and Requirements</t>
  </si>
  <si>
    <t>Detailed Drawings Coils and Supports</t>
  </si>
  <si>
    <t>Based on Estimate from Designer who is 50% through with scope of work</t>
  </si>
  <si>
    <t xml:space="preserve">Prepare Procurement Coil Spec, Four Coils              </t>
  </si>
  <si>
    <t>Assembly Drawings and Parts Lists</t>
  </si>
  <si>
    <t>Bracket Procurement Support</t>
  </si>
  <si>
    <t>4 visits to a vendor + on going support</t>
  </si>
  <si>
    <t>Material Procurement Support</t>
  </si>
  <si>
    <t>procurement of fasteners and material for in house fabrications</t>
  </si>
  <si>
    <t>In house Fabrication Support</t>
  </si>
  <si>
    <t>Layout / Design Coils &amp; Supports</t>
  </si>
  <si>
    <t>TRIM COILS and TRIM COIL SUPPORTS</t>
  </si>
  <si>
    <t>38 Drawings avg. 6 hrs/ drawing, 30% eng support</t>
  </si>
  <si>
    <t>Based on Experience with PF TF Coil Support job, and 30% eng support</t>
  </si>
  <si>
    <t xml:space="preserve">Job Manager                                                                         </t>
  </si>
  <si>
    <t>___________________________________________________________</t>
  </si>
  <si>
    <t xml:space="preserve">Responsible Line Manager                                                    </t>
  </si>
  <si>
    <t xml:space="preserve">Project Manager                                                                  </t>
  </si>
  <si>
    <t>____________________________________________________________</t>
  </si>
  <si>
    <t xml:space="preserve">Engineering Department Head                                               </t>
  </si>
  <si>
    <t>Hours</t>
  </si>
  <si>
    <t>Category</t>
  </si>
  <si>
    <t>Amount ($)</t>
  </si>
  <si>
    <t>% of ETC ($)</t>
  </si>
  <si>
    <t>Amount (Hrs)</t>
  </si>
  <si>
    <t>SUPPORT BRACKETS - DELETED - INCORPORATED ABOVE</t>
  </si>
  <si>
    <t>% of ETC (Hrs)</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</si>
  <si>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</si>
  <si>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</si>
  <si>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</si>
  <si>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</si>
  <si>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</si>
  <si>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</si>
  <si>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</si>
  <si>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</si>
  <si>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</si>
  <si>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</si>
  <si>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r>
      <t>Installation Man Hour Estimate (</t>
    </r>
    <r>
      <rPr>
        <b/>
        <i/>
        <sz val="18"/>
        <color indexed="10"/>
        <rFont val="Arial"/>
        <family val="2"/>
      </rPr>
      <t>Budgeted in job 1815 station 5 assembly</t>
    </r>
    <r>
      <rPr>
        <b/>
        <i/>
        <sz val="18"/>
        <rFont val="Arial"/>
        <family val="2"/>
      </rPr>
      <t>)</t>
    </r>
  </si>
  <si>
    <t>Trim coils still in very conceptual stage of design.  Likely will be required to "baseline" cost and schedule prior to even reaching a preliminary design stage.</t>
  </si>
  <si>
    <t>VL</t>
  </si>
  <si>
    <t>Expediting design effort, but unlikely to have significantly more information prior to "baseline" =&gt; apply appropriate contingency to reflect this.</t>
  </si>
  <si>
    <t>Based on simple coil design for LTX</t>
  </si>
  <si>
    <t>RR#40</t>
  </si>
  <si>
    <t>8 - Actual experience for NCSX Work</t>
  </si>
  <si>
    <t>Modifications to allow for mid-plane coils</t>
  </si>
  <si>
    <t>Vendor quotes for similar material</t>
  </si>
  <si>
    <t>Engineering judgement</t>
  </si>
  <si>
    <t>Based on NCSX actual experience for PF &amp; TF coils</t>
  </si>
  <si>
    <t>Based on NCSX actual experience for trim coils to date.</t>
  </si>
  <si>
    <t>Engineering judgement based on layouts of upper Trim coils</t>
  </si>
  <si>
    <t>Engineering judgement based on discussions with shop</t>
  </si>
  <si>
    <t>Conductor With Insulation Cost Per LB</t>
  </si>
  <si>
    <t>Vendor quote</t>
  </si>
  <si>
    <t>Conductor With Insulation Cost Per Coil</t>
  </si>
  <si>
    <t>$300 per gallon as paid for Modular coils. Vendor under Contract</t>
  </si>
  <si>
    <t>Material Costs Epoxy all Coils</t>
  </si>
  <si>
    <t>Material Costs Conductor with Insulation all Coils</t>
  </si>
  <si>
    <t>Material Costs Total</t>
  </si>
  <si>
    <t>Vendor quote adjusted for experieince with this vendor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</si>
</sst>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 numFmtId="190" formatCode="[Blue]\+\ \$#,##0_);[Red]\(&quot;$&quot;#,##0\)"/>
    <numFmt numFmtId="191" formatCode="[Blue]\+\ 0.00_);[Red]\(0.00\)"/>
    <numFmt numFmtId="192" formatCode="0.000"/>
  </numFmts>
  <fonts count="53">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u val="single"/>
      <sz val="12.5"/>
      <color indexed="61"/>
      <name val="Arial"/>
      <family val="0"/>
    </font>
    <font>
      <u val="single"/>
      <sz val="12.5"/>
      <color indexed="12"/>
      <name val="Arial"/>
      <family val="0"/>
    </font>
    <font>
      <b/>
      <u val="single"/>
      <sz val="16"/>
      <name val="Arial"/>
      <family val="2"/>
    </font>
    <font>
      <sz val="12"/>
      <name val="Arial"/>
      <family val="2"/>
    </font>
    <font>
      <b/>
      <sz val="11"/>
      <name val="Arial"/>
      <family val="2"/>
    </font>
    <font>
      <sz val="11"/>
      <name val="Arial"/>
      <family val="2"/>
    </font>
    <font>
      <sz val="11"/>
      <name val="Times"/>
      <family val="0"/>
    </font>
    <font>
      <b/>
      <sz val="11"/>
      <name val="Times"/>
      <family val="0"/>
    </font>
    <font>
      <sz val="11"/>
      <name val="Helv"/>
      <family val="0"/>
    </font>
    <font>
      <sz val="18"/>
      <name val="Arial"/>
      <family val="2"/>
    </font>
    <font>
      <b/>
      <sz val="18"/>
      <name val="Arial"/>
      <family val="2"/>
    </font>
    <font>
      <b/>
      <u val="single"/>
      <sz val="18"/>
      <name val="Arial"/>
      <family val="2"/>
    </font>
    <font>
      <b/>
      <sz val="10"/>
      <name val="Helv"/>
      <family val="0"/>
    </font>
    <font>
      <b/>
      <i/>
      <u val="single"/>
      <sz val="10"/>
      <name val="Arial"/>
      <family val="2"/>
    </font>
    <font>
      <sz val="10"/>
      <color indexed="10"/>
      <name val="Arial"/>
      <family val="2"/>
    </font>
    <font>
      <sz val="10"/>
      <color indexed="21"/>
      <name val="Arial"/>
      <family val="2"/>
    </font>
    <font>
      <b/>
      <sz val="12"/>
      <color indexed="10"/>
      <name val="Arial"/>
      <family val="0"/>
    </font>
    <font>
      <i/>
      <sz val="12"/>
      <name val="Arial"/>
      <family val="2"/>
    </font>
    <font>
      <b/>
      <i/>
      <sz val="18"/>
      <name val="Arial"/>
      <family val="2"/>
    </font>
    <font>
      <b/>
      <sz val="20"/>
      <color indexed="8"/>
      <name val="Arial"/>
      <family val="2"/>
    </font>
    <font>
      <b/>
      <u val="single"/>
      <sz val="11"/>
      <name val="Arial"/>
      <family val="2"/>
    </font>
    <font>
      <b/>
      <sz val="14"/>
      <name val="Times"/>
      <family val="0"/>
    </font>
    <font>
      <b/>
      <sz val="14"/>
      <color indexed="8"/>
      <name val="Times"/>
      <family val="0"/>
    </font>
    <font>
      <b/>
      <sz val="11"/>
      <color indexed="10"/>
      <name val="Arial"/>
      <family val="2"/>
    </font>
    <font>
      <b/>
      <sz val="10"/>
      <name val="Times"/>
      <family val="0"/>
    </font>
    <font>
      <b/>
      <sz val="12"/>
      <name val="Times"/>
      <family val="0"/>
    </font>
    <font>
      <b/>
      <sz val="12"/>
      <color indexed="10"/>
      <name val="Times"/>
      <family val="0"/>
    </font>
    <font>
      <b/>
      <sz val="12"/>
      <color indexed="8"/>
      <name val="Times"/>
      <family val="0"/>
    </font>
    <font>
      <b/>
      <i/>
      <sz val="18"/>
      <color indexed="10"/>
      <name val="Arial"/>
      <family val="2"/>
    </font>
  </fonts>
  <fills count="9">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style="medium"/>
      <bottom style="thin"/>
    </border>
    <border>
      <left style="thin"/>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420">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19" fillId="0" borderId="2" xfId="0" applyFont="1" applyBorder="1" applyAlignment="1">
      <alignment horizontal="centerContinuous"/>
    </xf>
    <xf numFmtId="0" fontId="20" fillId="0" borderId="3" xfId="0" applyFont="1" applyBorder="1" applyAlignment="1">
      <alignment horizontal="centerContinuous"/>
    </xf>
    <xf numFmtId="0" fontId="20" fillId="0" borderId="4" xfId="0" applyFont="1" applyBorder="1" applyAlignment="1">
      <alignment horizontal="centerContinuous"/>
    </xf>
    <xf numFmtId="0" fontId="21" fillId="0" borderId="2" xfId="0" applyFont="1" applyBorder="1" applyAlignment="1">
      <alignment horizontal="centerContinuous"/>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5" xfId="0" applyFont="1" applyBorder="1" applyAlignment="1">
      <alignment/>
    </xf>
    <xf numFmtId="0" fontId="18" fillId="0" borderId="0" xfId="0" applyFont="1" applyBorder="1" applyAlignment="1">
      <alignment/>
    </xf>
    <xf numFmtId="0" fontId="18" fillId="0" borderId="0" xfId="0" applyFont="1" applyAlignment="1">
      <alignment/>
    </xf>
    <xf numFmtId="0" fontId="0" fillId="0" borderId="6" xfId="0" applyFont="1" applyBorder="1" applyAlignment="1">
      <alignment wrapText="1"/>
    </xf>
    <xf numFmtId="0" fontId="0" fillId="0" borderId="1" xfId="0" applyFont="1" applyBorder="1" applyAlignment="1">
      <alignment wrapText="1"/>
    </xf>
    <xf numFmtId="0" fontId="22" fillId="0" borderId="7" xfId="0" applyFont="1" applyFill="1" applyBorder="1" applyAlignment="1">
      <alignment textRotation="90" wrapText="1"/>
    </xf>
    <xf numFmtId="0" fontId="22" fillId="0" borderId="8" xfId="0" applyFont="1" applyFill="1" applyBorder="1" applyAlignment="1">
      <alignment textRotation="90" wrapText="1"/>
    </xf>
    <xf numFmtId="0" fontId="22" fillId="0" borderId="9" xfId="0" applyFont="1" applyFill="1" applyBorder="1" applyAlignment="1">
      <alignment textRotation="90" wrapText="1"/>
    </xf>
    <xf numFmtId="0" fontId="23" fillId="0" borderId="7" xfId="0" applyFont="1" applyFill="1" applyBorder="1" applyAlignment="1">
      <alignment textRotation="90" wrapText="1"/>
    </xf>
    <xf numFmtId="0" fontId="23" fillId="0" borderId="8" xfId="0" applyFont="1" applyFill="1" applyBorder="1" applyAlignment="1">
      <alignment textRotation="90" wrapText="1"/>
    </xf>
    <xf numFmtId="0" fontId="9" fillId="0" borderId="8" xfId="0" applyFont="1" applyFill="1" applyBorder="1" applyAlignment="1">
      <alignment textRotation="90" wrapText="1"/>
    </xf>
    <xf numFmtId="0" fontId="0" fillId="0" borderId="0" xfId="0" applyFont="1" applyAlignment="1">
      <alignment wrapText="1"/>
    </xf>
    <xf numFmtId="0" fontId="0" fillId="3" borderId="0" xfId="0" applyFont="1" applyFill="1" applyAlignment="1">
      <alignment/>
    </xf>
    <xf numFmtId="0" fontId="0" fillId="3" borderId="0" xfId="0" applyFont="1" applyFill="1" applyAlignment="1">
      <alignment textRotation="90"/>
    </xf>
    <xf numFmtId="2" fontId="0" fillId="0" borderId="0" xfId="0" applyNumberFormat="1" applyAlignment="1">
      <alignment/>
    </xf>
    <xf numFmtId="0" fontId="0" fillId="0" borderId="0" xfId="0" applyBorder="1" applyAlignment="1">
      <alignment/>
    </xf>
    <xf numFmtId="0" fontId="19" fillId="0" borderId="5" xfId="0" applyFont="1" applyBorder="1" applyAlignment="1">
      <alignment horizontal="centerContinuous"/>
    </xf>
    <xf numFmtId="0" fontId="20" fillId="0" borderId="0" xfId="0" applyFont="1" applyBorder="1" applyAlignment="1">
      <alignment horizontal="centerContinuous"/>
    </xf>
    <xf numFmtId="0" fontId="20" fillId="0" borderId="10" xfId="0" applyFont="1" applyBorder="1" applyAlignment="1">
      <alignment horizontal="centerContinuous"/>
    </xf>
    <xf numFmtId="0" fontId="21" fillId="0" borderId="5" xfId="0" applyFont="1" applyBorder="1" applyAlignment="1">
      <alignment horizontal="centerContinuous"/>
    </xf>
    <xf numFmtId="0" fontId="16" fillId="2" borderId="0" xfId="0" applyFont="1" applyFill="1" applyAlignment="1">
      <alignment/>
    </xf>
    <xf numFmtId="2" fontId="0" fillId="2" borderId="0" xfId="0" applyNumberFormat="1" applyFill="1" applyAlignment="1">
      <alignment/>
    </xf>
    <xf numFmtId="0" fontId="0" fillId="0" borderId="0" xfId="0" applyAlignment="1">
      <alignment vertical="top"/>
    </xf>
    <xf numFmtId="0" fontId="0" fillId="0" borderId="0" xfId="0" applyFont="1" applyFill="1" applyAlignment="1">
      <alignment vertical="top"/>
    </xf>
    <xf numFmtId="0" fontId="0" fillId="0" borderId="0" xfId="0" applyBorder="1" applyAlignment="1">
      <alignment vertical="top"/>
    </xf>
    <xf numFmtId="0" fontId="0" fillId="0" borderId="0" xfId="0" applyFont="1" applyAlignment="1">
      <alignment vertical="top"/>
    </xf>
    <xf numFmtId="0" fontId="2" fillId="0" borderId="0" xfId="0" applyFont="1" applyAlignment="1">
      <alignment horizontal="center"/>
    </xf>
    <xf numFmtId="0" fontId="2" fillId="0" borderId="0" xfId="0" applyFont="1" applyAlignment="1" quotePrefix="1">
      <alignment horizontal="center"/>
    </xf>
    <xf numFmtId="0" fontId="26" fillId="0" borderId="2" xfId="22" applyFont="1" applyBorder="1" applyAlignment="1">
      <alignment horizontal="centerContinuous"/>
      <protection locked="0"/>
    </xf>
    <xf numFmtId="0" fontId="0" fillId="0" borderId="4" xfId="22" applyBorder="1" applyAlignment="1">
      <alignment horizontal="centerContinuous"/>
      <protection locked="0"/>
    </xf>
    <xf numFmtId="0" fontId="0" fillId="0" borderId="0" xfId="22">
      <alignment/>
      <protection locked="0"/>
    </xf>
    <xf numFmtId="0" fontId="2" fillId="0" borderId="5" xfId="22" applyFont="1" applyBorder="1">
      <alignment/>
      <protection locked="0"/>
    </xf>
    <xf numFmtId="0" fontId="7" fillId="0" borderId="10" xfId="22" applyFont="1" applyBorder="1">
      <alignment/>
      <protection locked="0"/>
    </xf>
    <xf numFmtId="0" fontId="0" fillId="0" borderId="10" xfId="22" applyBorder="1">
      <alignment/>
      <protection locked="0"/>
    </xf>
    <xf numFmtId="0" fontId="0" fillId="0" borderId="0" xfId="22" applyAlignment="1">
      <alignment horizontal="left" vertical="top" wrapText="1"/>
      <protection locked="0"/>
    </xf>
    <xf numFmtId="0" fontId="2" fillId="0" borderId="6" xfId="22" applyFont="1" applyBorder="1">
      <alignment/>
      <protection locked="0"/>
    </xf>
    <xf numFmtId="0" fontId="0" fillId="0" borderId="11" xfId="22" applyBorder="1" applyAlignment="1">
      <alignment horizontal="left"/>
      <protection locked="0"/>
    </xf>
    <xf numFmtId="0" fontId="2" fillId="0" borderId="0" xfId="22" applyFont="1">
      <alignment/>
      <protection locked="0"/>
    </xf>
    <xf numFmtId="0" fontId="1" fillId="0" borderId="10" xfId="0" applyFont="1" applyBorder="1" applyAlignment="1">
      <alignment/>
    </xf>
    <xf numFmtId="0" fontId="0" fillId="0" borderId="10" xfId="0" applyFont="1" applyBorder="1" applyAlignment="1">
      <alignment horizontal="justify" vertical="top" wrapText="1"/>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 fillId="0" borderId="0" xfId="0" applyFont="1" applyAlignment="1">
      <alignment horizontal="left"/>
    </xf>
    <xf numFmtId="0" fontId="1" fillId="0" borderId="0" xfId="0" applyFont="1" applyAlignment="1">
      <alignment vertical="top"/>
    </xf>
    <xf numFmtId="0" fontId="22" fillId="0" borderId="0" xfId="0" applyFont="1" applyAlignment="1">
      <alignment/>
    </xf>
    <xf numFmtId="0" fontId="1" fillId="0" borderId="5" xfId="0" applyFont="1" applyBorder="1" applyAlignment="1">
      <alignment/>
    </xf>
    <xf numFmtId="0" fontId="1" fillId="0" borderId="0" xfId="0" applyFont="1" applyAlignment="1">
      <alignment wrapText="1"/>
    </xf>
    <xf numFmtId="0" fontId="27" fillId="0" borderId="0" xfId="0" applyFont="1" applyAlignment="1">
      <alignment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ill="1" applyAlignment="1">
      <alignment/>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29" fillId="0" borderId="0" xfId="0" applyFont="1" applyFill="1" applyAlignment="1">
      <alignment vertical="top"/>
    </xf>
    <xf numFmtId="0" fontId="30" fillId="0" borderId="0" xfId="0" applyFont="1" applyFill="1" applyAlignment="1">
      <alignment textRotation="91"/>
    </xf>
    <xf numFmtId="0" fontId="28" fillId="0" borderId="0" xfId="0" applyFont="1" applyBorder="1" applyAlignment="1">
      <alignment vertical="top"/>
    </xf>
    <xf numFmtId="0" fontId="31" fillId="0" borderId="0" xfId="0" applyFont="1" applyFill="1" applyAlignment="1">
      <alignment textRotation="91"/>
    </xf>
    <xf numFmtId="0" fontId="30" fillId="3" borderId="0" xfId="0" applyFont="1" applyFill="1" applyBorder="1" applyAlignment="1">
      <alignment vertical="top" textRotation="91"/>
    </xf>
    <xf numFmtId="0" fontId="32" fillId="0" borderId="0" xfId="0" applyFont="1" applyFill="1" applyBorder="1" applyAlignment="1">
      <alignment vertical="top" wrapText="1"/>
    </xf>
    <xf numFmtId="0" fontId="28" fillId="0" borderId="0" xfId="0" applyFont="1" applyAlignment="1">
      <alignment vertical="top"/>
    </xf>
    <xf numFmtId="0" fontId="29" fillId="0" borderId="0" xfId="0" applyFont="1" applyAlignment="1">
      <alignment vertical="top"/>
    </xf>
    <xf numFmtId="0" fontId="28" fillId="0" borderId="0" xfId="0" applyFont="1" applyFill="1" applyBorder="1" applyAlignment="1">
      <alignment vertical="top"/>
    </xf>
    <xf numFmtId="0" fontId="30" fillId="3" borderId="0" xfId="0" applyFont="1" applyFill="1" applyAlignment="1">
      <alignment vertical="top" textRotation="91"/>
    </xf>
    <xf numFmtId="0" fontId="28" fillId="0" borderId="0" xfId="0" applyFont="1" applyAlignment="1">
      <alignment/>
    </xf>
    <xf numFmtId="0" fontId="0" fillId="0" borderId="0" xfId="0" applyFont="1" applyFill="1" applyAlignment="1">
      <alignment/>
    </xf>
    <xf numFmtId="0" fontId="0" fillId="0" borderId="0" xfId="0" applyFont="1" applyFill="1" applyAlignment="1">
      <alignment textRotation="90"/>
    </xf>
    <xf numFmtId="0" fontId="35" fillId="0" borderId="0" xfId="0" applyFont="1" applyFill="1" applyAlignment="1">
      <alignment/>
    </xf>
    <xf numFmtId="0" fontId="2" fillId="0" borderId="0" xfId="0" applyFont="1" applyFill="1" applyBorder="1" applyAlignment="1">
      <alignment vertical="top"/>
    </xf>
    <xf numFmtId="0" fontId="47" fillId="0" borderId="0" xfId="0" applyFont="1" applyBorder="1" applyAlignment="1">
      <alignment vertical="top"/>
    </xf>
    <xf numFmtId="0" fontId="7" fillId="3" borderId="0" xfId="0" applyFont="1" applyFill="1" applyAlignment="1">
      <alignment/>
    </xf>
    <xf numFmtId="0" fontId="0" fillId="3" borderId="0" xfId="0" applyFill="1" applyAlignment="1">
      <alignment/>
    </xf>
    <xf numFmtId="0" fontId="0" fillId="3" borderId="0" xfId="0" applyFill="1" applyAlignment="1">
      <alignment horizontal="centerContinuous" vertical="top"/>
    </xf>
    <xf numFmtId="0" fontId="18" fillId="3" borderId="0" xfId="0" applyFont="1" applyFill="1" applyAlignment="1">
      <alignment/>
    </xf>
    <xf numFmtId="0" fontId="0" fillId="3" borderId="0" xfId="0" applyFont="1" applyFill="1" applyAlignment="1">
      <alignment wrapText="1"/>
    </xf>
    <xf numFmtId="0" fontId="29" fillId="3" borderId="0" xfId="0" applyFont="1" applyFill="1" applyAlignment="1">
      <alignment vertical="top"/>
    </xf>
    <xf numFmtId="0" fontId="2" fillId="0" borderId="0" xfId="0" applyFont="1" applyFill="1" applyAlignment="1">
      <alignment/>
    </xf>
    <xf numFmtId="0" fontId="2" fillId="0" borderId="14" xfId="0" applyFont="1" applyFill="1" applyBorder="1" applyAlignment="1">
      <alignment horizontal="center"/>
    </xf>
    <xf numFmtId="0" fontId="0" fillId="0" borderId="0" xfId="0" applyFont="1" applyFill="1" applyAlignment="1">
      <alignment wrapText="1"/>
    </xf>
    <xf numFmtId="2" fontId="0" fillId="0" borderId="0" xfId="0" applyNumberFormat="1" applyFont="1" applyFill="1" applyBorder="1" applyAlignment="1">
      <alignment/>
    </xf>
    <xf numFmtId="2" fontId="0" fillId="0" borderId="0" xfId="0" applyNumberFormat="1" applyAlignment="1">
      <alignment wrapText="1"/>
    </xf>
    <xf numFmtId="0" fontId="0" fillId="0" borderId="0" xfId="0" applyAlignment="1">
      <alignment horizontal="right" wrapText="1"/>
    </xf>
    <xf numFmtId="0" fontId="0" fillId="0" borderId="0" xfId="0" applyAlignment="1">
      <alignment wrapText="1"/>
    </xf>
    <xf numFmtId="0" fontId="0" fillId="0" borderId="15" xfId="0" applyFont="1" applyFill="1" applyBorder="1" applyAlignment="1">
      <alignment wrapText="1"/>
    </xf>
    <xf numFmtId="192" fontId="0" fillId="0" borderId="15" xfId="0" applyNumberFormat="1" applyFont="1" applyFill="1" applyBorder="1" applyAlignment="1">
      <alignment/>
    </xf>
    <xf numFmtId="3" fontId="2" fillId="0" borderId="0" xfId="0" applyNumberFormat="1" applyFont="1" applyAlignment="1">
      <alignment horizontal="center" wrapText="1"/>
    </xf>
    <xf numFmtId="166" fontId="2" fillId="0" borderId="0" xfId="0" applyNumberFormat="1" applyFont="1" applyAlignment="1">
      <alignment horizontal="center" wrapText="1"/>
    </xf>
    <xf numFmtId="2" fontId="0" fillId="0" borderId="15" xfId="0" applyNumberFormat="1" applyFont="1" applyFill="1" applyBorder="1" applyAlignment="1">
      <alignment/>
    </xf>
    <xf numFmtId="0" fontId="0" fillId="0" borderId="15" xfId="0" applyFont="1" applyFill="1" applyBorder="1" applyAlignment="1">
      <alignment/>
    </xf>
    <xf numFmtId="0" fontId="0" fillId="0" borderId="15" xfId="0" applyFill="1" applyBorder="1" applyAlignment="1">
      <alignment wrapText="1"/>
    </xf>
    <xf numFmtId="11" fontId="0" fillId="0" borderId="15" xfId="0" applyNumberFormat="1" applyFill="1" applyBorder="1" applyAlignment="1">
      <alignment wrapText="1"/>
    </xf>
    <xf numFmtId="0" fontId="0" fillId="0" borderId="15" xfId="0" applyFill="1" applyBorder="1" applyAlignment="1">
      <alignment/>
    </xf>
    <xf numFmtId="165" fontId="5" fillId="0" borderId="0" xfId="0" applyNumberFormat="1" applyFont="1" applyFill="1" applyBorder="1" applyAlignment="1">
      <alignment wrapText="1"/>
    </xf>
    <xf numFmtId="166" fontId="2" fillId="0" borderId="0" xfId="0" applyNumberFormat="1" applyFont="1" applyFill="1" applyBorder="1" applyAlignment="1">
      <alignment horizontal="center"/>
    </xf>
    <xf numFmtId="0" fontId="1" fillId="0" borderId="0" xfId="0" applyFont="1" applyBorder="1" applyAlignment="1">
      <alignment/>
    </xf>
    <xf numFmtId="0" fontId="1" fillId="0" borderId="0" xfId="0" applyFont="1" applyBorder="1" applyAlignment="1">
      <alignment wrapText="1"/>
    </xf>
    <xf numFmtId="166" fontId="27" fillId="0" borderId="0" xfId="0" applyNumberFormat="1" applyFont="1" applyFill="1" applyBorder="1" applyAlignment="1">
      <alignment/>
    </xf>
    <xf numFmtId="166" fontId="1" fillId="0" borderId="0" xfId="0" applyNumberFormat="1" applyFont="1" applyBorder="1" applyAlignment="1">
      <alignment/>
    </xf>
    <xf numFmtId="0" fontId="0" fillId="0" borderId="16" xfId="0" applyFill="1" applyBorder="1" applyAlignment="1">
      <alignment/>
    </xf>
    <xf numFmtId="0" fontId="0" fillId="0" borderId="0" xfId="0" applyAlignment="1">
      <alignment horizontal="left"/>
    </xf>
    <xf numFmtId="0" fontId="0" fillId="0" borderId="17" xfId="0" applyBorder="1" applyAlignment="1">
      <alignment/>
    </xf>
    <xf numFmtId="0" fontId="0" fillId="0" borderId="15" xfId="0" applyBorder="1" applyAlignment="1">
      <alignment/>
    </xf>
    <xf numFmtId="166" fontId="0" fillId="0" borderId="15" xfId="0" applyNumberFormat="1" applyFont="1" applyFill="1" applyBorder="1" applyAlignment="1">
      <alignment/>
    </xf>
    <xf numFmtId="0" fontId="0" fillId="0" borderId="18" xfId="0" applyBorder="1" applyAlignment="1">
      <alignment/>
    </xf>
    <xf numFmtId="0" fontId="0" fillId="0" borderId="17" xfId="0" applyFont="1" applyBorder="1" applyAlignment="1">
      <alignment/>
    </xf>
    <xf numFmtId="166" fontId="2" fillId="0" borderId="18" xfId="0" applyNumberFormat="1" applyFont="1" applyBorder="1" applyAlignment="1">
      <alignment/>
    </xf>
    <xf numFmtId="0" fontId="0" fillId="0" borderId="15" xfId="0" applyBorder="1" applyAlignment="1">
      <alignment wrapText="1"/>
    </xf>
    <xf numFmtId="0" fontId="4" fillId="0" borderId="15" xfId="0" applyFont="1" applyBorder="1" applyAlignment="1">
      <alignment wrapText="1"/>
    </xf>
    <xf numFmtId="166" fontId="0" fillId="0" borderId="15" xfId="0" applyNumberFormat="1" applyFill="1" applyBorder="1" applyAlignment="1">
      <alignment/>
    </xf>
    <xf numFmtId="9" fontId="27" fillId="0" borderId="0" xfId="0" applyNumberFormat="1" applyFont="1" applyFill="1" applyBorder="1" applyAlignment="1">
      <alignment/>
    </xf>
    <xf numFmtId="9" fontId="27" fillId="0" borderId="0" xfId="0" applyNumberFormat="1" applyFont="1" applyAlignment="1">
      <alignment horizontal="left"/>
    </xf>
    <xf numFmtId="0" fontId="2" fillId="0" borderId="0" xfId="0" applyFont="1" applyAlignment="1">
      <alignment wrapText="1"/>
    </xf>
    <xf numFmtId="166" fontId="0" fillId="0" borderId="0" xfId="0" applyNumberFormat="1" applyFill="1" applyAlignment="1">
      <alignment/>
    </xf>
    <xf numFmtId="166" fontId="0" fillId="0" borderId="0" xfId="0" applyNumberFormat="1" applyAlignment="1">
      <alignment/>
    </xf>
    <xf numFmtId="0" fontId="2" fillId="0" borderId="16" xfId="0" applyFont="1" applyBorder="1" applyAlignment="1">
      <alignment wrapText="1"/>
    </xf>
    <xf numFmtId="0" fontId="0" fillId="0" borderId="19" xfId="0" applyBorder="1" applyAlignment="1">
      <alignment/>
    </xf>
    <xf numFmtId="166" fontId="0" fillId="0" borderId="15" xfId="0" applyNumberFormat="1" applyFont="1" applyBorder="1" applyAlignment="1">
      <alignment wrapText="1"/>
    </xf>
    <xf numFmtId="166" fontId="0" fillId="0" borderId="15" xfId="0" applyNumberFormat="1" applyBorder="1" applyAlignment="1">
      <alignment/>
    </xf>
    <xf numFmtId="166" fontId="2" fillId="0" borderId="20" xfId="0" applyNumberFormat="1" applyFont="1" applyBorder="1" applyAlignment="1">
      <alignment/>
    </xf>
    <xf numFmtId="0" fontId="0" fillId="0" borderId="15" xfId="0" applyFont="1" applyBorder="1" applyAlignment="1">
      <alignment/>
    </xf>
    <xf numFmtId="0" fontId="0" fillId="0" borderId="17" xfId="0" applyFill="1" applyBorder="1" applyAlignment="1">
      <alignment/>
    </xf>
    <xf numFmtId="0" fontId="2" fillId="0" borderId="18" xfId="0" applyFont="1" applyBorder="1" applyAlignment="1">
      <alignment/>
    </xf>
    <xf numFmtId="0" fontId="0" fillId="0" borderId="21" xfId="0" applyFill="1" applyBorder="1" applyAlignment="1">
      <alignment/>
    </xf>
    <xf numFmtId="0" fontId="0" fillId="0" borderId="22" xfId="0" applyBorder="1" applyAlignment="1">
      <alignment/>
    </xf>
    <xf numFmtId="166" fontId="0" fillId="0" borderId="23" xfId="0" applyNumberFormat="1" applyFill="1" applyBorder="1" applyAlignment="1">
      <alignment/>
    </xf>
    <xf numFmtId="0" fontId="2" fillId="0" borderId="20" xfId="0" applyFont="1" applyBorder="1" applyAlignment="1">
      <alignment/>
    </xf>
    <xf numFmtId="0" fontId="0" fillId="0" borderId="24" xfId="0" applyBorder="1" applyAlignment="1">
      <alignment/>
    </xf>
    <xf numFmtId="0" fontId="0" fillId="0" borderId="23" xfId="0" applyBorder="1" applyAlignment="1">
      <alignment/>
    </xf>
    <xf numFmtId="166" fontId="2" fillId="0" borderId="25" xfId="0" applyNumberFormat="1" applyFont="1" applyBorder="1" applyAlignment="1">
      <alignment/>
    </xf>
    <xf numFmtId="0" fontId="0" fillId="0" borderId="7" xfId="0" applyBorder="1" applyAlignment="1">
      <alignment/>
    </xf>
    <xf numFmtId="166" fontId="0" fillId="0" borderId="1" xfId="0" applyNumberFormat="1" applyFill="1" applyBorder="1" applyAlignment="1">
      <alignment/>
    </xf>
    <xf numFmtId="166" fontId="2" fillId="0" borderId="11" xfId="0" applyNumberFormat="1" applyFont="1" applyBorder="1" applyAlignment="1">
      <alignment/>
    </xf>
    <xf numFmtId="0" fontId="27" fillId="0" borderId="26" xfId="0" applyFont="1" applyFill="1" applyBorder="1" applyAlignment="1">
      <alignment/>
    </xf>
    <xf numFmtId="0" fontId="27" fillId="0" borderId="27" xfId="0" applyFont="1" applyBorder="1" applyAlignment="1">
      <alignment/>
    </xf>
    <xf numFmtId="0" fontId="27" fillId="0" borderId="27" xfId="0" applyFont="1" applyFill="1" applyBorder="1" applyAlignment="1">
      <alignment/>
    </xf>
    <xf numFmtId="166" fontId="27" fillId="0" borderId="28" xfId="0" applyNumberFormat="1" applyFont="1" applyBorder="1" applyAlignment="1">
      <alignment/>
    </xf>
    <xf numFmtId="9" fontId="2" fillId="0" borderId="0" xfId="0" applyNumberFormat="1" applyFont="1" applyAlignment="1">
      <alignment horizontal="left"/>
    </xf>
    <xf numFmtId="0" fontId="27" fillId="0" borderId="0" xfId="0" applyFont="1" applyAlignment="1">
      <alignment/>
    </xf>
    <xf numFmtId="165" fontId="27" fillId="0" borderId="0" xfId="0" applyNumberFormat="1" applyFont="1" applyFill="1" applyAlignment="1">
      <alignment/>
    </xf>
    <xf numFmtId="0" fontId="27" fillId="0" borderId="0" xfId="0" applyFont="1" applyFill="1" applyAlignment="1">
      <alignment/>
    </xf>
    <xf numFmtId="0" fontId="1" fillId="0" borderId="0" xfId="0" applyFont="1" applyFill="1" applyAlignment="1">
      <alignment/>
    </xf>
    <xf numFmtId="166" fontId="40" fillId="0" borderId="29" xfId="0" applyNumberFormat="1" applyFont="1" applyBorder="1" applyAlignment="1">
      <alignment/>
    </xf>
    <xf numFmtId="1" fontId="27" fillId="0" borderId="0" xfId="0" applyNumberFormat="1" applyFont="1" applyAlignment="1">
      <alignment/>
    </xf>
    <xf numFmtId="166" fontId="27" fillId="0" borderId="0" xfId="0" applyNumberFormat="1" applyFont="1" applyAlignment="1">
      <alignment/>
    </xf>
    <xf numFmtId="0" fontId="41" fillId="0" borderId="0" xfId="0" applyFont="1" applyBorder="1" applyAlignment="1">
      <alignment/>
    </xf>
    <xf numFmtId="0" fontId="41" fillId="0" borderId="0" xfId="0" applyFont="1" applyBorder="1" applyAlignment="1">
      <alignment wrapText="1"/>
    </xf>
    <xf numFmtId="166" fontId="41" fillId="0" borderId="0" xfId="0" applyNumberFormat="1" applyFont="1" applyFill="1" applyBorder="1" applyAlignment="1">
      <alignment/>
    </xf>
    <xf numFmtId="166" fontId="41" fillId="0" borderId="0" xfId="0" applyNumberFormat="1" applyFont="1" applyBorder="1" applyAlignment="1">
      <alignment/>
    </xf>
    <xf numFmtId="0" fontId="4" fillId="0" borderId="0" xfId="0" applyFont="1" applyAlignment="1">
      <alignment horizontal="left"/>
    </xf>
    <xf numFmtId="0" fontId="4" fillId="0" borderId="30" xfId="0" applyFont="1" applyBorder="1" applyAlignment="1">
      <alignment/>
    </xf>
    <xf numFmtId="0" fontId="4" fillId="0" borderId="16" xfId="0" applyFont="1" applyBorder="1" applyAlignment="1">
      <alignment/>
    </xf>
    <xf numFmtId="0" fontId="4" fillId="0" borderId="16" xfId="0" applyFont="1" applyFill="1" applyBorder="1" applyAlignment="1">
      <alignment/>
    </xf>
    <xf numFmtId="166" fontId="4" fillId="0" borderId="19" xfId="0" applyNumberFormat="1" applyFont="1" applyBorder="1" applyAlignment="1">
      <alignment wrapText="1"/>
    </xf>
    <xf numFmtId="0" fontId="4" fillId="0" borderId="17" xfId="0" applyFont="1" applyBorder="1" applyAlignment="1">
      <alignment/>
    </xf>
    <xf numFmtId="0" fontId="4" fillId="0" borderId="15" xfId="0" applyFont="1" applyBorder="1" applyAlignment="1">
      <alignment/>
    </xf>
    <xf numFmtId="166" fontId="4" fillId="0" borderId="15" xfId="0" applyNumberFormat="1" applyFont="1" applyFill="1" applyBorder="1" applyAlignment="1">
      <alignment/>
    </xf>
    <xf numFmtId="0" fontId="4" fillId="0" borderId="18" xfId="0" applyFont="1" applyBorder="1" applyAlignment="1">
      <alignment/>
    </xf>
    <xf numFmtId="0" fontId="4" fillId="0" borderId="0" xfId="0" applyFont="1" applyAlignment="1">
      <alignment/>
    </xf>
    <xf numFmtId="166" fontId="4" fillId="0" borderId="15" xfId="0" applyNumberFormat="1" applyFont="1" applyBorder="1" applyAlignment="1">
      <alignment/>
    </xf>
    <xf numFmtId="166" fontId="4" fillId="0" borderId="18" xfId="0" applyNumberFormat="1" applyFont="1" applyBorder="1" applyAlignment="1">
      <alignment/>
    </xf>
    <xf numFmtId="0" fontId="41" fillId="0" borderId="24" xfId="0" applyFont="1" applyBorder="1" applyAlignment="1">
      <alignment/>
    </xf>
    <xf numFmtId="0" fontId="41" fillId="0" borderId="23" xfId="0" applyFont="1" applyBorder="1" applyAlignment="1">
      <alignment wrapText="1"/>
    </xf>
    <xf numFmtId="166" fontId="41" fillId="0" borderId="23" xfId="0" applyNumberFormat="1" applyFont="1" applyFill="1" applyBorder="1" applyAlignment="1">
      <alignment/>
    </xf>
    <xf numFmtId="166" fontId="41" fillId="0" borderId="25" xfId="0" applyNumberFormat="1" applyFont="1" applyBorder="1" applyAlignment="1">
      <alignment/>
    </xf>
    <xf numFmtId="0" fontId="34" fillId="4" borderId="24" xfId="0" applyFont="1" applyFill="1" applyBorder="1" applyAlignment="1">
      <alignment/>
    </xf>
    <xf numFmtId="0" fontId="34" fillId="4" borderId="23" xfId="0" applyFont="1" applyFill="1" applyBorder="1" applyAlignment="1">
      <alignment wrapText="1"/>
    </xf>
    <xf numFmtId="166" fontId="33" fillId="4" borderId="23" xfId="0" applyNumberFormat="1" applyFont="1" applyFill="1" applyBorder="1" applyAlignment="1">
      <alignment/>
    </xf>
    <xf numFmtId="166" fontId="33" fillId="4" borderId="31" xfId="0" applyNumberFormat="1" applyFont="1" applyFill="1" applyBorder="1" applyAlignment="1">
      <alignment/>
    </xf>
    <xf numFmtId="0" fontId="34" fillId="5" borderId="26" xfId="0" applyFont="1" applyFill="1" applyBorder="1" applyAlignment="1">
      <alignment/>
    </xf>
    <xf numFmtId="0" fontId="34" fillId="5" borderId="0" xfId="0" applyFont="1" applyFill="1" applyBorder="1" applyAlignment="1">
      <alignment/>
    </xf>
    <xf numFmtId="0" fontId="35" fillId="5" borderId="30" xfId="0" applyFont="1" applyFill="1" applyBorder="1" applyAlignment="1">
      <alignment/>
    </xf>
    <xf numFmtId="0" fontId="1" fillId="4" borderId="0" xfId="0" applyFont="1" applyFill="1" applyBorder="1" applyAlignment="1">
      <alignment/>
    </xf>
    <xf numFmtId="0" fontId="42" fillId="2" borderId="30" xfId="0" applyFont="1" applyFill="1" applyBorder="1" applyAlignment="1">
      <alignment/>
    </xf>
    <xf numFmtId="0" fontId="4" fillId="2" borderId="16" xfId="0" applyFont="1" applyFill="1" applyBorder="1" applyAlignment="1">
      <alignment/>
    </xf>
    <xf numFmtId="0" fontId="4" fillId="2" borderId="19" xfId="0" applyFont="1" applyFill="1" applyBorder="1" applyAlignment="1">
      <alignment/>
    </xf>
    <xf numFmtId="166" fontId="43" fillId="4" borderId="29" xfId="0" applyNumberFormat="1" applyFont="1" applyFill="1" applyBorder="1" applyAlignment="1">
      <alignment/>
    </xf>
    <xf numFmtId="166" fontId="43" fillId="5" borderId="29" xfId="0" applyNumberFormat="1" applyFont="1" applyFill="1" applyBorder="1" applyAlignment="1">
      <alignment/>
    </xf>
    <xf numFmtId="0" fontId="44" fillId="0" borderId="0" xfId="0" applyFont="1" applyFill="1" applyAlignment="1">
      <alignment vertical="top"/>
    </xf>
    <xf numFmtId="0" fontId="44" fillId="0" borderId="0" xfId="0" applyFont="1" applyAlignment="1">
      <alignment vertical="top"/>
    </xf>
    <xf numFmtId="0" fontId="6" fillId="0" borderId="0" xfId="0" applyFont="1" applyFill="1" applyBorder="1" applyAlignment="1">
      <alignment vertical="top"/>
    </xf>
    <xf numFmtId="0" fontId="17" fillId="0" borderId="0" xfId="0" applyFont="1" applyFill="1" applyAlignment="1">
      <alignment/>
    </xf>
    <xf numFmtId="0" fontId="2" fillId="0" borderId="0" xfId="0" applyFont="1" applyAlignment="1">
      <alignment horizontal="centerContinuous"/>
    </xf>
    <xf numFmtId="0" fontId="2" fillId="0" borderId="1" xfId="0" applyFont="1" applyBorder="1" applyAlignment="1">
      <alignment horizontal="center" wrapText="1"/>
    </xf>
    <xf numFmtId="0" fontId="7"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center"/>
    </xf>
    <xf numFmtId="0" fontId="2" fillId="2" borderId="0" xfId="0" applyFont="1" applyFill="1" applyAlignment="1">
      <alignment horizontal="center"/>
    </xf>
    <xf numFmtId="0" fontId="48" fillId="0" borderId="0" xfId="0" applyFont="1" applyAlignment="1">
      <alignment horizontal="center"/>
    </xf>
    <xf numFmtId="0" fontId="2" fillId="3" borderId="0" xfId="0" applyFont="1" applyFill="1" applyAlignment="1">
      <alignment horizontal="center"/>
    </xf>
    <xf numFmtId="0" fontId="2" fillId="0" borderId="0" xfId="0" applyFont="1" applyFill="1" applyAlignment="1">
      <alignment horizontal="center"/>
    </xf>
    <xf numFmtId="0" fontId="48" fillId="0" borderId="3" xfId="0" applyFont="1" applyBorder="1" applyAlignment="1">
      <alignment horizontal="centerContinuous"/>
    </xf>
    <xf numFmtId="0" fontId="40" fillId="0" borderId="0" xfId="0" applyFont="1" applyAlignment="1">
      <alignment/>
    </xf>
    <xf numFmtId="0" fontId="22" fillId="6" borderId="0" xfId="0" applyFont="1" applyFill="1" applyBorder="1" applyAlignment="1">
      <alignment vertical="top" wrapText="1"/>
    </xf>
    <xf numFmtId="0" fontId="30" fillId="3" borderId="10" xfId="0" applyFont="1" applyFill="1" applyBorder="1" applyAlignment="1">
      <alignment/>
    </xf>
    <xf numFmtId="0" fontId="31" fillId="0" borderId="0" xfId="0" applyFont="1" applyFill="1" applyAlignment="1">
      <alignment vertical="top" textRotation="91"/>
    </xf>
    <xf numFmtId="166" fontId="49" fillId="0" borderId="0" xfId="0" applyNumberFormat="1" applyFont="1" applyFill="1" applyAlignment="1">
      <alignment vertical="top" textRotation="91"/>
    </xf>
    <xf numFmtId="0" fontId="49" fillId="0" borderId="0" xfId="0" applyFont="1" applyFill="1" applyAlignment="1">
      <alignment vertical="top" textRotation="91"/>
    </xf>
    <xf numFmtId="0" fontId="49" fillId="0" borderId="0" xfId="0" applyFont="1" applyFill="1" applyAlignment="1">
      <alignment vertical="top"/>
    </xf>
    <xf numFmtId="0" fontId="50" fillId="0" borderId="0" xfId="0" applyFont="1" applyFill="1" applyAlignment="1">
      <alignment vertical="top"/>
    </xf>
    <xf numFmtId="0" fontId="51" fillId="0" borderId="0" xfId="0" applyFont="1" applyFill="1" applyAlignment="1">
      <alignment vertical="top"/>
    </xf>
    <xf numFmtId="1" fontId="50" fillId="0" borderId="0" xfId="0" applyNumberFormat="1" applyFont="1" applyFill="1" applyAlignment="1">
      <alignment vertical="top"/>
    </xf>
    <xf numFmtId="166" fontId="49" fillId="0" borderId="0" xfId="0" applyNumberFormat="1" applyFont="1" applyFill="1" applyAlignment="1">
      <alignment vertical="top"/>
    </xf>
    <xf numFmtId="0" fontId="0" fillId="0" borderId="12" xfId="0" applyBorder="1" applyAlignment="1">
      <alignment vertical="top"/>
    </xf>
    <xf numFmtId="166" fontId="27" fillId="0" borderId="1" xfId="0" applyNumberFormat="1" applyFont="1" applyBorder="1" applyAlignment="1">
      <alignment vertical="top"/>
    </xf>
    <xf numFmtId="0" fontId="27" fillId="0" borderId="1" xfId="0" applyFont="1" applyBorder="1" applyAlignment="1">
      <alignment vertical="top"/>
    </xf>
    <xf numFmtId="0" fontId="6" fillId="0" borderId="0" xfId="0" applyFont="1" applyAlignment="1">
      <alignment vertical="top"/>
    </xf>
    <xf numFmtId="0" fontId="45" fillId="0" borderId="0" xfId="0" applyFont="1" applyFill="1" applyAlignment="1">
      <alignment vertical="top"/>
    </xf>
    <xf numFmtId="166" fontId="45" fillId="0" borderId="0" xfId="0" applyNumberFormat="1" applyFont="1" applyFill="1" applyAlignment="1">
      <alignment vertical="top"/>
    </xf>
    <xf numFmtId="0" fontId="45" fillId="0" borderId="0" xfId="0" applyFont="1" applyFill="1" applyAlignment="1">
      <alignment vertical="top" textRotation="91"/>
    </xf>
    <xf numFmtId="0" fontId="46" fillId="0" borderId="0" xfId="0" applyFont="1" applyFill="1" applyAlignment="1">
      <alignment vertical="top"/>
    </xf>
    <xf numFmtId="0" fontId="30" fillId="0" borderId="0" xfId="0" applyFont="1" applyFill="1" applyAlignment="1">
      <alignment vertical="top" textRotation="91"/>
    </xf>
    <xf numFmtId="0" fontId="47" fillId="0" borderId="0" xfId="0" applyFont="1" applyBorder="1" applyAlignment="1">
      <alignment vertical="top" wrapText="1"/>
    </xf>
    <xf numFmtId="166" fontId="2" fillId="0" borderId="0" xfId="0" applyNumberFormat="1" applyFont="1" applyBorder="1" applyAlignment="1">
      <alignment vertical="top"/>
    </xf>
    <xf numFmtId="0" fontId="28" fillId="0" borderId="1" xfId="0" applyFont="1" applyFill="1" applyBorder="1" applyAlignment="1">
      <alignment vertical="top"/>
    </xf>
    <xf numFmtId="0" fontId="0" fillId="0" borderId="1" xfId="0" applyBorder="1" applyAlignment="1">
      <alignment vertical="top"/>
    </xf>
    <xf numFmtId="1" fontId="45" fillId="0" borderId="0" xfId="0" applyNumberFormat="1" applyFont="1" applyFill="1" applyAlignment="1">
      <alignment vertical="top"/>
    </xf>
    <xf numFmtId="0" fontId="0" fillId="0" borderId="10" xfId="0" applyFont="1" applyFill="1" applyBorder="1" applyAlignment="1">
      <alignment textRotation="90"/>
    </xf>
    <xf numFmtId="0" fontId="30" fillId="0" borderId="10" xfId="0" applyFont="1" applyFill="1" applyBorder="1" applyAlignment="1">
      <alignment textRotation="91"/>
    </xf>
    <xf numFmtId="166" fontId="49" fillId="0" borderId="10" xfId="0" applyNumberFormat="1" applyFont="1" applyFill="1" applyBorder="1" applyAlignment="1">
      <alignment vertical="top" textRotation="91"/>
    </xf>
    <xf numFmtId="166" fontId="27" fillId="0" borderId="11" xfId="0" applyNumberFormat="1" applyFont="1" applyBorder="1" applyAlignment="1">
      <alignment vertical="top"/>
    </xf>
    <xf numFmtId="166" fontId="45" fillId="0" borderId="10" xfId="0" applyNumberFormat="1" applyFont="1" applyFill="1" applyBorder="1" applyAlignment="1">
      <alignment vertical="top" textRotation="91"/>
    </xf>
    <xf numFmtId="0" fontId="2" fillId="0" borderId="0" xfId="0" applyFont="1" applyBorder="1" applyAlignment="1">
      <alignment vertical="top"/>
    </xf>
    <xf numFmtId="0" fontId="40" fillId="4" borderId="0" xfId="0" applyFont="1" applyFill="1" applyAlignment="1">
      <alignment/>
    </xf>
    <xf numFmtId="0" fontId="50" fillId="4" borderId="0" xfId="0" applyFont="1" applyFill="1" applyAlignment="1">
      <alignment textRotation="91"/>
    </xf>
    <xf numFmtId="0" fontId="0" fillId="4" borderId="0" xfId="0" applyFill="1" applyAlignment="1">
      <alignment/>
    </xf>
    <xf numFmtId="0" fontId="18" fillId="4" borderId="0" xfId="0" applyFont="1" applyFill="1" applyAlignment="1">
      <alignment textRotation="91"/>
    </xf>
    <xf numFmtId="0" fontId="2" fillId="4" borderId="0" xfId="0" applyFont="1" applyFill="1" applyBorder="1" applyAlignment="1">
      <alignment vertical="top"/>
    </xf>
    <xf numFmtId="0" fontId="2" fillId="4" borderId="0" xfId="0" applyFont="1" applyFill="1" applyAlignment="1">
      <alignment/>
    </xf>
    <xf numFmtId="0" fontId="36" fillId="4" borderId="0" xfId="0" applyFont="1" applyFill="1" applyBorder="1" applyAlignment="1">
      <alignment vertical="top" wrapText="1"/>
    </xf>
    <xf numFmtId="0" fontId="18" fillId="0" borderId="0" xfId="0" applyFont="1" applyFill="1" applyAlignment="1">
      <alignment textRotation="91"/>
    </xf>
    <xf numFmtId="0" fontId="2" fillId="7" borderId="2" xfId="0" applyFont="1" applyFill="1" applyBorder="1" applyAlignment="1">
      <alignment horizontal="centerContinuous"/>
    </xf>
    <xf numFmtId="0" fontId="0" fillId="7" borderId="3" xfId="0" applyFill="1" applyBorder="1" applyAlignment="1">
      <alignment horizontal="centerContinuous"/>
    </xf>
    <xf numFmtId="166" fontId="0" fillId="7" borderId="3" xfId="0" applyNumberFormat="1" applyFill="1" applyBorder="1" applyAlignment="1">
      <alignment horizontal="centerContinuous"/>
    </xf>
    <xf numFmtId="0" fontId="18" fillId="7" borderId="4" xfId="0" applyFont="1" applyFill="1" applyBorder="1" applyAlignment="1">
      <alignment horizontal="centerContinuous"/>
    </xf>
    <xf numFmtId="0" fontId="2" fillId="7" borderId="0" xfId="0" applyFont="1" applyFill="1" applyAlignment="1">
      <alignment horizontal="center"/>
    </xf>
    <xf numFmtId="166" fontId="2" fillId="7" borderId="0" xfId="0" applyNumberFormat="1" applyFont="1" applyFill="1" applyAlignment="1">
      <alignment horizontal="center"/>
    </xf>
    <xf numFmtId="0" fontId="0" fillId="8" borderId="0" xfId="0" applyFill="1" applyAlignment="1">
      <alignment/>
    </xf>
    <xf numFmtId="0" fontId="2" fillId="7" borderId="5" xfId="0" applyFont="1" applyFill="1" applyBorder="1" applyAlignment="1">
      <alignment/>
    </xf>
    <xf numFmtId="0" fontId="0" fillId="7" borderId="0" xfId="0" applyFill="1" applyBorder="1" applyAlignment="1">
      <alignment/>
    </xf>
    <xf numFmtId="166" fontId="0" fillId="7" borderId="0" xfId="0" applyNumberFormat="1" applyFill="1" applyBorder="1" applyAlignment="1">
      <alignment/>
    </xf>
    <xf numFmtId="0" fontId="18" fillId="7" borderId="10" xfId="0" applyFont="1" applyFill="1" applyBorder="1" applyAlignment="1">
      <alignment textRotation="91"/>
    </xf>
    <xf numFmtId="9" fontId="2" fillId="8" borderId="0" xfId="0" applyNumberFormat="1" applyFont="1" applyFill="1" applyAlignment="1">
      <alignment/>
    </xf>
    <xf numFmtId="1" fontId="0" fillId="7" borderId="0" xfId="0" applyNumberFormat="1" applyFill="1" applyBorder="1" applyAlignment="1">
      <alignment/>
    </xf>
    <xf numFmtId="166" fontId="12" fillId="7" borderId="0" xfId="0" applyNumberFormat="1" applyFont="1" applyFill="1" applyBorder="1" applyAlignment="1">
      <alignment horizontal="center"/>
    </xf>
    <xf numFmtId="166" fontId="2" fillId="7" borderId="0" xfId="0" applyNumberFormat="1" applyFont="1" applyFill="1" applyBorder="1" applyAlignment="1">
      <alignment horizontal="center"/>
    </xf>
    <xf numFmtId="166" fontId="0" fillId="7" borderId="0" xfId="0" applyNumberFormat="1" applyFill="1" applyBorder="1" applyAlignment="1">
      <alignment horizontal="center"/>
    </xf>
    <xf numFmtId="0" fontId="0" fillId="7" borderId="10" xfId="0" applyFill="1" applyBorder="1" applyAlignment="1">
      <alignment/>
    </xf>
    <xf numFmtId="0" fontId="2" fillId="7" borderId="6" xfId="0" applyFont="1" applyFill="1" applyBorder="1" applyAlignment="1">
      <alignment/>
    </xf>
    <xf numFmtId="0" fontId="0" fillId="7" borderId="1" xfId="0" applyFill="1" applyBorder="1" applyAlignment="1">
      <alignment/>
    </xf>
    <xf numFmtId="1" fontId="0" fillId="7" borderId="1" xfId="0" applyNumberFormat="1" applyFill="1" applyBorder="1" applyAlignment="1">
      <alignment/>
    </xf>
    <xf numFmtId="166" fontId="0" fillId="7" borderId="1" xfId="0" applyNumberFormat="1" applyFill="1" applyBorder="1" applyAlignment="1">
      <alignment horizontal="center"/>
    </xf>
    <xf numFmtId="0" fontId="0" fillId="7" borderId="11" xfId="0" applyFill="1" applyBorder="1" applyAlignment="1">
      <alignment/>
    </xf>
    <xf numFmtId="166" fontId="2" fillId="0" borderId="0" xfId="0" applyNumberFormat="1" applyFont="1" applyAlignment="1">
      <alignment/>
    </xf>
    <xf numFmtId="9" fontId="2" fillId="0" borderId="0" xfId="0" applyNumberFormat="1" applyFont="1" applyAlignment="1">
      <alignment/>
    </xf>
    <xf numFmtId="166" fontId="2" fillId="0" borderId="0" xfId="0" applyNumberFormat="1" applyFont="1" applyAlignment="1">
      <alignment vertical="top"/>
    </xf>
    <xf numFmtId="1" fontId="2" fillId="0" borderId="0" xfId="0" applyNumberFormat="1" applyFont="1" applyAlignment="1">
      <alignment vertical="top"/>
    </xf>
    <xf numFmtId="0" fontId="2" fillId="0" borderId="0" xfId="0" applyFont="1" applyBorder="1" applyAlignment="1">
      <alignment horizontal="center" vertical="top" wrapText="1"/>
    </xf>
    <xf numFmtId="0" fontId="2" fillId="0" borderId="0" xfId="0" applyFont="1" applyBorder="1" applyAlignment="1">
      <alignment vertical="top" wrapText="1"/>
    </xf>
    <xf numFmtId="190" fontId="0" fillId="7" borderId="15" xfId="0" applyNumberFormat="1" applyFont="1" applyFill="1" applyBorder="1" applyAlignment="1">
      <alignment vertical="top" wrapText="1"/>
    </xf>
    <xf numFmtId="190" fontId="0" fillId="7" borderId="15" xfId="0" applyNumberFormat="1" applyFont="1" applyFill="1" applyBorder="1" applyAlignment="1">
      <alignment vertical="top"/>
    </xf>
    <xf numFmtId="191" fontId="0" fillId="7" borderId="15" xfId="0" applyNumberFormat="1" applyFont="1" applyFill="1" applyBorder="1" applyAlignment="1">
      <alignment vertical="top"/>
    </xf>
    <xf numFmtId="0" fontId="0" fillId="6" borderId="0" xfId="0" applyFill="1" applyAlignment="1">
      <alignment/>
    </xf>
    <xf numFmtId="0" fontId="2" fillId="0" borderId="30" xfId="0" applyFont="1" applyBorder="1" applyAlignment="1">
      <alignment vertical="top"/>
    </xf>
    <xf numFmtId="0" fontId="0" fillId="0" borderId="16" xfId="0" applyBorder="1" applyAlignment="1">
      <alignment vertical="top"/>
    </xf>
    <xf numFmtId="0" fontId="0" fillId="0" borderId="16" xfId="0" applyFill="1" applyBorder="1" applyAlignment="1">
      <alignment vertical="top"/>
    </xf>
    <xf numFmtId="166" fontId="1" fillId="7" borderId="19" xfId="0" applyNumberFormat="1" applyFont="1" applyFill="1" applyBorder="1" applyAlignment="1">
      <alignment vertical="top" wrapText="1"/>
    </xf>
    <xf numFmtId="9" fontId="27" fillId="0" borderId="0" xfId="0" applyNumberFormat="1" applyFont="1" applyFill="1" applyBorder="1" applyAlignment="1">
      <alignment horizontal="left" vertical="top"/>
    </xf>
    <xf numFmtId="0" fontId="0" fillId="0" borderId="17" xfId="0" applyBorder="1" applyAlignment="1">
      <alignment vertical="top"/>
    </xf>
    <xf numFmtId="0" fontId="0" fillId="0" borderId="15" xfId="0" applyBorder="1" applyAlignment="1">
      <alignment vertical="top"/>
    </xf>
    <xf numFmtId="0" fontId="0" fillId="0" borderId="15" xfId="0" applyFill="1" applyBorder="1" applyAlignment="1">
      <alignment vertical="top"/>
    </xf>
    <xf numFmtId="0" fontId="0" fillId="0" borderId="18" xfId="0" applyBorder="1" applyAlignment="1">
      <alignment vertical="top"/>
    </xf>
    <xf numFmtId="9" fontId="27" fillId="0" borderId="0" xfId="0" applyNumberFormat="1" applyFont="1" applyAlignment="1">
      <alignment horizontal="left" vertical="top"/>
    </xf>
    <xf numFmtId="166" fontId="0" fillId="0" borderId="15" xfId="0" applyNumberFormat="1" applyFont="1" applyFill="1" applyBorder="1" applyAlignment="1">
      <alignment vertical="top"/>
    </xf>
    <xf numFmtId="0" fontId="0" fillId="0" borderId="17" xfId="0" applyFont="1" applyBorder="1" applyAlignment="1">
      <alignment vertical="top"/>
    </xf>
    <xf numFmtId="166" fontId="0" fillId="0" borderId="15" xfId="0" applyNumberFormat="1" applyFont="1" applyBorder="1" applyAlignment="1">
      <alignment vertical="top"/>
    </xf>
    <xf numFmtId="166" fontId="2" fillId="8" borderId="18" xfId="0" applyNumberFormat="1" applyFont="1" applyFill="1" applyBorder="1" applyAlignment="1">
      <alignment vertical="top"/>
    </xf>
    <xf numFmtId="0" fontId="23" fillId="0" borderId="0" xfId="0" applyFont="1" applyFill="1" applyAlignment="1">
      <alignment horizontal="center" vertical="top"/>
    </xf>
    <xf numFmtId="0" fontId="23" fillId="0" borderId="0" xfId="0" applyFont="1" applyBorder="1" applyAlignment="1">
      <alignment horizontal="center" vertical="top"/>
    </xf>
    <xf numFmtId="0" fontId="23" fillId="0" borderId="0" xfId="0" applyFont="1" applyAlignment="1">
      <alignment horizontal="center" vertical="top"/>
    </xf>
    <xf numFmtId="1" fontId="2" fillId="7" borderId="0" xfId="0" applyNumberFormat="1" applyFont="1" applyFill="1" applyAlignment="1">
      <alignment/>
    </xf>
    <xf numFmtId="1" fontId="2" fillId="0" borderId="0" xfId="0" applyNumberFormat="1" applyFont="1" applyAlignment="1">
      <alignment horizontal="center" wrapText="1"/>
    </xf>
    <xf numFmtId="1" fontId="0" fillId="7" borderId="0" xfId="0" applyNumberFormat="1" applyFill="1" applyAlignment="1">
      <alignment/>
    </xf>
    <xf numFmtId="1" fontId="0" fillId="0" borderId="0" xfId="0" applyNumberFormat="1" applyAlignment="1">
      <alignment/>
    </xf>
    <xf numFmtId="1" fontId="2" fillId="0" borderId="0" xfId="0" applyNumberFormat="1" applyFont="1" applyAlignment="1">
      <alignment/>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2" fillId="0" borderId="0" xfId="0" applyFont="1" applyBorder="1" applyAlignment="1">
      <alignment horizontal="left" vertical="top"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2" xfId="0" applyFont="1" applyBorder="1" applyAlignment="1">
      <alignment horizontal="center"/>
    </xf>
    <xf numFmtId="0" fontId="1" fillId="0" borderId="0" xfId="0" applyFont="1" applyFill="1" applyAlignment="1">
      <alignment/>
    </xf>
    <xf numFmtId="0" fontId="0" fillId="0" borderId="22" xfId="0" applyFill="1" applyBorder="1" applyAlignment="1">
      <alignment/>
    </xf>
    <xf numFmtId="0" fontId="2" fillId="0" borderId="22" xfId="0" applyFont="1" applyFill="1" applyBorder="1" applyAlignment="1">
      <alignment horizontal="center"/>
    </xf>
    <xf numFmtId="0" fontId="22" fillId="0" borderId="22" xfId="0" applyFont="1" applyFill="1" applyBorder="1" applyAlignment="1">
      <alignment horizontal="center"/>
    </xf>
    <xf numFmtId="165" fontId="37" fillId="0" borderId="30" xfId="0" applyNumberFormat="1" applyFont="1" applyFill="1" applyBorder="1" applyAlignment="1">
      <alignment wrapText="1"/>
    </xf>
    <xf numFmtId="165" fontId="2" fillId="0" borderId="16" xfId="0" applyNumberFormat="1" applyFont="1" applyFill="1" applyBorder="1" applyAlignment="1">
      <alignment horizontal="center" wrapText="1"/>
    </xf>
    <xf numFmtId="1" fontId="2" fillId="0" borderId="16" xfId="0" applyNumberFormat="1" applyFont="1" applyFill="1" applyBorder="1" applyAlignment="1">
      <alignment horizontal="center"/>
    </xf>
    <xf numFmtId="0" fontId="38" fillId="0" borderId="19" xfId="0" applyFont="1" applyFill="1" applyBorder="1" applyAlignment="1">
      <alignment/>
    </xf>
    <xf numFmtId="0" fontId="0" fillId="0" borderId="17"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xf>
    <xf numFmtId="1" fontId="22" fillId="0" borderId="18" xfId="0" applyNumberFormat="1" applyFont="1" applyFill="1" applyBorder="1" applyAlignment="1">
      <alignment/>
    </xf>
    <xf numFmtId="166" fontId="2" fillId="0" borderId="15" xfId="0" applyNumberFormat="1" applyFont="1" applyFill="1" applyBorder="1" applyAlignment="1">
      <alignment horizontal="center"/>
    </xf>
    <xf numFmtId="0" fontId="0" fillId="0" borderId="18" xfId="0" applyFill="1" applyBorder="1" applyAlignment="1">
      <alignment/>
    </xf>
    <xf numFmtId="165" fontId="2" fillId="0" borderId="15" xfId="0" applyNumberFormat="1" applyFont="1" applyFill="1" applyBorder="1" applyAlignment="1">
      <alignment horizontal="center" wrapText="1"/>
    </xf>
    <xf numFmtId="192" fontId="0" fillId="0" borderId="17" xfId="0" applyNumberFormat="1" applyFont="1" applyFill="1" applyBorder="1" applyAlignment="1">
      <alignment wrapText="1"/>
    </xf>
    <xf numFmtId="192" fontId="39" fillId="0" borderId="15" xfId="0" applyNumberFormat="1" applyFont="1" applyFill="1" applyBorder="1" applyAlignment="1">
      <alignment horizontal="center" wrapText="1"/>
    </xf>
    <xf numFmtId="2" fontId="0" fillId="0" borderId="15" xfId="0" applyNumberFormat="1" applyFont="1" applyFill="1" applyBorder="1" applyAlignment="1">
      <alignment horizontal="center"/>
    </xf>
    <xf numFmtId="165" fontId="0" fillId="0" borderId="17" xfId="0" applyNumberFormat="1" applyFont="1" applyFill="1" applyBorder="1" applyAlignment="1">
      <alignment wrapText="1"/>
    </xf>
    <xf numFmtId="166" fontId="2" fillId="0" borderId="15" xfId="0" applyNumberFormat="1" applyFont="1" applyFill="1" applyBorder="1" applyAlignment="1">
      <alignment horizontal="center"/>
    </xf>
    <xf numFmtId="165" fontId="0" fillId="0" borderId="17" xfId="0" applyNumberFormat="1" applyFont="1" applyFill="1" applyBorder="1" applyAlignment="1">
      <alignment horizontal="left" wrapText="1"/>
    </xf>
    <xf numFmtId="165" fontId="5" fillId="0" borderId="15" xfId="0" applyNumberFormat="1" applyFont="1" applyFill="1" applyBorder="1" applyAlignment="1">
      <alignment horizontal="center" wrapText="1"/>
    </xf>
    <xf numFmtId="165" fontId="17" fillId="0" borderId="24" xfId="0" applyNumberFormat="1" applyFont="1" applyFill="1" applyBorder="1" applyAlignment="1">
      <alignment wrapText="1"/>
    </xf>
    <xf numFmtId="0" fontId="27" fillId="0" borderId="23" xfId="0" applyFont="1" applyFill="1" applyBorder="1" applyAlignment="1">
      <alignment/>
    </xf>
    <xf numFmtId="166" fontId="1" fillId="0" borderId="23" xfId="0" applyNumberFormat="1" applyFont="1" applyFill="1" applyBorder="1" applyAlignment="1">
      <alignment horizontal="center"/>
    </xf>
    <xf numFmtId="166" fontId="1" fillId="0" borderId="25" xfId="0" applyNumberFormat="1" applyFont="1" applyFill="1" applyBorder="1" applyAlignment="1">
      <alignment/>
    </xf>
    <xf numFmtId="165" fontId="0" fillId="0" borderId="17" xfId="0" applyNumberFormat="1" applyFont="1" applyFill="1" applyBorder="1" applyAlignment="1">
      <alignment vertical="top" wrapText="1"/>
    </xf>
    <xf numFmtId="165" fontId="39" fillId="0" borderId="15" xfId="0" applyNumberFormat="1" applyFont="1" applyFill="1" applyBorder="1" applyAlignment="1">
      <alignment horizontal="center" vertical="top" wrapText="1"/>
    </xf>
    <xf numFmtId="166" fontId="0" fillId="0" borderId="15" xfId="0" applyNumberFormat="1" applyFont="1" applyFill="1" applyBorder="1" applyAlignment="1">
      <alignment horizontal="center" vertical="top"/>
    </xf>
    <xf numFmtId="1" fontId="0" fillId="0" borderId="18" xfId="0" applyNumberFormat="1" applyFont="1" applyFill="1" applyBorder="1" applyAlignment="1">
      <alignment horizontal="center" vertical="top"/>
    </xf>
    <xf numFmtId="0" fontId="0" fillId="0" borderId="0" xfId="0" applyFill="1" applyAlignment="1">
      <alignment vertical="top"/>
    </xf>
    <xf numFmtId="0" fontId="0" fillId="6" borderId="0" xfId="0" applyFill="1" applyAlignment="1">
      <alignment vertical="top"/>
    </xf>
    <xf numFmtId="166" fontId="2" fillId="0" borderId="0" xfId="0" applyNumberFormat="1" applyFont="1" applyFill="1" applyAlignment="1">
      <alignment/>
    </xf>
    <xf numFmtId="0" fontId="0" fillId="2" borderId="0" xfId="0" applyFont="1" applyFill="1" applyAlignment="1">
      <alignment/>
    </xf>
    <xf numFmtId="0" fontId="0" fillId="0" borderId="0" xfId="0" applyFont="1" applyAlignment="1">
      <alignment/>
    </xf>
    <xf numFmtId="0" fontId="0" fillId="0" borderId="0" xfId="0" applyFont="1" applyAlignment="1">
      <alignment horizontal="right" wrapText="1"/>
    </xf>
    <xf numFmtId="0" fontId="0" fillId="0" borderId="0" xfId="0" applyFont="1" applyFill="1" applyAlignment="1">
      <alignment/>
    </xf>
    <xf numFmtId="0" fontId="0" fillId="0" borderId="0" xfId="0" applyFont="1" applyFill="1" applyAlignment="1">
      <alignment vertical="top" wrapText="1"/>
    </xf>
    <xf numFmtId="0" fontId="0" fillId="0" borderId="0" xfId="0" applyFont="1" applyAlignment="1">
      <alignment horizontal="left"/>
    </xf>
    <xf numFmtId="9" fontId="0" fillId="0" borderId="0" xfId="0" applyNumberFormat="1" applyFont="1" applyAlignment="1">
      <alignment horizontal="left"/>
    </xf>
    <xf numFmtId="9" fontId="0" fillId="0" borderId="0" xfId="0" applyNumberFormat="1" applyFont="1" applyAlignment="1">
      <alignment horizontal="left" vertical="top" wrapText="1"/>
    </xf>
    <xf numFmtId="0" fontId="0" fillId="0" borderId="15" xfId="0" applyBorder="1" applyAlignment="1">
      <alignment vertical="top" wrapText="1"/>
    </xf>
    <xf numFmtId="166" fontId="0" fillId="0" borderId="18" xfId="0" applyNumberFormat="1" applyBorder="1" applyAlignment="1">
      <alignment vertical="top"/>
    </xf>
    <xf numFmtId="9" fontId="0" fillId="0" borderId="0" xfId="0" applyNumberFormat="1" applyFont="1" applyAlignment="1">
      <alignment horizontal="left" vertical="top"/>
    </xf>
    <xf numFmtId="0" fontId="4" fillId="0" borderId="15" xfId="0" applyFont="1" applyBorder="1" applyAlignment="1">
      <alignment vertical="top" wrapText="1"/>
    </xf>
    <xf numFmtId="166" fontId="0" fillId="0" borderId="15" xfId="0" applyNumberFormat="1" applyFill="1" applyBorder="1" applyAlignment="1">
      <alignment vertical="top"/>
    </xf>
    <xf numFmtId="166" fontId="0" fillId="0" borderId="20" xfId="0" applyNumberFormat="1" applyBorder="1" applyAlignment="1">
      <alignment vertical="top"/>
    </xf>
    <xf numFmtId="0" fontId="0" fillId="7" borderId="4" xfId="0" applyFill="1" applyBorder="1" applyAlignment="1">
      <alignment horizontal="centerContinuous"/>
    </xf>
    <xf numFmtId="1" fontId="0" fillId="7" borderId="10" xfId="0" applyNumberFormat="1" applyFill="1" applyBorder="1" applyAlignment="1">
      <alignment/>
    </xf>
    <xf numFmtId="1" fontId="0" fillId="7" borderId="11" xfId="0" applyNumberForma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1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2"/>
  <sheetViews>
    <sheetView workbookViewId="0" topLeftCell="A11">
      <selection activeCell="B13" sqref="B13"/>
    </sheetView>
  </sheetViews>
  <sheetFormatPr defaultColWidth="9.140625" defaultRowHeight="12.75"/>
  <cols>
    <col min="1" max="1" width="11.421875" style="91" customWidth="1"/>
    <col min="2" max="2" width="76.57421875" style="84" customWidth="1"/>
    <col min="3" max="16384" width="9.140625" style="84" customWidth="1"/>
  </cols>
  <sheetData>
    <row r="1" spans="1:2" ht="20.25">
      <c r="A1" s="82" t="s">
        <v>47</v>
      </c>
      <c r="B1" s="83"/>
    </row>
    <row r="2" spans="1:2" ht="20.25">
      <c r="A2" s="85"/>
      <c r="B2" s="86"/>
    </row>
    <row r="3" spans="1:2" s="48" customFormat="1" ht="15.75">
      <c r="A3" s="102" t="s">
        <v>30</v>
      </c>
      <c r="B3" s="92"/>
    </row>
    <row r="4" spans="1:2" s="48" customFormat="1" ht="15.75">
      <c r="A4" s="102" t="s">
        <v>31</v>
      </c>
      <c r="B4" s="92"/>
    </row>
    <row r="5" spans="1:2" s="48" customFormat="1" ht="15.75">
      <c r="A5" s="102" t="s">
        <v>32</v>
      </c>
      <c r="B5" s="92"/>
    </row>
    <row r="6" spans="1:2" s="48" customFormat="1" ht="15.75">
      <c r="A6" s="102" t="s">
        <v>33</v>
      </c>
      <c r="B6" s="92"/>
    </row>
    <row r="7" spans="1:2" s="48" customFormat="1" ht="15.75">
      <c r="A7" s="102" t="s">
        <v>34</v>
      </c>
      <c r="B7" s="92"/>
    </row>
    <row r="8" spans="1:2" ht="12.75">
      <c r="A8" s="85"/>
      <c r="B8" s="87"/>
    </row>
    <row r="9" spans="1:2" ht="12.75">
      <c r="A9" s="85" t="s">
        <v>1</v>
      </c>
      <c r="B9" s="87"/>
    </row>
    <row r="10" spans="1:6" ht="192" customHeight="1">
      <c r="A10" s="85"/>
      <c r="B10" s="93" t="s">
        <v>51</v>
      </c>
      <c r="C10" s="88"/>
      <c r="D10" s="88"/>
      <c r="E10" s="88"/>
      <c r="F10" s="88"/>
    </row>
    <row r="11" spans="1:2" ht="12.75">
      <c r="A11" s="85"/>
      <c r="B11" s="87"/>
    </row>
    <row r="12" spans="1:2" ht="12.75">
      <c r="A12" s="85" t="s">
        <v>48</v>
      </c>
      <c r="B12" s="87"/>
    </row>
    <row r="13" spans="1:2" ht="12.75">
      <c r="A13" s="85"/>
      <c r="B13" s="87" t="s">
        <v>49</v>
      </c>
    </row>
    <row r="14" spans="1:2" ht="12.75">
      <c r="A14" s="85"/>
      <c r="B14" s="87"/>
    </row>
    <row r="15" spans="1:2" ht="12.75">
      <c r="A15" s="85"/>
      <c r="B15" s="87"/>
    </row>
    <row r="16" spans="1:2" ht="12.75">
      <c r="A16" s="85"/>
      <c r="B16" s="87"/>
    </row>
    <row r="17" spans="1:2" ht="12.75">
      <c r="A17" s="85" t="s">
        <v>50</v>
      </c>
      <c r="B17" s="87"/>
    </row>
    <row r="18" spans="1:2" s="96" customFormat="1" ht="12.75">
      <c r="A18" s="94"/>
      <c r="B18" s="95" t="s">
        <v>178</v>
      </c>
    </row>
    <row r="19" spans="1:2" s="96" customFormat="1" ht="12.75">
      <c r="A19" s="94"/>
      <c r="B19" s="95" t="s">
        <v>177</v>
      </c>
    </row>
    <row r="20" spans="1:2" s="96" customFormat="1" ht="12.75">
      <c r="A20" s="94"/>
      <c r="B20" s="97"/>
    </row>
    <row r="21" spans="1:2" s="96" customFormat="1" ht="12.75">
      <c r="A21" s="94"/>
      <c r="B21" s="97"/>
    </row>
    <row r="22" spans="1:2" s="96" customFormat="1" ht="12.75">
      <c r="A22" s="94"/>
      <c r="B22" s="95" t="s">
        <v>178</v>
      </c>
    </row>
    <row r="23" spans="1:2" s="96" customFormat="1" ht="12.75">
      <c r="A23" s="94"/>
      <c r="B23" s="95" t="s">
        <v>179</v>
      </c>
    </row>
    <row r="24" spans="1:2" s="96" customFormat="1" ht="12.75">
      <c r="A24" s="94"/>
      <c r="B24" s="97"/>
    </row>
    <row r="25" spans="1:2" s="96" customFormat="1" ht="12.75">
      <c r="A25" s="94"/>
      <c r="B25" s="97"/>
    </row>
    <row r="26" spans="1:2" s="96" customFormat="1" ht="12.75">
      <c r="A26" s="94"/>
      <c r="B26" s="95" t="s">
        <v>181</v>
      </c>
    </row>
    <row r="27" spans="1:2" s="96" customFormat="1" ht="12.75">
      <c r="A27" s="94"/>
      <c r="B27" s="95" t="s">
        <v>180</v>
      </c>
    </row>
    <row r="28" spans="1:2" s="96" customFormat="1" ht="12.75">
      <c r="A28" s="94"/>
      <c r="B28" s="97"/>
    </row>
    <row r="29" spans="1:2" s="96" customFormat="1" ht="12.75">
      <c r="A29" s="94"/>
      <c r="B29" s="97"/>
    </row>
    <row r="30" spans="1:5" s="96" customFormat="1" ht="12.75">
      <c r="A30" s="94"/>
      <c r="B30" s="95" t="s">
        <v>181</v>
      </c>
      <c r="E30" s="98" t="s">
        <v>45</v>
      </c>
    </row>
    <row r="31" spans="1:2" s="96" customFormat="1" ht="12.75">
      <c r="A31" s="94"/>
      <c r="B31" s="95" t="s">
        <v>182</v>
      </c>
    </row>
    <row r="32" spans="1:2" ht="13.5" thickBot="1">
      <c r="A32" s="89"/>
      <c r="B32" s="90"/>
    </row>
  </sheetData>
  <printOptions/>
  <pageMargins left="0.75" right="0.43" top="1" bottom="1" header="0.5" footer="0.5"/>
  <pageSetup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W80"/>
  <sheetViews>
    <sheetView zoomScale="70" zoomScaleNormal="70" workbookViewId="0" topLeftCell="A16">
      <selection activeCell="N59" sqref="N59"/>
    </sheetView>
  </sheetViews>
  <sheetFormatPr defaultColWidth="9.140625" defaultRowHeight="12.75"/>
  <cols>
    <col min="1" max="1" width="7.00390625" style="0" customWidth="1"/>
    <col min="2" max="2" width="44.140625" style="0" customWidth="1"/>
    <col min="3" max="3" width="4.7109375" style="0" hidden="1" customWidth="1"/>
    <col min="4" max="5" width="4.00390625" style="0" hidden="1" customWidth="1"/>
    <col min="6" max="6" width="13.7109375" style="0" customWidth="1"/>
    <col min="7" max="7" width="11.57421875" style="0" customWidth="1"/>
    <col min="8" max="12" width="4.00390625" style="0" hidden="1" customWidth="1"/>
    <col min="13" max="13" width="7.57421875" style="0" bestFit="1" customWidth="1"/>
    <col min="14" max="14" width="11.140625" style="0" customWidth="1"/>
    <col min="15" max="15" width="10.7109375" style="0" customWidth="1"/>
    <col min="16" max="16" width="1.7109375" style="132" customWidth="1"/>
    <col min="17" max="17" width="54.8515625" style="0" customWidth="1"/>
    <col min="18" max="18" width="11.28125" style="246" customWidth="1"/>
    <col min="19" max="19" width="11.00390625" style="0" customWidth="1"/>
    <col min="20" max="20" width="10.8515625" style="0" customWidth="1"/>
    <col min="21" max="22" width="9.28125" style="0" bestFit="1" customWidth="1"/>
    <col min="23" max="23" width="9.57421875" style="0" bestFit="1" customWidth="1"/>
  </cols>
  <sheetData>
    <row r="1" spans="1:18" s="5" customFormat="1" ht="20.25">
      <c r="A1" s="5" t="s">
        <v>30</v>
      </c>
      <c r="P1" s="131"/>
      <c r="R1" s="244"/>
    </row>
    <row r="2" spans="1:18" s="5" customFormat="1" ht="20.25">
      <c r="A2" s="5" t="s">
        <v>31</v>
      </c>
      <c r="P2" s="131"/>
      <c r="R2" s="244"/>
    </row>
    <row r="3" spans="1:18" s="5" customFormat="1" ht="20.25">
      <c r="A3" s="5" t="s">
        <v>32</v>
      </c>
      <c r="P3" s="131"/>
      <c r="R3" s="244"/>
    </row>
    <row r="4" spans="1:18" s="5" customFormat="1" ht="20.25">
      <c r="A4" s="5" t="s">
        <v>33</v>
      </c>
      <c r="P4" s="131"/>
      <c r="R4" s="244"/>
    </row>
    <row r="5" spans="1:18" s="5" customFormat="1" ht="20.25">
      <c r="A5" s="5" t="s">
        <v>34</v>
      </c>
      <c r="P5" s="131"/>
      <c r="R5" s="244"/>
    </row>
    <row r="6" spans="1:3" ht="20.25">
      <c r="A6" s="46"/>
      <c r="B6" s="5"/>
      <c r="C6" s="5"/>
    </row>
    <row r="7" spans="2:18" s="47" customFormat="1" ht="10.5" customHeight="1">
      <c r="B7" s="74"/>
      <c r="P7" s="132"/>
      <c r="R7" s="247"/>
    </row>
    <row r="8" ht="15.75">
      <c r="A8" s="48" t="s">
        <v>1</v>
      </c>
    </row>
    <row r="9" spans="1:18" s="45" customFormat="1" ht="18" customHeight="1" thickBot="1">
      <c r="A9" s="345" t="s">
        <v>82</v>
      </c>
      <c r="B9" s="346"/>
      <c r="C9" s="346"/>
      <c r="D9" s="346"/>
      <c r="E9" s="346"/>
      <c r="F9" s="347"/>
      <c r="G9" s="347"/>
      <c r="H9" s="347"/>
      <c r="I9" s="347"/>
      <c r="J9" s="347"/>
      <c r="K9" s="347"/>
      <c r="L9" s="347"/>
      <c r="M9" s="347"/>
      <c r="N9" s="347"/>
      <c r="O9" s="347"/>
      <c r="P9" s="133"/>
      <c r="R9" s="245"/>
    </row>
    <row r="10" spans="1:18" s="56" customFormat="1" ht="12.75">
      <c r="A10" s="54"/>
      <c r="B10" s="55"/>
      <c r="C10" s="41" t="s">
        <v>13</v>
      </c>
      <c r="D10" s="42"/>
      <c r="E10" s="42"/>
      <c r="F10" s="251" t="s">
        <v>119</v>
      </c>
      <c r="G10" s="43"/>
      <c r="H10" s="44" t="s">
        <v>14</v>
      </c>
      <c r="I10" s="42"/>
      <c r="J10" s="42"/>
      <c r="K10" s="42"/>
      <c r="L10" s="42"/>
      <c r="M10" s="242" t="s">
        <v>183</v>
      </c>
      <c r="N10" s="3"/>
      <c r="O10" s="3"/>
      <c r="P10" s="134"/>
      <c r="R10" s="248"/>
    </row>
    <row r="11" spans="1:18" s="56" customFormat="1" ht="12.75">
      <c r="A11" s="54"/>
      <c r="B11" s="55"/>
      <c r="C11" s="70"/>
      <c r="D11" s="71"/>
      <c r="E11" s="71"/>
      <c r="F11" s="71"/>
      <c r="G11" s="72"/>
      <c r="H11" s="73"/>
      <c r="I11" s="71"/>
      <c r="J11" s="71"/>
      <c r="K11" s="71"/>
      <c r="L11" s="71"/>
      <c r="M11" s="71"/>
      <c r="N11" s="71"/>
      <c r="O11" s="71"/>
      <c r="P11" s="134"/>
      <c r="R11" s="248"/>
    </row>
    <row r="12" spans="1:20" s="65" customFormat="1" ht="56.25" customHeight="1" thickBot="1">
      <c r="A12" s="57" t="s">
        <v>15</v>
      </c>
      <c r="B12" s="58"/>
      <c r="C12" s="59" t="s">
        <v>16</v>
      </c>
      <c r="D12" s="60" t="s">
        <v>17</v>
      </c>
      <c r="E12" s="60" t="s">
        <v>18</v>
      </c>
      <c r="F12" s="60" t="s">
        <v>19</v>
      </c>
      <c r="G12" s="61" t="s">
        <v>20</v>
      </c>
      <c r="H12" s="62" t="s">
        <v>22</v>
      </c>
      <c r="I12" s="63" t="s">
        <v>23</v>
      </c>
      <c r="J12" s="64" t="s">
        <v>4</v>
      </c>
      <c r="K12" s="64" t="s">
        <v>6</v>
      </c>
      <c r="L12" s="64" t="s">
        <v>21</v>
      </c>
      <c r="M12" s="64" t="s">
        <v>2</v>
      </c>
      <c r="N12" s="64" t="s">
        <v>0</v>
      </c>
      <c r="O12" s="64" t="s">
        <v>77</v>
      </c>
      <c r="P12" s="135"/>
      <c r="Q12" s="2" t="s">
        <v>5</v>
      </c>
      <c r="R12" s="243" t="s">
        <v>184</v>
      </c>
      <c r="S12" s="243" t="s">
        <v>185</v>
      </c>
      <c r="T12" s="243" t="s">
        <v>187</v>
      </c>
    </row>
    <row r="13" spans="3:18" s="66" customFormat="1" ht="12.75">
      <c r="C13" s="67"/>
      <c r="D13" s="67"/>
      <c r="E13" s="67"/>
      <c r="F13" s="67"/>
      <c r="G13" s="67"/>
      <c r="H13" s="67"/>
      <c r="I13" s="67"/>
      <c r="J13" s="67"/>
      <c r="K13" s="67"/>
      <c r="L13" s="67"/>
      <c r="M13" s="67"/>
      <c r="N13" s="67"/>
      <c r="O13" s="67"/>
      <c r="R13" s="249"/>
    </row>
    <row r="14" spans="1:18" s="126" customFormat="1" ht="23.25">
      <c r="A14" s="128" t="s">
        <v>174</v>
      </c>
      <c r="C14" s="127"/>
      <c r="D14" s="127"/>
      <c r="E14" s="127"/>
      <c r="F14" s="127"/>
      <c r="G14" s="277"/>
      <c r="H14" s="127"/>
      <c r="I14" s="127"/>
      <c r="J14" s="127"/>
      <c r="K14" s="127"/>
      <c r="L14" s="127"/>
      <c r="M14" s="127"/>
      <c r="N14" s="127"/>
      <c r="O14" s="127"/>
      <c r="P14" s="66"/>
      <c r="R14" s="250"/>
    </row>
    <row r="15" spans="1:18" s="77" customFormat="1" ht="15">
      <c r="A15" s="238" t="s">
        <v>28</v>
      </c>
      <c r="B15" s="115"/>
      <c r="C15" s="116"/>
      <c r="D15" s="116"/>
      <c r="E15" s="116"/>
      <c r="F15" s="116"/>
      <c r="G15" s="278"/>
      <c r="H15" s="116"/>
      <c r="I15" s="116"/>
      <c r="J15" s="116"/>
      <c r="K15" s="116"/>
      <c r="L15" s="116"/>
      <c r="M15" s="116"/>
      <c r="N15" s="116"/>
      <c r="O15" s="116"/>
      <c r="P15" s="136"/>
      <c r="Q15" s="115"/>
      <c r="R15" s="337"/>
    </row>
    <row r="16" spans="2:20" s="78" customFormat="1" ht="15.75">
      <c r="B16" s="117" t="s">
        <v>78</v>
      </c>
      <c r="C16" s="255"/>
      <c r="D16" s="255"/>
      <c r="E16" s="255"/>
      <c r="F16" s="256"/>
      <c r="G16" s="279"/>
      <c r="H16" s="257"/>
      <c r="I16" s="257"/>
      <c r="J16" s="257"/>
      <c r="K16" s="257"/>
      <c r="L16" s="257"/>
      <c r="M16" s="257"/>
      <c r="N16" s="258">
        <v>24</v>
      </c>
      <c r="O16" s="258"/>
      <c r="P16" s="119"/>
      <c r="Q16" s="120" t="s">
        <v>210</v>
      </c>
      <c r="R16" s="338">
        <v>8</v>
      </c>
      <c r="S16" s="273">
        <f>SUM(F16:G16)</f>
        <v>0</v>
      </c>
      <c r="T16" s="282">
        <f>SUM(M16:O16)</f>
        <v>24</v>
      </c>
    </row>
    <row r="17" spans="2:20" s="78" customFormat="1" ht="30">
      <c r="B17" s="272" t="s">
        <v>163</v>
      </c>
      <c r="C17" s="255"/>
      <c r="D17" s="255"/>
      <c r="E17" s="255"/>
      <c r="F17" s="256"/>
      <c r="G17" s="279"/>
      <c r="H17" s="257"/>
      <c r="I17" s="257"/>
      <c r="J17" s="257"/>
      <c r="K17" s="257"/>
      <c r="L17" s="257"/>
      <c r="M17" s="257"/>
      <c r="N17" s="259">
        <v>120</v>
      </c>
      <c r="O17" s="258"/>
      <c r="P17" s="119"/>
      <c r="Q17" s="120" t="s">
        <v>211</v>
      </c>
      <c r="R17" s="338">
        <v>8</v>
      </c>
      <c r="S17" s="273">
        <f aca="true" t="shared" si="0" ref="S17:S36">SUM(F17:G17)</f>
        <v>0</v>
      </c>
      <c r="T17" s="282">
        <f aca="true" t="shared" si="1" ref="T17:T36">SUM(M17:O17)</f>
        <v>120</v>
      </c>
    </row>
    <row r="18" spans="2:20" s="78" customFormat="1" ht="16.5" customHeight="1">
      <c r="B18" s="117" t="s">
        <v>25</v>
      </c>
      <c r="C18" s="255"/>
      <c r="D18" s="255"/>
      <c r="E18" s="255"/>
      <c r="F18" s="256"/>
      <c r="G18" s="279"/>
      <c r="H18" s="257"/>
      <c r="I18" s="257"/>
      <c r="J18" s="257"/>
      <c r="K18" s="257"/>
      <c r="L18" s="257"/>
      <c r="M18" s="257"/>
      <c r="N18" s="258">
        <v>160</v>
      </c>
      <c r="O18" s="258"/>
      <c r="P18" s="119"/>
      <c r="Q18" s="120" t="s">
        <v>210</v>
      </c>
      <c r="R18" s="338">
        <v>8</v>
      </c>
      <c r="S18" s="273">
        <f t="shared" si="0"/>
        <v>0</v>
      </c>
      <c r="T18" s="282">
        <f t="shared" si="1"/>
        <v>160</v>
      </c>
    </row>
    <row r="19" spans="2:20" s="78" customFormat="1" ht="30" customHeight="1">
      <c r="B19" s="130" t="s">
        <v>173</v>
      </c>
      <c r="C19" s="255"/>
      <c r="D19" s="255"/>
      <c r="E19" s="255"/>
      <c r="F19" s="256"/>
      <c r="G19" s="279"/>
      <c r="H19" s="257"/>
      <c r="I19" s="257"/>
      <c r="J19" s="257"/>
      <c r="K19" s="257"/>
      <c r="L19" s="257"/>
      <c r="M19" s="257"/>
      <c r="N19" s="260">
        <v>80</v>
      </c>
      <c r="O19" s="259">
        <v>312</v>
      </c>
      <c r="P19" s="119"/>
      <c r="Q19" s="120" t="s">
        <v>165</v>
      </c>
      <c r="R19" s="338">
        <v>8</v>
      </c>
      <c r="S19" s="273">
        <f t="shared" si="0"/>
        <v>0</v>
      </c>
      <c r="T19" s="282">
        <f t="shared" si="1"/>
        <v>392</v>
      </c>
    </row>
    <row r="20" spans="2:20" s="78" customFormat="1" ht="24" customHeight="1">
      <c r="B20" s="130" t="s">
        <v>207</v>
      </c>
      <c r="C20" s="255"/>
      <c r="D20" s="255"/>
      <c r="E20" s="255"/>
      <c r="F20" s="256"/>
      <c r="G20" s="279"/>
      <c r="H20" s="257"/>
      <c r="I20" s="257"/>
      <c r="J20" s="257"/>
      <c r="K20" s="257"/>
      <c r="L20" s="257"/>
      <c r="M20" s="257"/>
      <c r="N20" s="260">
        <v>40</v>
      </c>
      <c r="O20" s="259">
        <v>80</v>
      </c>
      <c r="P20" s="119"/>
      <c r="Q20" s="120" t="s">
        <v>212</v>
      </c>
      <c r="R20" s="338">
        <v>2</v>
      </c>
      <c r="S20" s="273">
        <f>SUM(F20:G20)</f>
        <v>0</v>
      </c>
      <c r="T20" s="282">
        <f>SUM(M20:O20)</f>
        <v>120</v>
      </c>
    </row>
    <row r="21" spans="2:20" s="78" customFormat="1" ht="19.5" customHeight="1">
      <c r="B21" s="117" t="s">
        <v>83</v>
      </c>
      <c r="C21" s="255"/>
      <c r="D21" s="255"/>
      <c r="E21" s="255"/>
      <c r="F21" s="256"/>
      <c r="G21" s="279"/>
      <c r="H21" s="257"/>
      <c r="I21" s="257"/>
      <c r="J21" s="257"/>
      <c r="K21" s="257"/>
      <c r="L21" s="257"/>
      <c r="M21" s="257"/>
      <c r="N21" s="258">
        <v>40</v>
      </c>
      <c r="O21" s="258">
        <v>24</v>
      </c>
      <c r="P21" s="119"/>
      <c r="Q21" s="120" t="s">
        <v>210</v>
      </c>
      <c r="R21" s="338">
        <v>8</v>
      </c>
      <c r="S21" s="273">
        <f t="shared" si="0"/>
        <v>0</v>
      </c>
      <c r="T21" s="282">
        <f t="shared" si="1"/>
        <v>64</v>
      </c>
    </row>
    <row r="22" spans="2:20" s="78" customFormat="1" ht="19.5" customHeight="1">
      <c r="B22" s="117" t="s">
        <v>84</v>
      </c>
      <c r="C22" s="255"/>
      <c r="D22" s="255"/>
      <c r="E22" s="255"/>
      <c r="F22" s="256"/>
      <c r="G22" s="279"/>
      <c r="H22" s="257"/>
      <c r="I22" s="257"/>
      <c r="J22" s="257"/>
      <c r="K22" s="257"/>
      <c r="L22" s="257"/>
      <c r="M22" s="257"/>
      <c r="N22" s="258">
        <v>8</v>
      </c>
      <c r="O22" s="258">
        <v>4</v>
      </c>
      <c r="P22" s="119"/>
      <c r="Q22" s="120" t="s">
        <v>210</v>
      </c>
      <c r="R22" s="338">
        <v>8</v>
      </c>
      <c r="S22" s="273">
        <f t="shared" si="0"/>
        <v>0</v>
      </c>
      <c r="T22" s="282">
        <f t="shared" si="1"/>
        <v>12</v>
      </c>
    </row>
    <row r="23" spans="2:20" s="78" customFormat="1" ht="15.75">
      <c r="B23" s="117" t="s">
        <v>166</v>
      </c>
      <c r="C23" s="255"/>
      <c r="D23" s="255"/>
      <c r="E23" s="255"/>
      <c r="F23" s="256"/>
      <c r="G23" s="279"/>
      <c r="H23" s="257"/>
      <c r="I23" s="257"/>
      <c r="J23" s="257"/>
      <c r="K23" s="257"/>
      <c r="L23" s="257"/>
      <c r="M23" s="257"/>
      <c r="N23" s="258">
        <v>40</v>
      </c>
      <c r="O23" s="258">
        <v>8</v>
      </c>
      <c r="P23" s="119"/>
      <c r="Q23" s="120" t="s">
        <v>210</v>
      </c>
      <c r="R23" s="338">
        <v>8</v>
      </c>
      <c r="S23" s="273">
        <f t="shared" si="0"/>
        <v>0</v>
      </c>
      <c r="T23" s="282">
        <f t="shared" si="1"/>
        <v>48</v>
      </c>
    </row>
    <row r="24" spans="2:20" s="78" customFormat="1" ht="15.75">
      <c r="B24" s="117" t="s">
        <v>164</v>
      </c>
      <c r="C24" s="255"/>
      <c r="D24" s="255"/>
      <c r="E24" s="255"/>
      <c r="F24" s="256"/>
      <c r="G24" s="279"/>
      <c r="H24" s="257"/>
      <c r="I24" s="257"/>
      <c r="J24" s="257"/>
      <c r="K24" s="257"/>
      <c r="L24" s="257"/>
      <c r="M24" s="257"/>
      <c r="N24" s="261">
        <f>O24*0.3</f>
        <v>68.39999999999999</v>
      </c>
      <c r="O24" s="259">
        <v>228</v>
      </c>
      <c r="P24" s="119"/>
      <c r="Q24" s="120" t="s">
        <v>175</v>
      </c>
      <c r="R24" s="338">
        <v>8</v>
      </c>
      <c r="S24" s="273">
        <f t="shared" si="0"/>
        <v>0</v>
      </c>
      <c r="T24" s="282">
        <f t="shared" si="1"/>
        <v>296.4</v>
      </c>
    </row>
    <row r="25" spans="2:20" s="78" customFormat="1" ht="32.25" customHeight="1">
      <c r="B25" s="117" t="s">
        <v>167</v>
      </c>
      <c r="C25" s="255"/>
      <c r="D25" s="255"/>
      <c r="E25" s="255"/>
      <c r="F25" s="256"/>
      <c r="G25" s="279"/>
      <c r="H25" s="257"/>
      <c r="I25" s="257"/>
      <c r="J25" s="257"/>
      <c r="K25" s="257"/>
      <c r="L25" s="257"/>
      <c r="M25" s="257"/>
      <c r="N25" s="261">
        <f>O25*0.3</f>
        <v>36</v>
      </c>
      <c r="O25" s="259">
        <v>120</v>
      </c>
      <c r="P25" s="119"/>
      <c r="Q25" s="120" t="s">
        <v>176</v>
      </c>
      <c r="R25" s="338">
        <v>8</v>
      </c>
      <c r="S25" s="273">
        <f t="shared" si="0"/>
        <v>0</v>
      </c>
      <c r="T25" s="282">
        <f t="shared" si="1"/>
        <v>156</v>
      </c>
    </row>
    <row r="26" spans="2:20" s="78" customFormat="1" ht="15.75">
      <c r="B26" s="117" t="s">
        <v>41</v>
      </c>
      <c r="C26" s="255"/>
      <c r="D26" s="255"/>
      <c r="E26" s="255"/>
      <c r="F26" s="256"/>
      <c r="G26" s="279"/>
      <c r="H26" s="257"/>
      <c r="I26" s="257"/>
      <c r="J26" s="257"/>
      <c r="K26" s="257"/>
      <c r="L26" s="257"/>
      <c r="M26" s="257"/>
      <c r="N26" s="258">
        <v>40</v>
      </c>
      <c r="O26" s="258">
        <v>24</v>
      </c>
      <c r="P26" s="119"/>
      <c r="Q26" s="120" t="s">
        <v>210</v>
      </c>
      <c r="R26" s="338">
        <v>8</v>
      </c>
      <c r="S26" s="273">
        <f t="shared" si="0"/>
        <v>0</v>
      </c>
      <c r="T26" s="282">
        <f t="shared" si="1"/>
        <v>64</v>
      </c>
    </row>
    <row r="27" spans="2:20" s="78" customFormat="1" ht="15.75">
      <c r="B27" s="117" t="s">
        <v>42</v>
      </c>
      <c r="C27" s="255"/>
      <c r="D27" s="255"/>
      <c r="E27" s="255"/>
      <c r="F27" s="256"/>
      <c r="G27" s="279"/>
      <c r="H27" s="257"/>
      <c r="I27" s="257"/>
      <c r="J27" s="257"/>
      <c r="K27" s="257"/>
      <c r="L27" s="257"/>
      <c r="M27" s="257"/>
      <c r="N27" s="258">
        <v>8</v>
      </c>
      <c r="O27" s="258">
        <v>4</v>
      </c>
      <c r="P27" s="119"/>
      <c r="Q27" s="120" t="s">
        <v>210</v>
      </c>
      <c r="R27" s="338">
        <v>8</v>
      </c>
      <c r="S27" s="273">
        <f t="shared" si="0"/>
        <v>0</v>
      </c>
      <c r="T27" s="282">
        <f t="shared" si="1"/>
        <v>12</v>
      </c>
    </row>
    <row r="28" spans="2:20" s="78" customFormat="1" ht="15.75">
      <c r="B28" s="117" t="s">
        <v>43</v>
      </c>
      <c r="C28" s="255"/>
      <c r="D28" s="255"/>
      <c r="E28" s="255"/>
      <c r="F28" s="256"/>
      <c r="G28" s="279"/>
      <c r="H28" s="257"/>
      <c r="I28" s="257"/>
      <c r="J28" s="257"/>
      <c r="K28" s="257"/>
      <c r="L28" s="257"/>
      <c r="M28" s="257"/>
      <c r="N28" s="258">
        <v>24</v>
      </c>
      <c r="O28" s="258"/>
      <c r="P28" s="119"/>
      <c r="Q28" s="120" t="s">
        <v>210</v>
      </c>
      <c r="R28" s="338">
        <v>8</v>
      </c>
      <c r="S28" s="273">
        <f t="shared" si="0"/>
        <v>0</v>
      </c>
      <c r="T28" s="282">
        <f t="shared" si="1"/>
        <v>24</v>
      </c>
    </row>
    <row r="29" spans="1:20" s="79" customFormat="1" ht="15.75">
      <c r="A29" s="239" t="s">
        <v>29</v>
      </c>
      <c r="B29" s="121"/>
      <c r="C29" s="255"/>
      <c r="D29" s="255"/>
      <c r="E29" s="255"/>
      <c r="F29" s="256"/>
      <c r="G29" s="279"/>
      <c r="H29" s="257"/>
      <c r="I29" s="257"/>
      <c r="J29" s="257"/>
      <c r="K29" s="257"/>
      <c r="L29" s="257"/>
      <c r="M29" s="257"/>
      <c r="N29" s="258"/>
      <c r="O29" s="258"/>
      <c r="P29" s="136"/>
      <c r="Q29" s="122"/>
      <c r="R29" s="338">
        <v>8</v>
      </c>
      <c r="S29" s="273">
        <f t="shared" si="0"/>
        <v>0</v>
      </c>
      <c r="T29" s="282">
        <f t="shared" si="1"/>
        <v>0</v>
      </c>
    </row>
    <row r="30" spans="2:20" s="78" customFormat="1" ht="15.75">
      <c r="B30" s="117" t="s">
        <v>26</v>
      </c>
      <c r="C30" s="255"/>
      <c r="D30" s="255"/>
      <c r="E30" s="255"/>
      <c r="F30" s="256"/>
      <c r="G30" s="279"/>
      <c r="H30" s="257"/>
      <c r="I30" s="257"/>
      <c r="J30" s="257"/>
      <c r="K30" s="257"/>
      <c r="L30" s="257"/>
      <c r="M30" s="257"/>
      <c r="N30" s="258">
        <v>80</v>
      </c>
      <c r="O30" s="258">
        <v>16</v>
      </c>
      <c r="P30" s="136"/>
      <c r="Q30" s="120" t="s">
        <v>35</v>
      </c>
      <c r="R30" s="338">
        <v>4</v>
      </c>
      <c r="S30" s="273">
        <f t="shared" si="0"/>
        <v>0</v>
      </c>
      <c r="T30" s="282">
        <f t="shared" si="1"/>
        <v>96</v>
      </c>
    </row>
    <row r="31" spans="2:20" s="78" customFormat="1" ht="54" customHeight="1">
      <c r="B31" s="117" t="s">
        <v>27</v>
      </c>
      <c r="C31" s="255"/>
      <c r="D31" s="255"/>
      <c r="E31" s="255"/>
      <c r="F31" s="256"/>
      <c r="G31" s="279"/>
      <c r="H31" s="257"/>
      <c r="I31" s="257"/>
      <c r="J31" s="257"/>
      <c r="K31" s="257"/>
      <c r="L31" s="257"/>
      <c r="M31" s="257"/>
      <c r="N31" s="258">
        <f>9*4*8</f>
        <v>288</v>
      </c>
      <c r="O31" s="258">
        <v>80</v>
      </c>
      <c r="P31" s="136"/>
      <c r="Q31" s="120" t="s">
        <v>85</v>
      </c>
      <c r="R31" s="338">
        <v>4</v>
      </c>
      <c r="S31" s="273">
        <f t="shared" si="0"/>
        <v>0</v>
      </c>
      <c r="T31" s="282">
        <f t="shared" si="1"/>
        <v>368</v>
      </c>
    </row>
    <row r="32" spans="2:20" s="78" customFormat="1" ht="21" customHeight="1">
      <c r="B32" s="117" t="s">
        <v>168</v>
      </c>
      <c r="C32" s="255"/>
      <c r="D32" s="255"/>
      <c r="E32" s="255"/>
      <c r="F32" s="256"/>
      <c r="G32" s="279"/>
      <c r="H32" s="257"/>
      <c r="I32" s="257"/>
      <c r="J32" s="257"/>
      <c r="K32" s="257"/>
      <c r="L32" s="257"/>
      <c r="M32" s="257"/>
      <c r="N32" s="259">
        <v>80</v>
      </c>
      <c r="O32" s="258"/>
      <c r="P32" s="136"/>
      <c r="Q32" s="120" t="s">
        <v>169</v>
      </c>
      <c r="R32" s="338">
        <v>4</v>
      </c>
      <c r="S32" s="273">
        <f t="shared" si="0"/>
        <v>0</v>
      </c>
      <c r="T32" s="282">
        <f t="shared" si="1"/>
        <v>80</v>
      </c>
    </row>
    <row r="33" spans="2:20" s="78" customFormat="1" ht="33" customHeight="1">
      <c r="B33" s="117" t="s">
        <v>170</v>
      </c>
      <c r="C33" s="255"/>
      <c r="D33" s="255"/>
      <c r="E33" s="255"/>
      <c r="F33" s="256"/>
      <c r="G33" s="279"/>
      <c r="H33" s="257"/>
      <c r="I33" s="257"/>
      <c r="J33" s="257"/>
      <c r="K33" s="257"/>
      <c r="L33" s="257"/>
      <c r="M33" s="257"/>
      <c r="N33" s="259">
        <v>40</v>
      </c>
      <c r="O33" s="258"/>
      <c r="P33" s="136"/>
      <c r="Q33" s="120" t="s">
        <v>171</v>
      </c>
      <c r="R33" s="338">
        <v>4</v>
      </c>
      <c r="S33" s="273">
        <f t="shared" si="0"/>
        <v>0</v>
      </c>
      <c r="T33" s="282">
        <f t="shared" si="1"/>
        <v>40</v>
      </c>
    </row>
    <row r="34" spans="2:20" s="78" customFormat="1" ht="21" customHeight="1">
      <c r="B34" s="117" t="s">
        <v>172</v>
      </c>
      <c r="C34" s="255"/>
      <c r="D34" s="255"/>
      <c r="E34" s="255"/>
      <c r="F34" s="256"/>
      <c r="G34" s="279"/>
      <c r="H34" s="257"/>
      <c r="I34" s="257"/>
      <c r="J34" s="257"/>
      <c r="K34" s="257"/>
      <c r="L34" s="257"/>
      <c r="M34" s="257"/>
      <c r="N34" s="259">
        <v>24</v>
      </c>
      <c r="O34" s="258"/>
      <c r="P34" s="136"/>
      <c r="Q34" s="120" t="s">
        <v>213</v>
      </c>
      <c r="R34" s="338">
        <v>2</v>
      </c>
      <c r="S34" s="273">
        <f t="shared" si="0"/>
        <v>0</v>
      </c>
      <c r="T34" s="282">
        <f t="shared" si="1"/>
        <v>24</v>
      </c>
    </row>
    <row r="35" spans="2:20" s="76" customFormat="1" ht="30.75" customHeight="1">
      <c r="B35" s="123" t="s">
        <v>36</v>
      </c>
      <c r="C35" s="255"/>
      <c r="D35" s="255"/>
      <c r="E35" s="255"/>
      <c r="F35" s="262">
        <v>10000</v>
      </c>
      <c r="G35" s="279"/>
      <c r="H35" s="257"/>
      <c r="I35" s="257"/>
      <c r="J35" s="257"/>
      <c r="K35" s="257"/>
      <c r="L35" s="257"/>
      <c r="M35" s="257"/>
      <c r="N35" s="258">
        <v>48</v>
      </c>
      <c r="O35" s="258"/>
      <c r="P35" s="124"/>
      <c r="Q35" s="120" t="s">
        <v>79</v>
      </c>
      <c r="R35" s="339">
        <v>4</v>
      </c>
      <c r="S35" s="273">
        <f t="shared" si="0"/>
        <v>10000</v>
      </c>
      <c r="T35" s="282">
        <f t="shared" si="1"/>
        <v>48</v>
      </c>
    </row>
    <row r="36" spans="2:20" s="76" customFormat="1" ht="17.25" customHeight="1">
      <c r="B36" s="123" t="s">
        <v>80</v>
      </c>
      <c r="C36" s="255"/>
      <c r="D36" s="255"/>
      <c r="E36" s="255"/>
      <c r="F36" s="256"/>
      <c r="G36" s="279"/>
      <c r="H36" s="257"/>
      <c r="I36" s="257"/>
      <c r="J36" s="257"/>
      <c r="K36" s="257"/>
      <c r="L36" s="257"/>
      <c r="M36" s="258">
        <v>144</v>
      </c>
      <c r="N36" s="258">
        <v>72</v>
      </c>
      <c r="O36" s="258"/>
      <c r="P36" s="124"/>
      <c r="Q36" s="120" t="s">
        <v>81</v>
      </c>
      <c r="R36" s="339">
        <v>8</v>
      </c>
      <c r="S36" s="273">
        <f t="shared" si="0"/>
        <v>0</v>
      </c>
      <c r="T36" s="282">
        <f t="shared" si="1"/>
        <v>216</v>
      </c>
    </row>
    <row r="37" spans="1:20" s="76" customFormat="1" ht="17.25" customHeight="1" thickBot="1">
      <c r="A37" s="274"/>
      <c r="B37" s="275"/>
      <c r="C37" s="263"/>
      <c r="D37" s="263"/>
      <c r="E37" s="263"/>
      <c r="F37" s="264"/>
      <c r="G37" s="280"/>
      <c r="H37" s="265"/>
      <c r="I37" s="265"/>
      <c r="J37" s="265"/>
      <c r="K37" s="265"/>
      <c r="L37" s="265"/>
      <c r="M37" s="265"/>
      <c r="N37" s="265"/>
      <c r="O37" s="265"/>
      <c r="P37" s="124"/>
      <c r="Q37" s="120"/>
      <c r="R37" s="245"/>
      <c r="S37" s="245"/>
      <c r="T37" s="245"/>
    </row>
    <row r="38" spans="1:20" s="76" customFormat="1" ht="41.25" customHeight="1">
      <c r="A38" s="240" t="s">
        <v>161</v>
      </c>
      <c r="B38" s="266"/>
      <c r="C38" s="267"/>
      <c r="D38" s="267"/>
      <c r="E38" s="267"/>
      <c r="F38" s="268">
        <f>SUM(F15:F36)</f>
        <v>10000</v>
      </c>
      <c r="G38" s="281"/>
      <c r="H38" s="269"/>
      <c r="I38" s="269"/>
      <c r="J38" s="269"/>
      <c r="K38" s="269"/>
      <c r="L38" s="269"/>
      <c r="M38" s="270">
        <f>SUM(M15:M36)</f>
        <v>144</v>
      </c>
      <c r="N38" s="276">
        <f>SUM(N15:N36)</f>
        <v>1320.4</v>
      </c>
      <c r="O38" s="267">
        <f>SUM(O19:O36)</f>
        <v>900</v>
      </c>
      <c r="P38" s="124"/>
      <c r="Q38" s="271"/>
      <c r="R38" s="245"/>
      <c r="S38" s="315">
        <f>SUM(S16:S36)</f>
        <v>10000</v>
      </c>
      <c r="T38" s="316">
        <f>SUM(T16:T36)</f>
        <v>2364.4</v>
      </c>
    </row>
    <row r="39" spans="1:17" ht="15">
      <c r="A39" s="125"/>
      <c r="B39" s="125"/>
      <c r="C39" s="118"/>
      <c r="D39" s="118"/>
      <c r="E39" s="118"/>
      <c r="F39" s="118"/>
      <c r="G39" s="118"/>
      <c r="H39" s="118"/>
      <c r="I39" s="118"/>
      <c r="J39" s="118"/>
      <c r="K39" s="118"/>
      <c r="L39" s="118"/>
      <c r="M39" s="118"/>
      <c r="N39" s="118"/>
      <c r="O39" s="118"/>
      <c r="P39" s="254"/>
      <c r="Q39" s="116"/>
    </row>
    <row r="40" spans="1:21" s="252" customFormat="1" ht="15.75">
      <c r="A40" s="283" t="s">
        <v>188</v>
      </c>
      <c r="B40" s="283"/>
      <c r="C40" s="284"/>
      <c r="D40" s="284"/>
      <c r="E40" s="284"/>
      <c r="F40" s="284"/>
      <c r="G40" s="284"/>
      <c r="H40" s="284"/>
      <c r="I40" s="284"/>
      <c r="J40" s="284"/>
      <c r="K40" s="284"/>
      <c r="L40" s="284"/>
      <c r="M40" s="284"/>
      <c r="N40" s="284"/>
      <c r="O40" s="284"/>
      <c r="P40" s="254"/>
      <c r="Q40" s="284"/>
      <c r="R40" s="284"/>
      <c r="S40" s="284"/>
      <c r="T40" s="284"/>
      <c r="U40" s="284"/>
    </row>
    <row r="41" spans="1:21" ht="15">
      <c r="A41" s="285"/>
      <c r="B41" s="285"/>
      <c r="C41" s="286"/>
      <c r="D41" s="286"/>
      <c r="E41" s="286"/>
      <c r="F41" s="286"/>
      <c r="G41" s="286"/>
      <c r="H41" s="286"/>
      <c r="I41" s="286"/>
      <c r="J41" s="286"/>
      <c r="K41" s="286"/>
      <c r="L41" s="286"/>
      <c r="M41" s="286"/>
      <c r="N41" s="286"/>
      <c r="O41" s="286"/>
      <c r="P41" s="254"/>
      <c r="Q41" s="286"/>
      <c r="R41" s="286"/>
      <c r="S41" s="286"/>
      <c r="T41" s="286"/>
      <c r="U41" s="286"/>
    </row>
    <row r="42" spans="1:21" ht="15">
      <c r="A42" s="287" t="s">
        <v>86</v>
      </c>
      <c r="B42" s="288"/>
      <c r="C42" s="287"/>
      <c r="D42" s="287"/>
      <c r="E42" s="287"/>
      <c r="F42" s="287"/>
      <c r="G42" s="287"/>
      <c r="H42" s="287"/>
      <c r="I42" s="287"/>
      <c r="J42" s="287"/>
      <c r="K42" s="287"/>
      <c r="L42" s="287"/>
      <c r="M42" s="287"/>
      <c r="N42" s="287"/>
      <c r="O42" s="287"/>
      <c r="P42" s="254"/>
      <c r="Q42" s="289"/>
      <c r="R42" s="289"/>
      <c r="S42" s="289"/>
      <c r="T42" s="289"/>
      <c r="U42" s="289"/>
    </row>
    <row r="43" spans="1:21" ht="15">
      <c r="A43" s="287" t="s">
        <v>87</v>
      </c>
      <c r="B43" s="288"/>
      <c r="C43" s="287"/>
      <c r="D43" s="287"/>
      <c r="E43" s="287"/>
      <c r="F43" s="287"/>
      <c r="G43" s="287"/>
      <c r="H43" s="287"/>
      <c r="I43" s="287"/>
      <c r="J43" s="287"/>
      <c r="K43" s="287"/>
      <c r="L43" s="287"/>
      <c r="M43" s="287"/>
      <c r="N43" s="287"/>
      <c r="O43" s="287"/>
      <c r="P43" s="254"/>
      <c r="Q43" s="289"/>
      <c r="R43" s="289"/>
      <c r="S43" s="289"/>
      <c r="T43" s="289"/>
      <c r="U43" s="289"/>
    </row>
    <row r="44" spans="1:21" ht="15">
      <c r="A44" s="287" t="s">
        <v>88</v>
      </c>
      <c r="B44" s="288"/>
      <c r="C44" s="287"/>
      <c r="D44" s="287"/>
      <c r="E44" s="287"/>
      <c r="F44" s="287"/>
      <c r="G44" s="287"/>
      <c r="H44" s="287"/>
      <c r="I44" s="287"/>
      <c r="J44" s="287"/>
      <c r="K44" s="287"/>
      <c r="L44" s="287"/>
      <c r="M44" s="287"/>
      <c r="N44" s="287"/>
      <c r="O44" s="287"/>
      <c r="P44" s="254"/>
      <c r="Q44" s="289"/>
      <c r="R44" s="289"/>
      <c r="S44" s="289"/>
      <c r="T44" s="289"/>
      <c r="U44" s="289"/>
    </row>
    <row r="45" spans="1:21" ht="15">
      <c r="A45" s="287" t="s">
        <v>89</v>
      </c>
      <c r="B45" s="288"/>
      <c r="C45" s="287"/>
      <c r="D45" s="287"/>
      <c r="E45" s="287"/>
      <c r="F45" s="287"/>
      <c r="G45" s="287"/>
      <c r="H45" s="287"/>
      <c r="I45" s="287"/>
      <c r="J45" s="287"/>
      <c r="K45" s="287"/>
      <c r="L45" s="287"/>
      <c r="M45" s="287"/>
      <c r="N45" s="287"/>
      <c r="O45" s="287"/>
      <c r="P45" s="254"/>
      <c r="Q45" s="289"/>
      <c r="R45" s="289"/>
      <c r="S45" s="289"/>
      <c r="T45" s="289"/>
      <c r="U45" s="289"/>
    </row>
    <row r="46" spans="1:21" ht="15">
      <c r="A46" s="287" t="s">
        <v>90</v>
      </c>
      <c r="B46" s="288"/>
      <c r="C46" s="287"/>
      <c r="D46" s="287"/>
      <c r="E46" s="287"/>
      <c r="F46" s="287"/>
      <c r="G46" s="287"/>
      <c r="H46" s="287"/>
      <c r="I46" s="287"/>
      <c r="J46" s="287"/>
      <c r="K46" s="287"/>
      <c r="L46" s="287"/>
      <c r="M46" s="287"/>
      <c r="N46" s="287"/>
      <c r="O46" s="287"/>
      <c r="P46" s="254"/>
      <c r="Q46" s="289"/>
      <c r="R46" s="289"/>
      <c r="S46" s="289"/>
      <c r="T46" s="289"/>
      <c r="U46" s="289"/>
    </row>
    <row r="47" spans="1:21" ht="15">
      <c r="A47" s="287"/>
      <c r="B47" s="288"/>
      <c r="C47" s="287"/>
      <c r="D47" s="287"/>
      <c r="E47" s="287"/>
      <c r="F47" s="287"/>
      <c r="G47" s="287"/>
      <c r="H47" s="287"/>
      <c r="I47" s="287"/>
      <c r="J47" s="287"/>
      <c r="K47" s="287"/>
      <c r="L47" s="287"/>
      <c r="M47" s="287"/>
      <c r="N47" s="287"/>
      <c r="O47" s="287"/>
      <c r="P47" s="254"/>
      <c r="Q47" s="289"/>
      <c r="R47" s="289"/>
      <c r="S47" s="289"/>
      <c r="T47" s="289"/>
      <c r="U47" s="289"/>
    </row>
    <row r="48" spans="1:17" ht="15">
      <c r="A48" s="129"/>
      <c r="B48" s="1"/>
      <c r="C48" s="129"/>
      <c r="D48" s="129"/>
      <c r="E48" s="129"/>
      <c r="F48" s="129"/>
      <c r="G48" s="129"/>
      <c r="H48" s="129"/>
      <c r="I48" s="129"/>
      <c r="J48" s="129"/>
      <c r="K48" s="129"/>
      <c r="L48" s="129"/>
      <c r="M48" s="129"/>
      <c r="N48" s="129"/>
      <c r="O48" s="129"/>
      <c r="P48" s="254"/>
      <c r="Q48" s="129"/>
    </row>
    <row r="49" ht="15">
      <c r="P49" s="254"/>
    </row>
    <row r="50" spans="14:23" ht="26.25" thickBot="1">
      <c r="N50" s="290"/>
      <c r="O50" s="290"/>
      <c r="P50" s="290"/>
      <c r="Q50" s="290"/>
      <c r="R50" s="290"/>
      <c r="S50" s="2" t="s">
        <v>184</v>
      </c>
      <c r="T50" s="2" t="s">
        <v>185</v>
      </c>
      <c r="U50" s="341" t="s">
        <v>187</v>
      </c>
      <c r="V50" s="2" t="s">
        <v>186</v>
      </c>
      <c r="W50" s="2" t="s">
        <v>189</v>
      </c>
    </row>
    <row r="51" spans="14:23" ht="12.75">
      <c r="N51" s="291" t="s">
        <v>190</v>
      </c>
      <c r="O51" s="292"/>
      <c r="P51" s="292"/>
      <c r="Q51" s="293"/>
      <c r="R51" s="294"/>
      <c r="S51" s="295"/>
      <c r="T51" s="296"/>
      <c r="U51" s="342"/>
      <c r="V51" s="297"/>
      <c r="W51" s="297"/>
    </row>
    <row r="52" spans="14:23" ht="12.75">
      <c r="N52" s="298" t="s">
        <v>191</v>
      </c>
      <c r="O52" s="299"/>
      <c r="P52" s="299"/>
      <c r="Q52" s="300"/>
      <c r="R52" s="301"/>
      <c r="S52" s="295">
        <v>1</v>
      </c>
      <c r="T52" s="296">
        <v>0</v>
      </c>
      <c r="U52" s="340">
        <v>0</v>
      </c>
      <c r="V52" s="302">
        <f>T52/T62</f>
        <v>0</v>
      </c>
      <c r="W52" s="302">
        <f>U52/U62</f>
        <v>0</v>
      </c>
    </row>
    <row r="53" spans="14:23" ht="12.75">
      <c r="N53" s="298" t="s">
        <v>192</v>
      </c>
      <c r="O53" s="299"/>
      <c r="P53" s="299"/>
      <c r="Q53" s="300"/>
      <c r="R53" s="301"/>
      <c r="S53" s="295">
        <v>2</v>
      </c>
      <c r="T53" s="296">
        <f>SUM(Z40:Z42)</f>
        <v>0</v>
      </c>
      <c r="U53" s="340">
        <f>T20+T34</f>
        <v>144</v>
      </c>
      <c r="V53" s="302">
        <f>T53/T62</f>
        <v>0</v>
      </c>
      <c r="W53" s="302">
        <f>U53/U62</f>
        <v>0.06090340043985789</v>
      </c>
    </row>
    <row r="54" spans="14:23" ht="12.75">
      <c r="N54" s="298" t="s">
        <v>193</v>
      </c>
      <c r="O54" s="299"/>
      <c r="P54" s="303"/>
      <c r="Q54" s="304"/>
      <c r="R54" s="301"/>
      <c r="S54" s="295">
        <v>3</v>
      </c>
      <c r="T54" s="296">
        <v>0</v>
      </c>
      <c r="U54" s="340">
        <v>0</v>
      </c>
      <c r="V54" s="302">
        <f>T54/T62</f>
        <v>0</v>
      </c>
      <c r="W54" s="302">
        <f>U54/U62</f>
        <v>0</v>
      </c>
    </row>
    <row r="55" spans="14:23" ht="12.75">
      <c r="N55" s="298" t="s">
        <v>194</v>
      </c>
      <c r="O55" s="299"/>
      <c r="P55" s="303"/>
      <c r="Q55" s="305"/>
      <c r="R55" s="301"/>
      <c r="S55" s="295">
        <v>4</v>
      </c>
      <c r="T55" s="296">
        <f>F35</f>
        <v>10000</v>
      </c>
      <c r="U55" s="340">
        <f>SUM(T30:T33)+T35</f>
        <v>632</v>
      </c>
      <c r="V55" s="302">
        <f>T55/T62</f>
        <v>1</v>
      </c>
      <c r="W55" s="302">
        <f>U55/U62</f>
        <v>0.26729825748604297</v>
      </c>
    </row>
    <row r="56" spans="14:23" ht="12.75">
      <c r="N56" s="298" t="s">
        <v>195</v>
      </c>
      <c r="O56" s="299"/>
      <c r="P56" s="303"/>
      <c r="Q56" s="306"/>
      <c r="R56" s="307"/>
      <c r="S56" s="295">
        <v>5</v>
      </c>
      <c r="T56" s="296">
        <v>0</v>
      </c>
      <c r="U56" s="340">
        <v>0</v>
      </c>
      <c r="V56" s="302">
        <f>T56/T62</f>
        <v>0</v>
      </c>
      <c r="W56" s="302">
        <f>U56/U62</f>
        <v>0</v>
      </c>
    </row>
    <row r="57" spans="14:23" ht="12.75">
      <c r="N57" s="298" t="s">
        <v>196</v>
      </c>
      <c r="O57" s="299"/>
      <c r="P57" s="303"/>
      <c r="Q57" s="306"/>
      <c r="R57" s="307"/>
      <c r="S57" s="295">
        <v>6</v>
      </c>
      <c r="T57" s="296">
        <v>0</v>
      </c>
      <c r="U57" s="340">
        <v>0</v>
      </c>
      <c r="V57" s="302">
        <f>T57/T62</f>
        <v>0</v>
      </c>
      <c r="W57" s="302">
        <f>U57/U62</f>
        <v>0</v>
      </c>
    </row>
    <row r="58" spans="14:23" ht="12.75">
      <c r="N58" s="298" t="s">
        <v>197</v>
      </c>
      <c r="O58" s="299"/>
      <c r="P58" s="303"/>
      <c r="Q58" s="306"/>
      <c r="R58" s="307"/>
      <c r="S58" s="295">
        <v>7</v>
      </c>
      <c r="T58" s="296">
        <v>0</v>
      </c>
      <c r="U58" s="340">
        <v>0</v>
      </c>
      <c r="V58" s="302">
        <f>T58/T62</f>
        <v>0</v>
      </c>
      <c r="W58" s="302">
        <f>U58/U62</f>
        <v>0</v>
      </c>
    </row>
    <row r="59" spans="14:23" ht="12.75">
      <c r="N59" s="298" t="s">
        <v>206</v>
      </c>
      <c r="O59" s="299"/>
      <c r="P59" s="303"/>
      <c r="Q59" s="306"/>
      <c r="R59" s="307"/>
      <c r="S59" s="295">
        <v>8</v>
      </c>
      <c r="T59" s="296">
        <v>0</v>
      </c>
      <c r="U59" s="340">
        <f>SUM(T16:T19)+SUM(T21:T29)+T36</f>
        <v>1588.4</v>
      </c>
      <c r="V59" s="302">
        <f>T59/T62</f>
        <v>0</v>
      </c>
      <c r="W59" s="302">
        <f>U59/U62</f>
        <v>0.6717983420740992</v>
      </c>
    </row>
    <row r="60" spans="14:23" ht="13.5" thickBot="1">
      <c r="N60" s="308" t="s">
        <v>198</v>
      </c>
      <c r="O60" s="309"/>
      <c r="P60" s="310"/>
      <c r="Q60" s="311"/>
      <c r="R60" s="312"/>
      <c r="S60" s="295">
        <v>9</v>
      </c>
      <c r="T60" s="296">
        <v>0</v>
      </c>
      <c r="U60" s="340">
        <v>0</v>
      </c>
      <c r="V60" s="302">
        <f>T60/T62</f>
        <v>0</v>
      </c>
      <c r="W60" s="302">
        <f>U60/U62</f>
        <v>0</v>
      </c>
    </row>
    <row r="61" spans="16:21" ht="12.75">
      <c r="P61"/>
      <c r="R61"/>
      <c r="S61" s="246"/>
      <c r="U61" s="343"/>
    </row>
    <row r="62" spans="16:23" ht="12.75">
      <c r="P62"/>
      <c r="Q62" s="80" t="s">
        <v>199</v>
      </c>
      <c r="R62"/>
      <c r="S62" s="246"/>
      <c r="T62" s="313">
        <f>SUM(T52:T60)</f>
        <v>10000</v>
      </c>
      <c r="U62" s="344">
        <f>SUM(U52:U60)</f>
        <v>2364.4</v>
      </c>
      <c r="V62" s="314">
        <f>SUM(V52:V60)</f>
        <v>1</v>
      </c>
      <c r="W62" s="314">
        <f>SUM(W52:W60)</f>
        <v>1</v>
      </c>
    </row>
    <row r="63" ht="12.75">
      <c r="P63"/>
    </row>
    <row r="64" ht="12.75">
      <c r="P64"/>
    </row>
    <row r="65" ht="12.75">
      <c r="P65"/>
    </row>
    <row r="66" ht="12.75">
      <c r="P66"/>
    </row>
    <row r="67" ht="12.75">
      <c r="P67"/>
    </row>
    <row r="68" ht="12.75">
      <c r="P68"/>
    </row>
    <row r="69" ht="12.75">
      <c r="P69"/>
    </row>
    <row r="70" ht="12.75">
      <c r="P70"/>
    </row>
    <row r="71" ht="12.75">
      <c r="P71"/>
    </row>
    <row r="72" ht="12.75">
      <c r="P72"/>
    </row>
    <row r="73" ht="12.75">
      <c r="P73"/>
    </row>
    <row r="74" ht="12.75">
      <c r="P74"/>
    </row>
    <row r="75" ht="12.75">
      <c r="P75"/>
    </row>
    <row r="76" ht="12.75">
      <c r="P76"/>
    </row>
    <row r="77" ht="12.75">
      <c r="P77"/>
    </row>
    <row r="78" ht="12.75">
      <c r="P78"/>
    </row>
    <row r="79" ht="12.75">
      <c r="P79"/>
    </row>
    <row r="80" ht="12.75">
      <c r="P80"/>
    </row>
  </sheetData>
  <mergeCells count="1">
    <mergeCell ref="A9:O9"/>
  </mergeCells>
  <printOptions gridLines="1"/>
  <pageMargins left="0.17" right="0.17" top="1.5" bottom="0.37" header="0.75" footer="0.17"/>
  <pageSetup horizontalDpi="300" verticalDpi="300" orientation="landscape" scale="90" r:id="rId1"/>
  <headerFooter alignWithMargins="0">
    <oddHeader>&amp;C&amp;"Arial,Bold"&amp;14NCSX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dimension ref="A1:P113"/>
  <sheetViews>
    <sheetView tabSelected="1" zoomScale="75" zoomScaleNormal="75" workbookViewId="0" topLeftCell="A49">
      <selection activeCell="I119" sqref="I119"/>
    </sheetView>
  </sheetViews>
  <sheetFormatPr defaultColWidth="9.140625" defaultRowHeight="12.75"/>
  <cols>
    <col min="1" max="1" width="45.57421875" style="0" customWidth="1"/>
    <col min="2" max="2" width="15.421875" style="68" customWidth="1"/>
    <col min="3" max="5" width="15.421875" style="0" customWidth="1"/>
    <col min="6" max="6" width="21.140625" style="0" customWidth="1"/>
    <col min="7" max="7" width="20.57421875" style="0" customWidth="1"/>
    <col min="8" max="8" width="12.140625" style="0" customWidth="1"/>
    <col min="9" max="9" width="35.00390625" style="404" customWidth="1"/>
    <col min="10" max="10" width="16.421875" style="0" customWidth="1"/>
    <col min="11" max="11" width="17.140625" style="0" customWidth="1"/>
    <col min="12" max="12" width="15.00390625" style="0" customWidth="1"/>
    <col min="13" max="13" width="22.28125" style="0" customWidth="1"/>
  </cols>
  <sheetData>
    <row r="1" spans="1:9" s="5" customFormat="1" ht="20.25">
      <c r="A1" s="5" t="s">
        <v>30</v>
      </c>
      <c r="I1" s="1"/>
    </row>
    <row r="2" spans="1:9" s="5" customFormat="1" ht="20.25">
      <c r="A2" s="5" t="s">
        <v>31</v>
      </c>
      <c r="I2" s="1"/>
    </row>
    <row r="3" spans="1:9" s="5" customFormat="1" ht="20.25">
      <c r="A3" s="5" t="s">
        <v>32</v>
      </c>
      <c r="I3" s="1"/>
    </row>
    <row r="4" spans="1:9" s="5" customFormat="1" ht="20.25">
      <c r="A4" s="5" t="s">
        <v>33</v>
      </c>
      <c r="I4" s="1"/>
    </row>
    <row r="5" spans="1:9" s="5" customFormat="1" ht="20.25">
      <c r="A5" s="5" t="s">
        <v>34</v>
      </c>
      <c r="I5" s="1"/>
    </row>
    <row r="6" spans="2:9" s="47" customFormat="1" ht="12.75">
      <c r="B6" s="75"/>
      <c r="I6" s="403"/>
    </row>
    <row r="7" spans="1:11" ht="18.75" thickBot="1">
      <c r="A7" s="6" t="s">
        <v>3</v>
      </c>
      <c r="I7" s="80" t="s">
        <v>5</v>
      </c>
      <c r="J7" s="243" t="s">
        <v>184</v>
      </c>
      <c r="K7" s="243" t="s">
        <v>185</v>
      </c>
    </row>
    <row r="8" spans="1:6" ht="12.75">
      <c r="A8" s="137"/>
      <c r="B8" s="109"/>
      <c r="C8" s="138" t="s">
        <v>91</v>
      </c>
      <c r="D8" s="138" t="s">
        <v>92</v>
      </c>
      <c r="E8" s="138" t="s">
        <v>93</v>
      </c>
      <c r="F8" s="138" t="s">
        <v>94</v>
      </c>
    </row>
    <row r="9" spans="1:6" ht="12.75">
      <c r="A9" s="137"/>
      <c r="B9" s="109"/>
      <c r="C9" s="109"/>
      <c r="D9" s="109"/>
      <c r="E9" s="109"/>
      <c r="F9" s="109"/>
    </row>
    <row r="10" spans="1:6" ht="15.75">
      <c r="A10" s="241" t="s">
        <v>95</v>
      </c>
      <c r="B10" s="109"/>
      <c r="C10" s="109"/>
      <c r="D10" s="109"/>
      <c r="E10" s="109"/>
      <c r="F10" s="109"/>
    </row>
    <row r="11" spans="1:10" ht="12.75">
      <c r="A11" s="139"/>
      <c r="B11" s="139"/>
      <c r="C11" s="140"/>
      <c r="D11" s="140"/>
      <c r="E11" s="140"/>
      <c r="F11" s="140"/>
      <c r="G11" s="141"/>
      <c r="H11" s="142"/>
      <c r="I11" s="405"/>
      <c r="J11" s="143"/>
    </row>
    <row r="12" spans="1:10" ht="12.75">
      <c r="A12" s="144" t="s">
        <v>96</v>
      </c>
      <c r="B12" s="144" t="s">
        <v>97</v>
      </c>
      <c r="C12" s="145">
        <v>0.5219446</v>
      </c>
      <c r="D12" s="145">
        <v>0.5219446</v>
      </c>
      <c r="E12" s="145">
        <v>0.5219446</v>
      </c>
      <c r="F12" s="145">
        <v>0.5219446</v>
      </c>
      <c r="G12" s="146"/>
      <c r="H12" s="147"/>
      <c r="I12" s="147"/>
      <c r="J12" s="2"/>
    </row>
    <row r="13" spans="1:6" ht="12.75">
      <c r="A13" s="144" t="s">
        <v>98</v>
      </c>
      <c r="B13" s="144" t="s">
        <v>99</v>
      </c>
      <c r="C13" s="148">
        <f>C20*2+2.8</f>
        <v>28.8</v>
      </c>
      <c r="D13" s="148">
        <f>D20*2+2.8</f>
        <v>28.8</v>
      </c>
      <c r="E13" s="148">
        <f>E20*2+2.8</f>
        <v>28.8</v>
      </c>
      <c r="F13" s="148">
        <f>F20*2+2.8</f>
        <v>28.8</v>
      </c>
    </row>
    <row r="14" spans="1:6" ht="12.75">
      <c r="A14" s="144" t="s">
        <v>100</v>
      </c>
      <c r="B14" s="144" t="s">
        <v>99</v>
      </c>
      <c r="C14" s="148">
        <f>C13</f>
        <v>28.8</v>
      </c>
      <c r="D14" s="148">
        <f>D13</f>
        <v>28.8</v>
      </c>
      <c r="E14" s="148">
        <f>E13</f>
        <v>28.8</v>
      </c>
      <c r="F14" s="148">
        <f>F13</f>
        <v>28.8</v>
      </c>
    </row>
    <row r="15" spans="1:6" ht="12.75">
      <c r="A15" s="144" t="s">
        <v>101</v>
      </c>
      <c r="B15" s="144"/>
      <c r="C15" s="149">
        <v>4</v>
      </c>
      <c r="D15" s="149">
        <v>4</v>
      </c>
      <c r="E15" s="149">
        <v>4</v>
      </c>
      <c r="F15" s="149">
        <v>4</v>
      </c>
    </row>
    <row r="16" spans="1:6" ht="12.75">
      <c r="A16" s="144" t="s">
        <v>102</v>
      </c>
      <c r="B16" s="144"/>
      <c r="C16" s="148">
        <v>0.75</v>
      </c>
      <c r="D16" s="148">
        <v>0.75</v>
      </c>
      <c r="E16" s="148">
        <v>0.75</v>
      </c>
      <c r="F16" s="148">
        <v>0.75</v>
      </c>
    </row>
    <row r="17" spans="1:6" ht="12.75">
      <c r="A17" s="144" t="s">
        <v>103</v>
      </c>
      <c r="B17" s="144" t="s">
        <v>104</v>
      </c>
      <c r="C17" s="148">
        <f>C18/C15</f>
        <v>4.6175</v>
      </c>
      <c r="D17" s="148">
        <f>D18/D15</f>
        <v>3.0775</v>
      </c>
      <c r="E17" s="148">
        <f>E18/E15</f>
        <v>3.0775</v>
      </c>
      <c r="F17" s="148">
        <f>F18/F15</f>
        <v>3.0775</v>
      </c>
    </row>
    <row r="18" spans="1:6" ht="12.75">
      <c r="A18" s="144" t="s">
        <v>105</v>
      </c>
      <c r="B18" s="144" t="s">
        <v>104</v>
      </c>
      <c r="C18" s="148">
        <v>18.47</v>
      </c>
      <c r="D18" s="148">
        <v>12.31</v>
      </c>
      <c r="E18" s="148">
        <v>12.31</v>
      </c>
      <c r="F18" s="148">
        <v>12.31</v>
      </c>
    </row>
    <row r="19" spans="1:6" ht="12.75">
      <c r="A19" s="144" t="s">
        <v>106</v>
      </c>
      <c r="B19" s="144" t="s">
        <v>99</v>
      </c>
      <c r="C19" s="148">
        <v>13</v>
      </c>
      <c r="D19" s="148">
        <v>13</v>
      </c>
      <c r="E19" s="148">
        <v>13</v>
      </c>
      <c r="F19" s="148">
        <v>13</v>
      </c>
    </row>
    <row r="20" spans="1:6" ht="12.75">
      <c r="A20" s="144" t="s">
        <v>107</v>
      </c>
      <c r="B20" s="144" t="s">
        <v>99</v>
      </c>
      <c r="C20" s="148">
        <v>13</v>
      </c>
      <c r="D20" s="148">
        <v>13</v>
      </c>
      <c r="E20" s="148">
        <v>13</v>
      </c>
      <c r="F20" s="148">
        <v>13</v>
      </c>
    </row>
    <row r="21" spans="1:6" ht="12.75">
      <c r="A21" s="144" t="s">
        <v>108</v>
      </c>
      <c r="B21" s="144" t="s">
        <v>99</v>
      </c>
      <c r="C21" s="148">
        <v>0</v>
      </c>
      <c r="D21" s="148">
        <v>0</v>
      </c>
      <c r="E21" s="148">
        <v>0</v>
      </c>
      <c r="F21" s="148">
        <v>0</v>
      </c>
    </row>
    <row r="22" spans="1:6" ht="12.75">
      <c r="A22" s="144" t="s">
        <v>109</v>
      </c>
      <c r="B22" s="144" t="s">
        <v>99</v>
      </c>
      <c r="C22" s="148">
        <v>1.016</v>
      </c>
      <c r="D22" s="148">
        <v>1.016</v>
      </c>
      <c r="E22" s="148">
        <v>1.016</v>
      </c>
      <c r="F22" s="148">
        <v>1.016</v>
      </c>
    </row>
    <row r="23" spans="1:6" ht="12.75">
      <c r="A23" s="144" t="s">
        <v>110</v>
      </c>
      <c r="B23" s="144" t="s">
        <v>111</v>
      </c>
      <c r="C23" s="148">
        <f>C20*C19-((4-PI())*C22*C22)-PI()*C21^2/4</f>
        <v>168.11390386622398</v>
      </c>
      <c r="D23" s="148">
        <f>D20*D19-((4-PI())*D22*D22)-PI()*D21^2/4</f>
        <v>168.11390386622398</v>
      </c>
      <c r="E23" s="148">
        <f>E20*E19-((4-PI())*E22*E22)-PI()*E21^2/4</f>
        <v>168.11390386622398</v>
      </c>
      <c r="F23" s="148">
        <f>F20*F19-((4-PI())*F22*F22)-PI()*F21^2/4</f>
        <v>168.11390386622398</v>
      </c>
    </row>
    <row r="24" spans="1:7" ht="12.75">
      <c r="A24" s="144" t="s">
        <v>112</v>
      </c>
      <c r="B24" s="144" t="s">
        <v>113</v>
      </c>
      <c r="C24" s="148">
        <f>C18*1000*C23*$B25</f>
        <v>26.641447441830564</v>
      </c>
      <c r="D24" s="148">
        <f>D18*1000*D23*$B25</f>
        <v>17.756156903569803</v>
      </c>
      <c r="E24" s="148">
        <f>E18*1000*E23*$B25</f>
        <v>17.756156903569803</v>
      </c>
      <c r="F24" s="148">
        <f>F18*1000*F23*$B25</f>
        <v>17.756156903569803</v>
      </c>
      <c r="G24" s="68"/>
    </row>
    <row r="25" spans="1:6" ht="12.75">
      <c r="A25" s="150" t="s">
        <v>114</v>
      </c>
      <c r="B25" s="151">
        <v>8.58E-06</v>
      </c>
      <c r="C25" s="152"/>
      <c r="D25" s="152"/>
      <c r="E25" s="152"/>
      <c r="F25" s="152"/>
    </row>
    <row r="26" spans="1:6" ht="12.75">
      <c r="A26" s="109"/>
      <c r="B26" s="109"/>
      <c r="C26" s="109"/>
      <c r="D26" s="109"/>
      <c r="E26" s="109"/>
      <c r="F26" s="109"/>
    </row>
    <row r="27" spans="1:16" s="322" customFormat="1" ht="15.75">
      <c r="A27" s="370" t="s">
        <v>115</v>
      </c>
      <c r="B27" s="109"/>
      <c r="C27" s="109"/>
      <c r="D27" s="109"/>
      <c r="E27" s="109"/>
      <c r="F27" s="109"/>
      <c r="G27" s="109"/>
      <c r="H27" s="109"/>
      <c r="I27" s="406"/>
      <c r="J27" s="109"/>
      <c r="K27" s="109"/>
      <c r="L27"/>
      <c r="M27"/>
      <c r="N27"/>
      <c r="O27"/>
      <c r="P27"/>
    </row>
    <row r="28" spans="1:16" s="322" customFormat="1" ht="13.5" thickBot="1">
      <c r="A28" s="371"/>
      <c r="B28" s="371"/>
      <c r="C28" s="372" t="s">
        <v>91</v>
      </c>
      <c r="D28" s="372" t="s">
        <v>92</v>
      </c>
      <c r="E28" s="372" t="s">
        <v>93</v>
      </c>
      <c r="F28" s="372" t="s">
        <v>94</v>
      </c>
      <c r="G28" s="373" t="s">
        <v>116</v>
      </c>
      <c r="H28" s="109"/>
      <c r="I28" s="406"/>
      <c r="J28" s="109"/>
      <c r="K28" s="109"/>
      <c r="L28"/>
      <c r="M28"/>
      <c r="N28"/>
      <c r="O28"/>
      <c r="P28"/>
    </row>
    <row r="29" spans="1:16" s="322" customFormat="1" ht="12.75">
      <c r="A29" s="374" t="s">
        <v>117</v>
      </c>
      <c r="B29" s="375"/>
      <c r="C29" s="376"/>
      <c r="D29" s="376"/>
      <c r="E29" s="376"/>
      <c r="F29" s="376"/>
      <c r="G29" s="377"/>
      <c r="H29" s="109"/>
      <c r="I29" s="406"/>
      <c r="J29" s="109"/>
      <c r="K29" s="109"/>
      <c r="L29"/>
      <c r="M29"/>
      <c r="N29"/>
      <c r="O29"/>
      <c r="P29"/>
    </row>
    <row r="30" spans="1:16" s="322" customFormat="1" ht="12.75">
      <c r="A30" s="378" t="s">
        <v>118</v>
      </c>
      <c r="B30" s="379"/>
      <c r="C30" s="380">
        <v>6</v>
      </c>
      <c r="D30" s="380">
        <v>12</v>
      </c>
      <c r="E30" s="380">
        <v>6</v>
      </c>
      <c r="F30" s="380">
        <v>24</v>
      </c>
      <c r="G30" s="381">
        <f>SUM(C30:F30)</f>
        <v>48</v>
      </c>
      <c r="H30" s="109"/>
      <c r="I30" s="406"/>
      <c r="J30" s="109"/>
      <c r="K30" s="109"/>
      <c r="L30"/>
      <c r="M30"/>
      <c r="N30"/>
      <c r="O30"/>
      <c r="P30"/>
    </row>
    <row r="31" spans="1:16" s="322" customFormat="1" ht="12.75">
      <c r="A31" s="378" t="s">
        <v>214</v>
      </c>
      <c r="B31" s="379"/>
      <c r="C31" s="382">
        <v>11.65</v>
      </c>
      <c r="D31" s="382">
        <v>11.65</v>
      </c>
      <c r="E31" s="382">
        <v>11.65</v>
      </c>
      <c r="F31" s="382">
        <v>11.65</v>
      </c>
      <c r="G31" s="383"/>
      <c r="H31" s="109"/>
      <c r="I31" s="406" t="s">
        <v>215</v>
      </c>
      <c r="J31" s="109"/>
      <c r="K31" s="109"/>
      <c r="L31"/>
      <c r="M31"/>
      <c r="N31"/>
      <c r="O31"/>
      <c r="P31"/>
    </row>
    <row r="32" spans="1:16" s="322" customFormat="1" ht="12.75">
      <c r="A32" s="378" t="s">
        <v>216</v>
      </c>
      <c r="B32" s="384" t="s">
        <v>119</v>
      </c>
      <c r="C32" s="382">
        <f>C31*C24*2.205</f>
        <v>684.372162247604</v>
      </c>
      <c r="D32" s="382">
        <f>D31*D24*2.205</f>
        <v>456.124597578127</v>
      </c>
      <c r="E32" s="382">
        <f>E31*E24*2.205</f>
        <v>456.124597578127</v>
      </c>
      <c r="F32" s="382">
        <f>F31*F24*2.205</f>
        <v>456.124597578127</v>
      </c>
      <c r="G32" s="383"/>
      <c r="H32" s="109"/>
      <c r="I32" s="406"/>
      <c r="J32" s="109"/>
      <c r="K32" s="109"/>
      <c r="L32"/>
      <c r="M32"/>
      <c r="N32"/>
      <c r="O32"/>
      <c r="P32"/>
    </row>
    <row r="33" spans="1:16" s="322" customFormat="1" ht="12.75">
      <c r="A33" s="385" t="s">
        <v>120</v>
      </c>
      <c r="B33" s="386" t="s">
        <v>121</v>
      </c>
      <c r="C33" s="387">
        <f>0.15*C13*C14*(C17)/1000</f>
        <v>0.57449088</v>
      </c>
      <c r="D33" s="387">
        <f>0.15*D13*D14*(D17)/1000</f>
        <v>0.38289024000000005</v>
      </c>
      <c r="E33" s="387">
        <f>0.15*E13*E14*(E17)/1000</f>
        <v>0.38289024000000005</v>
      </c>
      <c r="F33" s="387">
        <f>0.15*F13*F14*(F17)/1000</f>
        <v>0.38289024000000005</v>
      </c>
      <c r="G33" s="383"/>
      <c r="H33" s="109"/>
      <c r="I33" s="406"/>
      <c r="J33" s="109"/>
      <c r="K33" s="109"/>
      <c r="L33"/>
      <c r="M33"/>
      <c r="N33"/>
      <c r="O33"/>
      <c r="P33"/>
    </row>
    <row r="34" spans="1:16" s="401" customFormat="1" ht="25.5">
      <c r="A34" s="396" t="s">
        <v>122</v>
      </c>
      <c r="B34" s="397" t="s">
        <v>123</v>
      </c>
      <c r="C34" s="398">
        <v>79.2</v>
      </c>
      <c r="D34" s="398">
        <v>79.2</v>
      </c>
      <c r="E34" s="398">
        <v>79.2</v>
      </c>
      <c r="F34" s="398">
        <v>79.2</v>
      </c>
      <c r="G34" s="399"/>
      <c r="H34" s="400"/>
      <c r="I34" s="407" t="s">
        <v>217</v>
      </c>
      <c r="J34" s="400"/>
      <c r="K34" s="400"/>
      <c r="L34"/>
      <c r="M34"/>
      <c r="N34"/>
      <c r="O34"/>
      <c r="P34"/>
    </row>
    <row r="35" spans="1:16" s="322" customFormat="1" ht="12.75">
      <c r="A35" s="388" t="s">
        <v>124</v>
      </c>
      <c r="B35" s="384" t="s">
        <v>119</v>
      </c>
      <c r="C35" s="389">
        <f>C34*C33</f>
        <v>45.499677696000006</v>
      </c>
      <c r="D35" s="389">
        <f>D34*D33</f>
        <v>30.324907008000004</v>
      </c>
      <c r="E35" s="389">
        <f>E34*E33</f>
        <v>30.324907008000004</v>
      </c>
      <c r="F35" s="389">
        <f>F34*F33</f>
        <v>30.324907008000004</v>
      </c>
      <c r="G35" s="383"/>
      <c r="H35" s="109"/>
      <c r="I35" s="406"/>
      <c r="J35" s="109"/>
      <c r="K35" s="109"/>
      <c r="L35"/>
      <c r="M35"/>
      <c r="N35"/>
      <c r="O35"/>
      <c r="P35"/>
    </row>
    <row r="36" spans="1:16" s="322" customFormat="1" ht="26.25" customHeight="1">
      <c r="A36" s="390" t="s">
        <v>218</v>
      </c>
      <c r="B36" s="391"/>
      <c r="C36" s="382">
        <f>C35*C30</f>
        <v>272.99806617600007</v>
      </c>
      <c r="D36" s="382">
        <f>D35*D30</f>
        <v>363.8988840960001</v>
      </c>
      <c r="E36" s="382">
        <f>E35*E30</f>
        <v>181.94944204800004</v>
      </c>
      <c r="F36" s="382">
        <f>F35*F30</f>
        <v>727.7977681920001</v>
      </c>
      <c r="G36" s="383"/>
      <c r="H36" s="109"/>
      <c r="I36" s="406"/>
      <c r="J36" s="109"/>
      <c r="K36" s="109"/>
      <c r="L36"/>
      <c r="M36"/>
      <c r="N36"/>
      <c r="O36"/>
      <c r="P36"/>
    </row>
    <row r="37" spans="1:16" s="322" customFormat="1" ht="34.5" customHeight="1">
      <c r="A37" s="390" t="s">
        <v>219</v>
      </c>
      <c r="B37" s="391"/>
      <c r="C37" s="382">
        <f>C36*C30</f>
        <v>1637.9883970560004</v>
      </c>
      <c r="D37" s="382">
        <f>D36*D30</f>
        <v>4366.786609152001</v>
      </c>
      <c r="E37" s="382">
        <f>E36*E30</f>
        <v>1091.6966522880002</v>
      </c>
      <c r="F37" s="382">
        <f>F36*F30</f>
        <v>17467.146436608004</v>
      </c>
      <c r="G37" s="383"/>
      <c r="H37" s="109"/>
      <c r="I37" s="406"/>
      <c r="J37" s="109"/>
      <c r="K37" s="109"/>
      <c r="L37"/>
      <c r="M37"/>
      <c r="N37"/>
      <c r="O37"/>
      <c r="P37"/>
    </row>
    <row r="38" spans="1:16" s="322" customFormat="1" ht="16.5" thickBot="1">
      <c r="A38" s="392" t="s">
        <v>220</v>
      </c>
      <c r="B38" s="393"/>
      <c r="C38" s="394">
        <f>C36+C37</f>
        <v>1910.9864632320005</v>
      </c>
      <c r="D38" s="394">
        <f>D36+D37</f>
        <v>4730.685493248001</v>
      </c>
      <c r="E38" s="394">
        <f>E36+E37</f>
        <v>1273.6460943360003</v>
      </c>
      <c r="F38" s="394">
        <f>F36+F37</f>
        <v>18194.944204800006</v>
      </c>
      <c r="G38" s="395">
        <f>SUM(C38:F38)</f>
        <v>26110.262255616006</v>
      </c>
      <c r="H38" s="109"/>
      <c r="I38" s="406"/>
      <c r="J38" s="250">
        <v>6</v>
      </c>
      <c r="K38" s="402">
        <f>G38</f>
        <v>26110.262255616006</v>
      </c>
      <c r="L38"/>
      <c r="M38"/>
      <c r="N38"/>
      <c r="O38"/>
      <c r="P38"/>
    </row>
    <row r="39" spans="1:6" ht="12.75">
      <c r="A39" s="153"/>
      <c r="B39" s="69"/>
      <c r="C39" s="154"/>
      <c r="D39" s="154"/>
      <c r="E39" s="154"/>
      <c r="F39" s="154"/>
    </row>
    <row r="40" spans="1:9" ht="15.75" thickBot="1">
      <c r="A40" s="205" t="s">
        <v>125</v>
      </c>
      <c r="B40" s="206"/>
      <c r="C40" s="207"/>
      <c r="D40" s="207"/>
      <c r="E40" s="207"/>
      <c r="F40" s="207"/>
      <c r="G40" s="208"/>
      <c r="H40" s="209" t="s">
        <v>126</v>
      </c>
      <c r="I40" s="209"/>
    </row>
    <row r="41" spans="1:9" ht="12.75">
      <c r="A41" s="210" t="s">
        <v>127</v>
      </c>
      <c r="B41" s="211"/>
      <c r="C41" s="212"/>
      <c r="D41" s="212"/>
      <c r="E41" s="212"/>
      <c r="F41" s="212"/>
      <c r="G41" s="213">
        <f>SUM(C38:F38)</f>
        <v>26110.262255616006</v>
      </c>
      <c r="H41" s="209"/>
      <c r="I41" s="209"/>
    </row>
    <row r="42" spans="1:9" ht="12.75">
      <c r="A42" s="214" t="s">
        <v>128</v>
      </c>
      <c r="B42" s="215"/>
      <c r="C42" s="216">
        <v>8450</v>
      </c>
      <c r="D42" s="216">
        <v>7575</v>
      </c>
      <c r="E42" s="216">
        <v>7575</v>
      </c>
      <c r="F42" s="216">
        <v>7575</v>
      </c>
      <c r="G42" s="217"/>
      <c r="H42" s="209"/>
      <c r="I42" s="209"/>
    </row>
    <row r="43" spans="1:9" ht="12.75">
      <c r="A43" s="218" t="s">
        <v>129</v>
      </c>
      <c r="B43" s="215"/>
      <c r="C43" s="216">
        <v>8450</v>
      </c>
      <c r="D43" s="216">
        <v>7575</v>
      </c>
      <c r="E43" s="216">
        <f>E42*0.85</f>
        <v>6438.75</v>
      </c>
      <c r="F43" s="216">
        <f>F42*0.85</f>
        <v>6438.75</v>
      </c>
      <c r="G43" s="217"/>
      <c r="H43" s="209"/>
      <c r="I43" s="209"/>
    </row>
    <row r="44" spans="1:9" ht="12.75">
      <c r="A44" s="214" t="s">
        <v>130</v>
      </c>
      <c r="B44" s="215"/>
      <c r="C44" s="219">
        <v>40000</v>
      </c>
      <c r="D44" s="216">
        <v>30000</v>
      </c>
      <c r="E44" s="216">
        <v>30000</v>
      </c>
      <c r="F44" s="216">
        <v>30000</v>
      </c>
      <c r="G44" s="220">
        <f>SUM(C44:F44)</f>
        <v>130000</v>
      </c>
      <c r="H44" s="209"/>
      <c r="I44" s="209"/>
    </row>
    <row r="45" spans="1:9" ht="12.75">
      <c r="A45" s="214" t="s">
        <v>131</v>
      </c>
      <c r="B45" s="215"/>
      <c r="C45" s="216">
        <f>C43*C$30</f>
        <v>50700</v>
      </c>
      <c r="D45" s="216">
        <f>D43*D$30</f>
        <v>90900</v>
      </c>
      <c r="E45" s="216">
        <f>E43*E$30</f>
        <v>38632.5</v>
      </c>
      <c r="F45" s="216">
        <f>F43*F$30</f>
        <v>154530</v>
      </c>
      <c r="G45" s="220">
        <f>SUM(C45:F45)</f>
        <v>334762.5</v>
      </c>
      <c r="H45" s="209"/>
      <c r="I45" s="209"/>
    </row>
    <row r="46" spans="1:9" ht="12.75">
      <c r="A46" s="214" t="s">
        <v>132</v>
      </c>
      <c r="B46" s="168"/>
      <c r="C46" s="216">
        <f>SUM(C44:C45)+C38</f>
        <v>92610.986463232</v>
      </c>
      <c r="D46" s="216">
        <f>SUM(D44:D45)+D38</f>
        <v>125630.685493248</v>
      </c>
      <c r="E46" s="216">
        <f>SUM(E44:E45)+E38</f>
        <v>69906.146094336</v>
      </c>
      <c r="F46" s="216">
        <f>SUM(F44:F45)+F38</f>
        <v>202724.9442048</v>
      </c>
      <c r="G46" s="220"/>
      <c r="H46" s="209"/>
      <c r="I46" s="209"/>
    </row>
    <row r="47" spans="1:9" ht="12.75">
      <c r="A47" s="214"/>
      <c r="B47" s="168"/>
      <c r="C47" s="216"/>
      <c r="D47" s="216"/>
      <c r="E47" s="216"/>
      <c r="F47" s="216"/>
      <c r="G47" s="220"/>
      <c r="H47" s="209"/>
      <c r="I47" s="209"/>
    </row>
    <row r="48" spans="1:9" ht="15.75" thickBot="1">
      <c r="A48" s="221" t="s">
        <v>133</v>
      </c>
      <c r="B48" s="222"/>
      <c r="C48" s="223"/>
      <c r="D48" s="223"/>
      <c r="E48" s="223"/>
      <c r="F48" s="223"/>
      <c r="G48" s="224">
        <f>SUM(G41:G46)</f>
        <v>490872.762255616</v>
      </c>
      <c r="H48" s="209"/>
      <c r="I48" s="209"/>
    </row>
    <row r="49" spans="1:9" ht="15.75">
      <c r="A49" s="155"/>
      <c r="B49" s="156"/>
      <c r="C49" s="157"/>
      <c r="D49" s="157"/>
      <c r="E49" s="157"/>
      <c r="F49" s="157"/>
      <c r="G49" s="158"/>
      <c r="H49" s="160"/>
      <c r="I49" s="408"/>
    </row>
    <row r="50" spans="1:9" ht="24" thickBot="1">
      <c r="A50" s="232" t="s">
        <v>159</v>
      </c>
      <c r="B50" s="156"/>
      <c r="C50" s="170"/>
      <c r="D50" s="109"/>
      <c r="E50" s="109"/>
      <c r="F50" s="109"/>
      <c r="H50" s="160"/>
      <c r="I50" s="408"/>
    </row>
    <row r="51" spans="1:9" s="76" customFormat="1" ht="25.5">
      <c r="A51" s="323" t="s">
        <v>127</v>
      </c>
      <c r="B51" s="324"/>
      <c r="C51" s="325"/>
      <c r="D51" s="325"/>
      <c r="E51" s="325"/>
      <c r="F51" s="325"/>
      <c r="G51" s="326">
        <f>SUM(C38:F38)*(1+H51)</f>
        <v>39165.39338342401</v>
      </c>
      <c r="H51" s="327">
        <v>0.5</v>
      </c>
      <c r="I51" s="407" t="s">
        <v>221</v>
      </c>
    </row>
    <row r="52" spans="1:9" s="76" customFormat="1" ht="15">
      <c r="A52" s="328"/>
      <c r="B52" s="329"/>
      <c r="C52" s="330"/>
      <c r="D52" s="330"/>
      <c r="E52" s="330"/>
      <c r="F52" s="330"/>
      <c r="G52" s="331"/>
      <c r="H52" s="332"/>
      <c r="I52" s="410"/>
    </row>
    <row r="53" spans="1:10" s="76" customFormat="1" ht="15">
      <c r="A53" s="328" t="s">
        <v>134</v>
      </c>
      <c r="B53" s="329"/>
      <c r="C53" s="333">
        <f aca="true" t="shared" si="0" ref="C53:F54">C43</f>
        <v>8450</v>
      </c>
      <c r="D53" s="333">
        <f t="shared" si="0"/>
        <v>7575</v>
      </c>
      <c r="E53" s="333">
        <f t="shared" si="0"/>
        <v>6438.75</v>
      </c>
      <c r="F53" s="333">
        <f t="shared" si="0"/>
        <v>6438.75</v>
      </c>
      <c r="G53" s="331"/>
      <c r="H53" s="332"/>
      <c r="I53" s="410"/>
      <c r="J53" s="76" t="s">
        <v>135</v>
      </c>
    </row>
    <row r="54" spans="1:9" s="76" customFormat="1" ht="25.5">
      <c r="A54" s="334" t="s">
        <v>130</v>
      </c>
      <c r="B54" s="329"/>
      <c r="C54" s="335">
        <f t="shared" si="0"/>
        <v>40000</v>
      </c>
      <c r="D54" s="335">
        <f t="shared" si="0"/>
        <v>30000</v>
      </c>
      <c r="E54" s="335">
        <f t="shared" si="0"/>
        <v>30000</v>
      </c>
      <c r="F54" s="335">
        <f>F44</f>
        <v>30000</v>
      </c>
      <c r="G54" s="336">
        <f>SUM(C54:F54)*(1+H54)</f>
        <v>195000</v>
      </c>
      <c r="H54" s="327">
        <v>0.5</v>
      </c>
      <c r="I54" s="407" t="s">
        <v>221</v>
      </c>
    </row>
    <row r="55" spans="1:9" s="76" customFormat="1" ht="25.5">
      <c r="A55" s="334" t="s">
        <v>131</v>
      </c>
      <c r="B55" s="329"/>
      <c r="C55" s="333">
        <f>C53*C$30</f>
        <v>50700</v>
      </c>
      <c r="D55" s="333">
        <f>D53*D$30</f>
        <v>90900</v>
      </c>
      <c r="E55" s="333">
        <f>E53*E$30</f>
        <v>38632.5</v>
      </c>
      <c r="F55" s="333">
        <f>F53*F$30</f>
        <v>154530</v>
      </c>
      <c r="G55" s="336">
        <f>SUM(C55:F55)*(1+H55)</f>
        <v>502143.75</v>
      </c>
      <c r="H55" s="327">
        <v>0.5</v>
      </c>
      <c r="I55" s="407" t="s">
        <v>221</v>
      </c>
    </row>
    <row r="56" spans="1:9" s="76" customFormat="1" ht="15">
      <c r="A56" s="328" t="s">
        <v>132</v>
      </c>
      <c r="B56" s="411"/>
      <c r="C56" s="333">
        <f>SUM(C54:C55)+C$38</f>
        <v>92610.986463232</v>
      </c>
      <c r="D56" s="333">
        <f>SUM(D54:D55)+D$38</f>
        <v>125630.685493248</v>
      </c>
      <c r="E56" s="333">
        <f>SUM(E54:E55)+E$38</f>
        <v>69906.146094336</v>
      </c>
      <c r="F56" s="333">
        <f>SUM(F54:F55)+F$38</f>
        <v>202724.9442048</v>
      </c>
      <c r="G56" s="412"/>
      <c r="H56" s="332"/>
      <c r="I56" s="413"/>
    </row>
    <row r="57" spans="1:9" s="76" customFormat="1" ht="15.75" thickBot="1">
      <c r="A57" s="328"/>
      <c r="B57" s="414"/>
      <c r="C57" s="415"/>
      <c r="D57" s="415"/>
      <c r="E57" s="415"/>
      <c r="F57" s="415"/>
      <c r="G57" s="416"/>
      <c r="H57" s="332"/>
      <c r="I57" s="413"/>
    </row>
    <row r="58" spans="1:11" ht="27" thickBot="1">
      <c r="A58" s="225" t="s">
        <v>133</v>
      </c>
      <c r="B58" s="226"/>
      <c r="C58" s="227"/>
      <c r="D58" s="227"/>
      <c r="E58" s="227"/>
      <c r="F58" s="228"/>
      <c r="G58" s="236">
        <f>SUM(G51:G56)</f>
        <v>736309.143383424</v>
      </c>
      <c r="H58" s="171"/>
      <c r="I58" s="409"/>
      <c r="J58" s="250">
        <v>6</v>
      </c>
      <c r="K58" s="313">
        <f>G58</f>
        <v>736309.143383424</v>
      </c>
    </row>
    <row r="59" spans="1:9" ht="15.75">
      <c r="A59" s="155"/>
      <c r="B59" s="156"/>
      <c r="C59" s="157"/>
      <c r="D59" s="157"/>
      <c r="E59" s="157"/>
      <c r="F59" s="157"/>
      <c r="G59" s="158"/>
      <c r="H59" s="171"/>
      <c r="I59" s="409"/>
    </row>
    <row r="60" spans="2:9" ht="15">
      <c r="B60" s="172"/>
      <c r="C60" s="173"/>
      <c r="D60" s="173"/>
      <c r="E60" s="173"/>
      <c r="F60" s="173"/>
      <c r="G60" s="174"/>
      <c r="H60" s="171"/>
      <c r="I60" s="409"/>
    </row>
    <row r="61" spans="2:9" ht="15.75" thickBot="1">
      <c r="B61" s="172"/>
      <c r="C61" s="173"/>
      <c r="D61" s="173"/>
      <c r="E61" s="173"/>
      <c r="F61" s="173"/>
      <c r="G61" s="174"/>
      <c r="H61" s="171"/>
      <c r="I61" s="409"/>
    </row>
    <row r="62" spans="1:9" ht="23.25">
      <c r="A62" s="231" t="s">
        <v>160</v>
      </c>
      <c r="B62" s="175"/>
      <c r="C62" s="159"/>
      <c r="D62" s="159"/>
      <c r="E62" s="159"/>
      <c r="F62" s="159"/>
      <c r="G62" s="176"/>
      <c r="H62" s="171"/>
      <c r="I62" s="409"/>
    </row>
    <row r="63" spans="1:9" ht="15">
      <c r="A63" s="161" t="s">
        <v>136</v>
      </c>
      <c r="B63" s="167">
        <v>40</v>
      </c>
      <c r="C63" s="152"/>
      <c r="D63" s="152"/>
      <c r="E63" s="152"/>
      <c r="F63" s="152"/>
      <c r="G63" s="164"/>
      <c r="H63" s="171"/>
      <c r="I63" s="409" t="s">
        <v>208</v>
      </c>
    </row>
    <row r="64" spans="1:9" ht="15">
      <c r="A64" s="161" t="s">
        <v>137</v>
      </c>
      <c r="B64" s="167">
        <v>16.56</v>
      </c>
      <c r="C64" s="152"/>
      <c r="D64" s="152"/>
      <c r="E64" s="152"/>
      <c r="F64" s="152"/>
      <c r="G64" s="164"/>
      <c r="H64" s="171"/>
      <c r="I64" s="409"/>
    </row>
    <row r="65" spans="1:9" ht="15">
      <c r="A65" s="161" t="s">
        <v>138</v>
      </c>
      <c r="B65" s="177"/>
      <c r="C65" s="177">
        <f>$B$64*C17*$B$63</f>
        <v>3058.6319999999996</v>
      </c>
      <c r="D65" s="177">
        <f>$B$64*D17*$B$63</f>
        <v>2038.536</v>
      </c>
      <c r="E65" s="177">
        <f>$B$64*E17*$B$63</f>
        <v>2038.536</v>
      </c>
      <c r="F65" s="177">
        <f>$B$64*F17*$B$63</f>
        <v>2038.536</v>
      </c>
      <c r="G65" s="164"/>
      <c r="H65" s="171"/>
      <c r="I65" s="409"/>
    </row>
    <row r="66" spans="1:9" ht="15">
      <c r="A66" s="161" t="s">
        <v>139</v>
      </c>
      <c r="B66" s="177"/>
      <c r="C66" s="169">
        <f>C65*C30</f>
        <v>18351.791999999998</v>
      </c>
      <c r="D66" s="169">
        <f>D65*D30</f>
        <v>24462.432</v>
      </c>
      <c r="E66" s="169">
        <f>E65*E30</f>
        <v>12231.216</v>
      </c>
      <c r="F66" s="169">
        <f>F65*F30</f>
        <v>48924.864</v>
      </c>
      <c r="G66" s="164"/>
      <c r="H66" s="171"/>
      <c r="I66" s="409"/>
    </row>
    <row r="67" spans="1:9" ht="15">
      <c r="A67" s="161" t="s">
        <v>140</v>
      </c>
      <c r="B67" s="178">
        <f>85*4</f>
        <v>340</v>
      </c>
      <c r="C67" s="169"/>
      <c r="D67" s="169"/>
      <c r="E67" s="169"/>
      <c r="F67" s="169"/>
      <c r="G67" s="164"/>
      <c r="H67" s="171"/>
      <c r="I67" s="409" t="s">
        <v>209</v>
      </c>
    </row>
    <row r="68" spans="1:9" ht="15">
      <c r="A68" s="161" t="s">
        <v>141</v>
      </c>
      <c r="B68" s="178"/>
      <c r="C68" s="169">
        <f>$B$67*C17</f>
        <v>1569.9499999999998</v>
      </c>
      <c r="D68" s="169">
        <f>$B$67*D17</f>
        <v>1046.3500000000001</v>
      </c>
      <c r="E68" s="169">
        <f>$B$67*E17</f>
        <v>1046.3500000000001</v>
      </c>
      <c r="F68" s="169">
        <f>$B$67*F17</f>
        <v>1046.3500000000001</v>
      </c>
      <c r="G68" s="164"/>
      <c r="H68" s="171"/>
      <c r="I68" s="409"/>
    </row>
    <row r="69" spans="1:9" ht="15">
      <c r="A69" s="161" t="s">
        <v>142</v>
      </c>
      <c r="B69" s="178"/>
      <c r="C69" s="169">
        <f>C68*C30</f>
        <v>9419.699999999999</v>
      </c>
      <c r="D69" s="169">
        <f>D68*D30</f>
        <v>12556.2</v>
      </c>
      <c r="E69" s="169">
        <f>E68*E30</f>
        <v>6278.1</v>
      </c>
      <c r="F69" s="169">
        <f>F68*F30</f>
        <v>25112.4</v>
      </c>
      <c r="G69" s="164"/>
      <c r="H69" s="171"/>
      <c r="I69" s="409"/>
    </row>
    <row r="70" spans="1:11" ht="15">
      <c r="A70" s="161" t="s">
        <v>143</v>
      </c>
      <c r="B70" s="162"/>
      <c r="C70" s="169">
        <f>C69+C66</f>
        <v>27771.492</v>
      </c>
      <c r="D70" s="169">
        <f>D69+D66</f>
        <v>37018.632</v>
      </c>
      <c r="E70" s="169">
        <f>E69+E66</f>
        <v>18509.316</v>
      </c>
      <c r="F70" s="169">
        <f>F69+F66</f>
        <v>74037.264</v>
      </c>
      <c r="G70" s="179">
        <f>SUM(C70:F70)</f>
        <v>157336.704</v>
      </c>
      <c r="H70" s="171">
        <v>0.5</v>
      </c>
      <c r="I70" s="409"/>
      <c r="J70" s="250">
        <v>6</v>
      </c>
      <c r="K70" s="313">
        <f>G70*(1+H70)</f>
        <v>236005.05599999998</v>
      </c>
    </row>
    <row r="71" spans="1:9" ht="15">
      <c r="A71" s="165" t="s">
        <v>144</v>
      </c>
      <c r="B71" s="180"/>
      <c r="C71" s="163">
        <f>(C68+C65)/4</f>
        <v>1157.1454999999999</v>
      </c>
      <c r="D71" s="163">
        <f>(D68+D65)/4</f>
        <v>771.2215000000001</v>
      </c>
      <c r="E71" s="163">
        <f>(E68+E65)/4</f>
        <v>771.2215000000001</v>
      </c>
      <c r="F71" s="163">
        <f>(F68+F65)/4</f>
        <v>771.2215000000001</v>
      </c>
      <c r="G71" s="166"/>
      <c r="H71" s="171"/>
      <c r="I71" s="409"/>
    </row>
    <row r="72" spans="1:9" ht="15">
      <c r="A72" s="181" t="s">
        <v>145</v>
      </c>
      <c r="B72" s="162"/>
      <c r="C72" s="152">
        <v>18</v>
      </c>
      <c r="D72" s="152">
        <v>18</v>
      </c>
      <c r="E72" s="152">
        <v>18</v>
      </c>
      <c r="F72" s="152">
        <v>18</v>
      </c>
      <c r="G72" s="182"/>
      <c r="H72" s="171"/>
      <c r="I72" s="409"/>
    </row>
    <row r="73" spans="1:9" ht="15.75" thickBot="1">
      <c r="A73" s="183" t="s">
        <v>146</v>
      </c>
      <c r="B73" s="184"/>
      <c r="C73" s="185">
        <f>C72*4*C17*1.5</f>
        <v>498.68999999999994</v>
      </c>
      <c r="D73" s="185">
        <f>D72*4*D17*1.5</f>
        <v>332.37</v>
      </c>
      <c r="E73" s="185">
        <f>E72*4*E17*1.5</f>
        <v>332.37</v>
      </c>
      <c r="F73" s="185">
        <f>F72*4*F17*1.5</f>
        <v>332.37</v>
      </c>
      <c r="G73" s="186"/>
      <c r="H73" s="171"/>
      <c r="I73" s="409" t="s">
        <v>208</v>
      </c>
    </row>
    <row r="74" spans="1:11" ht="15.75" thickBot="1">
      <c r="A74" s="187" t="s">
        <v>147</v>
      </c>
      <c r="B74" s="188"/>
      <c r="C74" s="185">
        <f>(C73+C71)*C30</f>
        <v>9935.012999999999</v>
      </c>
      <c r="D74" s="185">
        <f>(D73+D71)*D30</f>
        <v>13243.098</v>
      </c>
      <c r="E74" s="185">
        <f>(E73+E71)*E30</f>
        <v>6621.549</v>
      </c>
      <c r="F74" s="185">
        <f>(F73+F71)*F30</f>
        <v>26486.196</v>
      </c>
      <c r="G74" s="189">
        <f>SUM(C74:F74)</f>
        <v>56285.856</v>
      </c>
      <c r="H74" s="171">
        <v>0.5</v>
      </c>
      <c r="I74" s="409"/>
      <c r="J74" s="250">
        <v>6</v>
      </c>
      <c r="K74" s="313">
        <f>G74*(1+H74)</f>
        <v>84428.784</v>
      </c>
    </row>
    <row r="75" spans="1:11" ht="15.75" thickBot="1">
      <c r="A75" s="190" t="s">
        <v>148</v>
      </c>
      <c r="B75" s="7"/>
      <c r="C75" s="191">
        <v>5700</v>
      </c>
      <c r="D75" s="191">
        <v>3800</v>
      </c>
      <c r="E75" s="191">
        <v>3800</v>
      </c>
      <c r="F75" s="191">
        <v>3800</v>
      </c>
      <c r="G75" s="192">
        <f>SUM(C75:F75)</f>
        <v>17100</v>
      </c>
      <c r="H75" s="171">
        <v>0.5</v>
      </c>
      <c r="I75" s="409" t="s">
        <v>209</v>
      </c>
      <c r="J75" s="250">
        <v>2</v>
      </c>
      <c r="K75" s="313">
        <f>G75*(1+H75)</f>
        <v>25650</v>
      </c>
    </row>
    <row r="76" spans="1:11" ht="15.75" thickBot="1">
      <c r="A76" s="190" t="s">
        <v>149</v>
      </c>
      <c r="B76" s="7"/>
      <c r="C76" s="191">
        <v>3000</v>
      </c>
      <c r="D76" s="191">
        <f>C76</f>
        <v>3000</v>
      </c>
      <c r="E76" s="191">
        <f>D76</f>
        <v>3000</v>
      </c>
      <c r="F76" s="191">
        <f>E76</f>
        <v>3000</v>
      </c>
      <c r="G76" s="192">
        <f>SUM(C76:F76)</f>
        <v>12000</v>
      </c>
      <c r="H76" s="171">
        <v>0.5</v>
      </c>
      <c r="I76" s="409" t="s">
        <v>209</v>
      </c>
      <c r="J76" s="250">
        <v>2</v>
      </c>
      <c r="K76" s="313">
        <f>G76*(1+H76)</f>
        <v>18000</v>
      </c>
    </row>
    <row r="77" spans="1:9" ht="15.75" thickBot="1">
      <c r="A77" s="193" t="s">
        <v>150</v>
      </c>
      <c r="B77" s="194"/>
      <c r="C77" s="195"/>
      <c r="D77" s="195"/>
      <c r="E77" s="195"/>
      <c r="F77" s="195"/>
      <c r="G77" s="196">
        <f>SUM(G70:G76)</f>
        <v>242722.56</v>
      </c>
      <c r="H77" s="197"/>
      <c r="I77" s="197"/>
    </row>
    <row r="78" spans="1:11" ht="27" thickBot="1">
      <c r="A78" s="229" t="s">
        <v>162</v>
      </c>
      <c r="B78" s="230"/>
      <c r="C78" s="230"/>
      <c r="D78" s="230"/>
      <c r="E78" s="230"/>
      <c r="F78" s="230"/>
      <c r="G78" s="237">
        <f>G70*(1+H70)+G74*(1+H74)+G75*(1+H75)+G76*(1+H76)</f>
        <v>364083.83999999997</v>
      </c>
      <c r="H78" s="160"/>
      <c r="I78" s="408"/>
      <c r="K78" s="313">
        <f>SUM(K70:K76)</f>
        <v>364083.83999999997</v>
      </c>
    </row>
    <row r="79" spans="2:9" ht="12.75">
      <c r="B79"/>
      <c r="C79" s="109"/>
      <c r="D79" s="109"/>
      <c r="E79" s="109"/>
      <c r="F79" s="109"/>
      <c r="H79" s="160"/>
      <c r="I79" s="408"/>
    </row>
    <row r="80" spans="2:9" ht="13.5" thickBot="1">
      <c r="B80"/>
      <c r="C80" s="109"/>
      <c r="D80" s="109"/>
      <c r="E80" s="109"/>
      <c r="F80" s="109"/>
      <c r="H80" s="160"/>
      <c r="I80" s="408"/>
    </row>
    <row r="81" spans="1:9" ht="23.25">
      <c r="A81" s="233" t="s">
        <v>200</v>
      </c>
      <c r="B81" s="234"/>
      <c r="C81" s="234"/>
      <c r="D81" s="234"/>
      <c r="E81" s="234"/>
      <c r="F81" s="234"/>
      <c r="G81" s="235"/>
      <c r="H81" s="160"/>
      <c r="I81" s="408"/>
    </row>
    <row r="82" spans="2:6" ht="12.75">
      <c r="B82"/>
      <c r="C82" s="109"/>
      <c r="D82" s="109"/>
      <c r="E82" s="109"/>
      <c r="F82" s="109"/>
    </row>
    <row r="83" spans="2:6" ht="12.75" hidden="1">
      <c r="B83"/>
      <c r="C83" s="109"/>
      <c r="D83" s="109"/>
      <c r="E83" s="109"/>
      <c r="F83" s="109"/>
    </row>
    <row r="84" spans="2:10" ht="12.75" hidden="1">
      <c r="B84">
        <v>1849</v>
      </c>
      <c r="C84" s="109">
        <v>144</v>
      </c>
      <c r="D84" s="109"/>
      <c r="E84" s="109">
        <f>SUM(A84:D84)</f>
        <v>1993</v>
      </c>
      <c r="F84" s="109"/>
      <c r="G84">
        <f>E84*J84</f>
        <v>161433</v>
      </c>
      <c r="J84">
        <v>81</v>
      </c>
    </row>
    <row r="85" spans="1:10" ht="12.75" hidden="1">
      <c r="A85">
        <v>632</v>
      </c>
      <c r="B85">
        <v>1934</v>
      </c>
      <c r="C85" s="109">
        <v>192</v>
      </c>
      <c r="D85" s="109">
        <v>940</v>
      </c>
      <c r="E85" s="109">
        <f>SUM(A85:D85)</f>
        <v>3698</v>
      </c>
      <c r="F85" s="109"/>
      <c r="G85">
        <f>E85*J85</f>
        <v>628660</v>
      </c>
      <c r="J85">
        <v>170</v>
      </c>
    </row>
    <row r="86" spans="2:7" ht="12.75" hidden="1">
      <c r="B86"/>
      <c r="C86" s="109"/>
      <c r="D86" s="109"/>
      <c r="E86" s="109"/>
      <c r="F86" s="109"/>
      <c r="G86" s="174" t="e">
        <f>G85+G78+#REF!+G84</f>
        <v>#REF!</v>
      </c>
    </row>
    <row r="87" spans="2:6" ht="13.5" hidden="1" thickBot="1">
      <c r="B87"/>
      <c r="C87" s="109"/>
      <c r="D87" s="109"/>
      <c r="E87" s="109"/>
      <c r="F87" s="109"/>
    </row>
    <row r="88" spans="1:7" ht="16.5" hidden="1" thickBot="1">
      <c r="A88" s="198" t="s">
        <v>151</v>
      </c>
      <c r="B88" s="198"/>
      <c r="C88" s="199" t="e">
        <f>#REF!/80/3</f>
        <v>#REF!</v>
      </c>
      <c r="D88" s="200"/>
      <c r="E88" s="200"/>
      <c r="F88" s="201" t="s">
        <v>152</v>
      </c>
      <c r="G88" s="202" t="e">
        <f>G78+#REF!</f>
        <v>#REF!</v>
      </c>
    </row>
    <row r="89" spans="1:7" ht="15" hidden="1">
      <c r="A89" s="198" t="s">
        <v>153</v>
      </c>
      <c r="B89" s="198"/>
      <c r="C89" s="199" t="e">
        <f>C88/2</f>
        <v>#REF!</v>
      </c>
      <c r="D89" s="200"/>
      <c r="E89" s="200"/>
      <c r="F89" s="200"/>
      <c r="G89" s="198"/>
    </row>
    <row r="90" spans="1:7" ht="15" hidden="1">
      <c r="A90" s="198"/>
      <c r="B90" s="198"/>
      <c r="C90" s="199"/>
      <c r="D90" s="200"/>
      <c r="E90" s="200"/>
      <c r="F90" s="200" t="s">
        <v>154</v>
      </c>
      <c r="G90" s="203" t="e">
        <f>#REF!+#REF!</f>
        <v>#REF!</v>
      </c>
    </row>
    <row r="91" spans="1:7" ht="15" hidden="1">
      <c r="A91" s="198"/>
      <c r="B91" s="198"/>
      <c r="C91" s="200"/>
      <c r="D91" s="200"/>
      <c r="E91" s="200"/>
      <c r="F91" s="200" t="s">
        <v>155</v>
      </c>
      <c r="G91" s="204">
        <v>85</v>
      </c>
    </row>
    <row r="92" spans="1:7" ht="15.75" hidden="1" thickBot="1">
      <c r="A92" s="198"/>
      <c r="B92" s="198"/>
      <c r="C92" s="200"/>
      <c r="D92" s="200"/>
      <c r="E92" s="200"/>
      <c r="F92" s="200" t="s">
        <v>156</v>
      </c>
      <c r="G92" s="204">
        <v>160</v>
      </c>
    </row>
    <row r="93" spans="1:7" ht="16.5" hidden="1" thickBot="1">
      <c r="A93" s="198"/>
      <c r="B93" s="198"/>
      <c r="C93" s="200"/>
      <c r="D93" s="200"/>
      <c r="E93" s="200"/>
      <c r="F93" s="201" t="s">
        <v>157</v>
      </c>
      <c r="G93" s="202" t="e">
        <f>#REF!*G91+#REF!*G92</f>
        <v>#REF!</v>
      </c>
    </row>
    <row r="94" spans="1:7" ht="15.75" hidden="1" thickBot="1">
      <c r="A94" s="198"/>
      <c r="B94" s="198"/>
      <c r="C94" s="200"/>
      <c r="D94" s="200"/>
      <c r="E94" s="200"/>
      <c r="F94" s="200"/>
      <c r="G94" s="198"/>
    </row>
    <row r="95" spans="1:7" ht="16.5" hidden="1" thickBot="1">
      <c r="A95" s="198"/>
      <c r="B95" s="198"/>
      <c r="C95" s="200"/>
      <c r="D95" s="200"/>
      <c r="E95" s="200"/>
      <c r="F95" s="201" t="s">
        <v>158</v>
      </c>
      <c r="G95" s="202" t="e">
        <f>G93+G88</f>
        <v>#REF!</v>
      </c>
    </row>
    <row r="96" spans="5:12" ht="13.5" thickBot="1">
      <c r="E96" s="290"/>
      <c r="F96" s="290"/>
      <c r="G96" s="290"/>
      <c r="H96" s="290"/>
      <c r="I96" s="290"/>
      <c r="J96" s="2" t="s">
        <v>184</v>
      </c>
      <c r="K96" s="2" t="s">
        <v>185</v>
      </c>
      <c r="L96" s="2" t="s">
        <v>186</v>
      </c>
    </row>
    <row r="97" spans="7:12" ht="12.75">
      <c r="G97" s="291" t="s">
        <v>190</v>
      </c>
      <c r="H97" s="292"/>
      <c r="I97" s="417"/>
      <c r="J97" s="295"/>
      <c r="K97" s="296"/>
      <c r="L97" s="297"/>
    </row>
    <row r="98" spans="7:12" ht="12.75">
      <c r="G98" s="298" t="s">
        <v>191</v>
      </c>
      <c r="H98" s="299"/>
      <c r="I98" s="307"/>
      <c r="J98" s="295">
        <v>1</v>
      </c>
      <c r="K98" s="296">
        <v>0</v>
      </c>
      <c r="L98" s="302">
        <f>K98/K108</f>
        <v>0</v>
      </c>
    </row>
    <row r="99" spans="7:12" ht="12.75">
      <c r="G99" s="298" t="s">
        <v>192</v>
      </c>
      <c r="H99" s="299"/>
      <c r="I99" s="307"/>
      <c r="J99" s="295">
        <v>2</v>
      </c>
      <c r="K99" s="296">
        <f>K75+K76</f>
        <v>43650</v>
      </c>
      <c r="L99" s="302">
        <f>K99/K108</f>
        <v>0.03966764661274696</v>
      </c>
    </row>
    <row r="100" spans="7:12" ht="12.75">
      <c r="G100" s="298" t="s">
        <v>193</v>
      </c>
      <c r="H100" s="299"/>
      <c r="I100" s="418"/>
      <c r="J100" s="295">
        <v>3</v>
      </c>
      <c r="K100" s="296">
        <v>0</v>
      </c>
      <c r="L100" s="302">
        <f>K100/K108</f>
        <v>0</v>
      </c>
    </row>
    <row r="101" spans="7:12" ht="12.75">
      <c r="G101" s="298" t="s">
        <v>194</v>
      </c>
      <c r="H101" s="299"/>
      <c r="I101" s="418"/>
      <c r="J101" s="295">
        <v>4</v>
      </c>
      <c r="K101" s="296">
        <v>0</v>
      </c>
      <c r="L101" s="302">
        <f>K101/K108</f>
        <v>0</v>
      </c>
    </row>
    <row r="102" spans="7:12" ht="12.75">
      <c r="G102" s="298" t="s">
        <v>195</v>
      </c>
      <c r="H102" s="299"/>
      <c r="I102" s="418"/>
      <c r="J102" s="295">
        <v>5</v>
      </c>
      <c r="K102" s="296">
        <v>0</v>
      </c>
      <c r="L102" s="302">
        <f>K102/K108</f>
        <v>0</v>
      </c>
    </row>
    <row r="103" spans="7:12" ht="12.75">
      <c r="G103" s="298" t="s">
        <v>196</v>
      </c>
      <c r="H103" s="299"/>
      <c r="I103" s="418"/>
      <c r="J103" s="295">
        <v>6</v>
      </c>
      <c r="K103" s="296">
        <f>K58+K70+K74</f>
        <v>1056742.983383424</v>
      </c>
      <c r="L103" s="302">
        <f>K103/K108</f>
        <v>0.9603323533872531</v>
      </c>
    </row>
    <row r="104" spans="7:12" ht="12.75">
      <c r="G104" s="298" t="s">
        <v>197</v>
      </c>
      <c r="H104" s="299"/>
      <c r="I104" s="418"/>
      <c r="J104" s="295">
        <v>7</v>
      </c>
      <c r="K104" s="296">
        <v>0</v>
      </c>
      <c r="L104" s="302">
        <f>K104/K108</f>
        <v>0</v>
      </c>
    </row>
    <row r="105" spans="7:12" ht="12.75">
      <c r="G105" s="298" t="s">
        <v>206</v>
      </c>
      <c r="H105" s="299"/>
      <c r="I105" s="418"/>
      <c r="J105" s="295">
        <v>8</v>
      </c>
      <c r="K105" s="296">
        <v>0</v>
      </c>
      <c r="L105" s="302">
        <f>K105/K108</f>
        <v>0</v>
      </c>
    </row>
    <row r="106" spans="7:12" ht="13.5" thickBot="1">
      <c r="G106" s="308" t="s">
        <v>198</v>
      </c>
      <c r="H106" s="309"/>
      <c r="I106" s="419"/>
      <c r="J106" s="295">
        <v>9</v>
      </c>
      <c r="K106" s="296">
        <v>0</v>
      </c>
      <c r="L106" s="302">
        <f>K106/K108</f>
        <v>0</v>
      </c>
    </row>
    <row r="107" ht="12.75">
      <c r="J107" s="246"/>
    </row>
    <row r="108" spans="9:12" ht="12.75">
      <c r="I108" s="80" t="s">
        <v>199</v>
      </c>
      <c r="J108" s="246"/>
      <c r="K108" s="313">
        <f>SUM(K98:K106)</f>
        <v>1100392.983383424</v>
      </c>
      <c r="L108" s="314">
        <f>SUM(L98:L106)</f>
        <v>1</v>
      </c>
    </row>
    <row r="113" ht="12.75">
      <c r="K113" s="174"/>
    </row>
  </sheetData>
  <printOptions gridLines="1"/>
  <pageMargins left="0.17" right="0.17" top="0.68" bottom="0.37" header="0.24" footer="0.17"/>
  <pageSetup horizontalDpi="600" verticalDpi="600" orientation="landscape" scale="70" r:id="rId1"/>
  <headerFooter alignWithMargins="0">
    <oddHeader>&amp;C&amp;"Arial,Bold"&amp;14NCSX June 2007 ETC 
TABLE II - Materials and Subcontracts</oddHeader>
    <oddFooter xml:space="preserve">&amp;L&amp;F&amp;C&amp;"Arial,Bold"&amp;A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78"/>
  <sheetViews>
    <sheetView workbookViewId="0" topLeftCell="A9">
      <selection activeCell="J40" sqref="J40"/>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5" customFormat="1" ht="20.25">
      <c r="A1" s="5" t="s">
        <v>30</v>
      </c>
    </row>
    <row r="2" s="5" customFormat="1" ht="20.25">
      <c r="A2" s="5" t="s">
        <v>31</v>
      </c>
    </row>
    <row r="3" s="5" customFormat="1" ht="20.25">
      <c r="A3" s="5" t="s">
        <v>32</v>
      </c>
    </row>
    <row r="4" s="5" customFormat="1" ht="20.25">
      <c r="A4" s="5" t="s">
        <v>33</v>
      </c>
    </row>
    <row r="5" s="5" customFormat="1" ht="20.25">
      <c r="A5" s="5" t="s">
        <v>34</v>
      </c>
    </row>
    <row r="6" spans="1:7" ht="20.25">
      <c r="A6" s="5"/>
      <c r="G6" s="5"/>
    </row>
    <row r="7" s="47" customFormat="1" ht="12.75"/>
    <row r="8" spans="1:15" ht="18.75" thickBot="1">
      <c r="A8" s="6" t="s">
        <v>7</v>
      </c>
      <c r="B8" s="7"/>
      <c r="C8" s="7"/>
      <c r="D8" s="7"/>
      <c r="E8" s="7"/>
      <c r="F8" s="7"/>
      <c r="G8" s="7"/>
      <c r="H8" s="7"/>
      <c r="I8" s="7"/>
      <c r="J8" s="7"/>
      <c r="K8" s="7"/>
      <c r="L8" s="7"/>
      <c r="M8" s="7"/>
      <c r="N8" s="7"/>
      <c r="O8" s="7"/>
    </row>
    <row r="10" ht="12.75">
      <c r="A10" s="1" t="s">
        <v>24</v>
      </c>
    </row>
    <row r="11" spans="1:15" ht="12.75" hidden="1">
      <c r="A11" s="8"/>
      <c r="B11" s="8"/>
      <c r="C11" s="8"/>
      <c r="D11" s="8"/>
      <c r="E11" s="8"/>
      <c r="F11" s="8"/>
      <c r="G11" s="8"/>
      <c r="H11" s="8"/>
      <c r="I11" s="8"/>
      <c r="J11" s="8"/>
      <c r="K11" s="8"/>
      <c r="L11" s="8"/>
      <c r="M11" s="8"/>
      <c r="N11" s="8"/>
      <c r="O11" s="8"/>
    </row>
    <row r="12" spans="1:15" ht="12.75" hidden="1">
      <c r="A12" s="22"/>
      <c r="B12" s="19"/>
      <c r="C12" s="38"/>
      <c r="D12" s="19"/>
      <c r="E12" s="8"/>
      <c r="F12" s="8"/>
      <c r="G12" s="8"/>
      <c r="H12" s="8"/>
      <c r="I12" s="8"/>
      <c r="J12" s="8"/>
      <c r="K12" s="8"/>
      <c r="L12" s="8"/>
      <c r="M12" s="8"/>
      <c r="N12" s="8"/>
      <c r="O12" s="8"/>
    </row>
    <row r="13" spans="1:15" ht="12.75">
      <c r="A13" s="1"/>
      <c r="E13" s="22"/>
      <c r="F13" s="22"/>
      <c r="G13" s="22"/>
      <c r="H13" s="22"/>
      <c r="I13" s="22"/>
      <c r="J13" s="22"/>
      <c r="K13" s="364"/>
      <c r="L13" s="364"/>
      <c r="M13" s="364"/>
      <c r="N13" s="364"/>
      <c r="O13" s="8"/>
    </row>
    <row r="14" spans="5:15" ht="12.75">
      <c r="E14" s="22"/>
      <c r="F14" s="22"/>
      <c r="G14" s="22"/>
      <c r="H14" s="22"/>
      <c r="I14" s="22"/>
      <c r="J14" s="22"/>
      <c r="K14" s="8"/>
      <c r="L14" s="8"/>
      <c r="M14" s="8"/>
      <c r="N14" s="8"/>
      <c r="O14" s="8"/>
    </row>
    <row r="15" spans="13:15" ht="12.75">
      <c r="M15" s="16"/>
      <c r="N15" s="14"/>
      <c r="O15" s="8"/>
    </row>
    <row r="16" spans="13:15" ht="12.75">
      <c r="M16" s="16"/>
      <c r="N16" s="14"/>
      <c r="O16" s="8"/>
    </row>
    <row r="17" spans="13:15" ht="12.75">
      <c r="M17" s="16"/>
      <c r="N17" s="14"/>
      <c r="O17" s="8"/>
    </row>
    <row r="18" spans="13:15" ht="12.75">
      <c r="M18" s="15"/>
      <c r="N18" s="14"/>
      <c r="O18" s="8"/>
    </row>
    <row r="19" spans="13:15" ht="12.75">
      <c r="M19" s="16"/>
      <c r="N19" s="14"/>
      <c r="O19" s="8"/>
    </row>
    <row r="20" spans="13:15" ht="12.75">
      <c r="M20" s="16"/>
      <c r="N20" s="14"/>
      <c r="O20" s="8"/>
    </row>
    <row r="21" spans="13:15" ht="12.75">
      <c r="M21" s="16"/>
      <c r="N21" s="14"/>
      <c r="O21" s="8"/>
    </row>
    <row r="22" spans="13:15" ht="12.75">
      <c r="M22" s="16"/>
      <c r="N22" s="14"/>
      <c r="O22" s="8"/>
    </row>
    <row r="23" spans="13:15" ht="12.75">
      <c r="M23" s="16"/>
      <c r="N23" s="14"/>
      <c r="O23" s="8"/>
    </row>
    <row r="24" spans="13:15" ht="12.75">
      <c r="M24" s="16"/>
      <c r="N24" s="14"/>
      <c r="O24" s="8"/>
    </row>
    <row r="25" spans="13:15" ht="12.75">
      <c r="M25" s="16"/>
      <c r="N25" s="14"/>
      <c r="O25" s="8"/>
    </row>
    <row r="26" spans="13:15" ht="12.75">
      <c r="M26" s="16"/>
      <c r="N26" s="14"/>
      <c r="O26" s="8"/>
    </row>
    <row r="27" spans="13:15" ht="12.75">
      <c r="M27" s="16"/>
      <c r="N27" s="14"/>
      <c r="O27" s="8"/>
    </row>
    <row r="28" spans="13:15" ht="12.75">
      <c r="M28" s="16"/>
      <c r="N28" s="14"/>
      <c r="O28" s="8"/>
    </row>
    <row r="29" spans="13:15" ht="12.75">
      <c r="M29" s="16"/>
      <c r="N29" s="14"/>
      <c r="O29" s="8"/>
    </row>
    <row r="30" spans="13:15" ht="12.75">
      <c r="M30" s="349"/>
      <c r="N30" s="349"/>
      <c r="O30" s="8"/>
    </row>
    <row r="31" spans="13:15" ht="12.75">
      <c r="M31" s="18"/>
      <c r="N31" s="18"/>
      <c r="O31" s="8"/>
    </row>
    <row r="32" spans="13:15" ht="12.75">
      <c r="M32" s="18"/>
      <c r="N32" s="18"/>
      <c r="O32" s="8"/>
    </row>
    <row r="33" spans="13:15" ht="12.75">
      <c r="M33" s="349"/>
      <c r="N33" s="349"/>
      <c r="O33" s="8"/>
    </row>
    <row r="34" spans="13:15" ht="12.75">
      <c r="M34" s="16"/>
      <c r="N34" s="16"/>
      <c r="O34" s="8"/>
    </row>
    <row r="35" spans="1:15" ht="12.75">
      <c r="A35" s="12"/>
      <c r="B35" s="12"/>
      <c r="C35" s="22"/>
      <c r="D35" s="8"/>
      <c r="E35" s="16"/>
      <c r="F35" s="17"/>
      <c r="G35" s="17"/>
      <c r="H35" s="16"/>
      <c r="I35" s="16"/>
      <c r="J35" s="18"/>
      <c r="K35" s="17"/>
      <c r="L35" s="17"/>
      <c r="M35" s="16"/>
      <c r="N35" s="16"/>
      <c r="O35" s="8"/>
    </row>
    <row r="36" spans="1:15" ht="12.75">
      <c r="A36" s="12"/>
      <c r="B36" s="8"/>
      <c r="C36" s="8"/>
      <c r="D36" s="8"/>
      <c r="E36" s="8"/>
      <c r="F36" s="8"/>
      <c r="G36" s="8"/>
      <c r="H36" s="8"/>
      <c r="I36" s="8"/>
      <c r="J36" s="8"/>
      <c r="K36" s="8"/>
      <c r="L36" s="8"/>
      <c r="M36" s="8"/>
      <c r="N36" s="8"/>
      <c r="O36" s="8"/>
    </row>
    <row r="37" spans="1:15" ht="12.75">
      <c r="A37" s="12"/>
      <c r="B37" s="22"/>
      <c r="C37" s="8"/>
      <c r="D37" s="8"/>
      <c r="E37" s="39"/>
      <c r="F37" s="353"/>
      <c r="G37" s="353"/>
      <c r="H37" s="361"/>
      <c r="I37" s="361"/>
      <c r="J37" s="8"/>
      <c r="K37" s="8"/>
      <c r="L37" s="8"/>
      <c r="M37" s="8"/>
      <c r="N37" s="8"/>
      <c r="O37" s="8"/>
    </row>
    <row r="38" spans="1:15" ht="12.75">
      <c r="A38" s="12"/>
      <c r="B38" s="22"/>
      <c r="C38" s="8"/>
      <c r="D38" s="8"/>
      <c r="E38" s="39"/>
      <c r="F38" s="353"/>
      <c r="G38" s="353"/>
      <c r="H38" s="361"/>
      <c r="I38" s="361"/>
      <c r="J38" s="8"/>
      <c r="K38" s="8"/>
      <c r="L38" s="8"/>
      <c r="M38" s="8"/>
      <c r="N38" s="8"/>
      <c r="O38" s="8"/>
    </row>
    <row r="39" spans="1:15" ht="12.75">
      <c r="A39" s="12"/>
      <c r="B39" s="22"/>
      <c r="C39" s="8"/>
      <c r="D39" s="8"/>
      <c r="E39" s="14"/>
      <c r="F39" s="15"/>
      <c r="G39" s="14"/>
      <c r="H39" s="16"/>
      <c r="I39" s="14"/>
      <c r="J39" s="8"/>
      <c r="K39" s="8"/>
      <c r="L39" s="8"/>
      <c r="M39" s="8"/>
      <c r="N39" s="8"/>
      <c r="O39" s="8"/>
    </row>
    <row r="40" spans="1:15" ht="12.75">
      <c r="A40" s="12"/>
      <c r="B40" s="22"/>
      <c r="C40" s="8"/>
      <c r="D40" s="8"/>
      <c r="E40" s="14"/>
      <c r="F40" s="15"/>
      <c r="G40" s="14"/>
      <c r="H40" s="16"/>
      <c r="I40" s="14"/>
      <c r="J40" s="8"/>
      <c r="K40" s="8"/>
      <c r="L40" s="8"/>
      <c r="M40" s="8"/>
      <c r="N40" s="8"/>
      <c r="O40" s="8"/>
    </row>
    <row r="41" spans="1:15" ht="12.75">
      <c r="A41" s="12"/>
      <c r="B41" s="22"/>
      <c r="C41" s="8"/>
      <c r="D41" s="8"/>
      <c r="E41" s="14"/>
      <c r="F41" s="15"/>
      <c r="G41" s="14"/>
      <c r="H41" s="16"/>
      <c r="I41" s="14"/>
      <c r="J41" s="8"/>
      <c r="K41" s="8"/>
      <c r="L41" s="8"/>
      <c r="M41" s="8"/>
      <c r="N41" s="8"/>
      <c r="O41" s="8"/>
    </row>
    <row r="42" spans="1:15" ht="12.75">
      <c r="A42" s="32"/>
      <c r="B42" s="8"/>
      <c r="C42" s="8"/>
      <c r="D42" s="8"/>
      <c r="E42" s="14"/>
      <c r="F42" s="15"/>
      <c r="G42" s="14"/>
      <c r="H42" s="16"/>
      <c r="I42" s="14"/>
      <c r="J42" s="8"/>
      <c r="K42" s="8"/>
      <c r="L42" s="8"/>
      <c r="M42" s="8"/>
      <c r="N42" s="8"/>
      <c r="O42" s="8"/>
    </row>
    <row r="43" spans="1:15" ht="12.75">
      <c r="A43" s="32"/>
      <c r="B43" s="32"/>
      <c r="C43" s="8"/>
      <c r="D43" s="8"/>
      <c r="E43" s="14"/>
      <c r="F43" s="15"/>
      <c r="G43" s="14"/>
      <c r="H43" s="16"/>
      <c r="I43" s="14"/>
      <c r="J43" s="8"/>
      <c r="K43" s="8"/>
      <c r="L43" s="8"/>
      <c r="M43" s="8"/>
      <c r="N43" s="8"/>
      <c r="O43" s="8"/>
    </row>
    <row r="44" spans="1:15" ht="12.75">
      <c r="A44" s="32"/>
      <c r="B44" s="32"/>
      <c r="C44" s="8"/>
      <c r="D44" s="8"/>
      <c r="E44" s="14"/>
      <c r="F44" s="15"/>
      <c r="G44" s="14"/>
      <c r="H44" s="16"/>
      <c r="I44" s="14"/>
      <c r="J44" s="8"/>
      <c r="K44" s="8"/>
      <c r="L44" s="8"/>
      <c r="M44" s="8"/>
      <c r="N44" s="8"/>
      <c r="O44" s="8"/>
    </row>
    <row r="45" spans="1:15" ht="12.75">
      <c r="A45" s="24"/>
      <c r="B45" s="32"/>
      <c r="C45" s="8"/>
      <c r="D45" s="8"/>
      <c r="E45" s="17"/>
      <c r="F45" s="15"/>
      <c r="G45" s="14"/>
      <c r="H45" s="16"/>
      <c r="I45" s="14"/>
      <c r="J45" s="8"/>
      <c r="K45" s="8"/>
      <c r="L45" s="8"/>
      <c r="M45" s="8"/>
      <c r="N45" s="8"/>
      <c r="O45" s="8"/>
    </row>
    <row r="46" spans="1:15" ht="12.75">
      <c r="A46" s="24"/>
      <c r="B46" s="32"/>
      <c r="C46" s="8"/>
      <c r="D46" s="8"/>
      <c r="E46" s="8"/>
      <c r="F46" s="354"/>
      <c r="G46" s="354"/>
      <c r="H46" s="16"/>
      <c r="I46" s="14"/>
      <c r="J46" s="8"/>
      <c r="K46" s="8"/>
      <c r="L46" s="8"/>
      <c r="M46" s="8"/>
      <c r="N46" s="8"/>
      <c r="O46" s="8"/>
    </row>
    <row r="47" spans="1:15" ht="12.75">
      <c r="A47" s="12"/>
      <c r="B47" s="32"/>
      <c r="C47" s="8"/>
      <c r="D47" s="8"/>
      <c r="E47" s="14"/>
      <c r="F47" s="15"/>
      <c r="G47" s="14"/>
      <c r="H47" s="16"/>
      <c r="I47" s="14"/>
      <c r="J47" s="8"/>
      <c r="K47" s="8"/>
      <c r="L47" s="8"/>
      <c r="M47" s="8"/>
      <c r="N47" s="8"/>
      <c r="O47" s="8"/>
    </row>
    <row r="48" spans="1:15" ht="12.75">
      <c r="A48" s="12"/>
      <c r="B48" s="22"/>
      <c r="C48" s="8"/>
      <c r="D48" s="8"/>
      <c r="E48" s="14"/>
      <c r="F48" s="15"/>
      <c r="G48" s="14"/>
      <c r="H48" s="16"/>
      <c r="I48" s="14"/>
      <c r="J48" s="8"/>
      <c r="K48" s="8"/>
      <c r="L48" s="8"/>
      <c r="M48" s="8"/>
      <c r="N48" s="8"/>
      <c r="O48" s="8"/>
    </row>
    <row r="49" spans="1:15" ht="12.75">
      <c r="A49" s="32"/>
      <c r="B49" s="8"/>
      <c r="C49" s="8"/>
      <c r="D49" s="8"/>
      <c r="E49" s="14"/>
      <c r="F49" s="15"/>
      <c r="G49" s="14"/>
      <c r="H49" s="16"/>
      <c r="I49" s="14"/>
      <c r="J49" s="8"/>
      <c r="K49" s="8"/>
      <c r="L49" s="8"/>
      <c r="M49" s="8"/>
      <c r="N49" s="8"/>
      <c r="O49" s="8"/>
    </row>
    <row r="50" spans="1:15" ht="12.75">
      <c r="A50" s="32"/>
      <c r="B50" s="32"/>
      <c r="C50" s="8"/>
      <c r="D50" s="8"/>
      <c r="E50" s="14"/>
      <c r="F50" s="15"/>
      <c r="G50" s="14"/>
      <c r="H50" s="16"/>
      <c r="I50" s="14"/>
      <c r="J50" s="8"/>
      <c r="K50" s="8"/>
      <c r="L50" s="8"/>
      <c r="M50" s="8"/>
      <c r="N50" s="8"/>
      <c r="O50" s="8"/>
    </row>
    <row r="51" spans="1:15" ht="12.75">
      <c r="A51" s="24"/>
      <c r="B51" s="32"/>
      <c r="C51" s="8"/>
      <c r="D51" s="8"/>
      <c r="E51" s="15"/>
      <c r="F51" s="15"/>
      <c r="G51" s="14"/>
      <c r="H51" s="16"/>
      <c r="I51" s="14"/>
      <c r="J51" s="8"/>
      <c r="K51" s="8"/>
      <c r="L51" s="8"/>
      <c r="M51" s="8"/>
      <c r="N51" s="8"/>
      <c r="O51" s="8"/>
    </row>
    <row r="52" spans="1:15" ht="12.75">
      <c r="A52" s="24"/>
      <c r="B52" s="32"/>
      <c r="C52" s="8"/>
      <c r="D52" s="8"/>
      <c r="E52" s="14"/>
      <c r="F52" s="15"/>
      <c r="G52" s="14"/>
      <c r="H52" s="16"/>
      <c r="I52" s="14"/>
      <c r="J52" s="8"/>
      <c r="K52" s="8"/>
      <c r="L52" s="8"/>
      <c r="M52" s="8"/>
      <c r="N52" s="8"/>
      <c r="O52" s="8"/>
    </row>
    <row r="53" spans="1:15" ht="12.75">
      <c r="A53" s="12"/>
      <c r="B53" s="32"/>
      <c r="C53" s="8"/>
      <c r="D53" s="8"/>
      <c r="E53" s="16"/>
      <c r="F53" s="355"/>
      <c r="G53" s="355"/>
      <c r="H53" s="349"/>
      <c r="I53" s="349"/>
      <c r="J53" s="8"/>
      <c r="K53" s="8"/>
      <c r="L53" s="8"/>
      <c r="M53" s="8"/>
      <c r="N53" s="8"/>
      <c r="O53" s="8"/>
    </row>
    <row r="54" spans="1:15" ht="12.75">
      <c r="A54" s="12"/>
      <c r="B54" s="22"/>
      <c r="C54" s="8"/>
      <c r="D54" s="8"/>
      <c r="E54" s="16"/>
      <c r="F54" s="355"/>
      <c r="G54" s="355"/>
      <c r="H54" s="349"/>
      <c r="I54" s="349"/>
      <c r="J54" s="8"/>
      <c r="K54" s="8"/>
      <c r="L54" s="8"/>
      <c r="M54" s="8"/>
      <c r="N54" s="8"/>
      <c r="O54" s="8"/>
    </row>
    <row r="55" spans="1:15" ht="12.75">
      <c r="A55" s="12"/>
      <c r="B55" s="22"/>
      <c r="C55" s="8"/>
      <c r="D55" s="16"/>
      <c r="E55" s="14"/>
      <c r="F55" s="15"/>
      <c r="G55" s="14"/>
      <c r="H55" s="16"/>
      <c r="I55" s="14"/>
      <c r="J55" s="8"/>
      <c r="K55" s="8"/>
      <c r="L55" s="8"/>
      <c r="M55" s="8"/>
      <c r="N55" s="8"/>
      <c r="O55" s="8"/>
    </row>
    <row r="56" spans="1:15" ht="12.75">
      <c r="A56" s="12"/>
      <c r="B56" s="12"/>
      <c r="C56" s="12"/>
      <c r="D56" s="12"/>
      <c r="E56" s="12"/>
      <c r="F56" s="12"/>
      <c r="G56" s="12"/>
      <c r="H56" s="355"/>
      <c r="I56" s="355"/>
      <c r="J56" s="8"/>
      <c r="K56" s="8"/>
      <c r="L56" s="8"/>
      <c r="M56" s="8"/>
      <c r="N56" s="8"/>
      <c r="O56" s="8"/>
    </row>
    <row r="57" spans="1:15" ht="12.75">
      <c r="A57" s="8"/>
      <c r="B57" s="8"/>
      <c r="C57" s="8"/>
      <c r="D57" s="8"/>
      <c r="E57" s="8"/>
      <c r="F57" s="8"/>
      <c r="G57" s="8"/>
      <c r="H57" s="8"/>
      <c r="I57" s="8"/>
      <c r="J57" s="18"/>
      <c r="K57" s="18"/>
      <c r="L57" s="8"/>
      <c r="M57" s="8"/>
      <c r="N57" s="8"/>
      <c r="O57" s="8"/>
    </row>
    <row r="58" spans="1:15" ht="12.75">
      <c r="A58" s="12"/>
      <c r="B58" s="22"/>
      <c r="C58" s="8"/>
      <c r="D58" s="16"/>
      <c r="E58" s="23"/>
      <c r="F58" s="15"/>
      <c r="G58" s="14"/>
      <c r="H58" s="16"/>
      <c r="I58" s="14"/>
      <c r="J58" s="18"/>
      <c r="K58" s="18"/>
      <c r="L58" s="18"/>
      <c r="M58" s="8"/>
      <c r="N58" s="8"/>
      <c r="O58" s="8"/>
    </row>
    <row r="59" spans="1:15" ht="12.75">
      <c r="A59" s="12"/>
      <c r="B59" s="22"/>
      <c r="C59" s="8"/>
      <c r="D59" s="13"/>
      <c r="E59" s="14"/>
      <c r="F59" s="15"/>
      <c r="G59" s="362"/>
      <c r="H59" s="362"/>
      <c r="I59" s="363"/>
      <c r="J59" s="363"/>
      <c r="K59" s="19"/>
      <c r="L59" s="8"/>
      <c r="M59" s="8"/>
      <c r="N59" s="8"/>
      <c r="O59" s="8"/>
    </row>
    <row r="60" spans="1:15" ht="12.75">
      <c r="A60" s="12"/>
      <c r="B60" s="22"/>
      <c r="C60" s="8"/>
      <c r="D60" s="13"/>
      <c r="E60" s="360"/>
      <c r="F60" s="360"/>
      <c r="G60" s="353"/>
      <c r="H60" s="353"/>
      <c r="I60" s="353"/>
      <c r="J60" s="353"/>
      <c r="K60" s="19"/>
      <c r="L60" s="8"/>
      <c r="M60" s="8"/>
      <c r="N60" s="8"/>
      <c r="O60" s="8"/>
    </row>
    <row r="61" spans="1:15" ht="12.75">
      <c r="A61" s="12"/>
      <c r="B61" s="22"/>
      <c r="C61" s="8"/>
      <c r="D61" s="13"/>
      <c r="E61" s="351"/>
      <c r="F61" s="351"/>
      <c r="G61" s="353"/>
      <c r="H61" s="353"/>
      <c r="I61" s="353"/>
      <c r="J61" s="353"/>
      <c r="K61" s="18"/>
      <c r="L61" s="8"/>
      <c r="M61" s="8"/>
      <c r="N61" s="8"/>
      <c r="O61" s="8"/>
    </row>
    <row r="62" spans="1:15" ht="12.75">
      <c r="A62" s="12"/>
      <c r="B62" s="22"/>
      <c r="C62" s="8"/>
      <c r="D62" s="13"/>
      <c r="E62" s="14"/>
      <c r="F62" s="15"/>
      <c r="G62" s="14"/>
      <c r="H62" s="16"/>
      <c r="I62" s="14"/>
      <c r="J62" s="18"/>
      <c r="K62" s="18"/>
      <c r="L62" s="8"/>
      <c r="M62" s="8"/>
      <c r="N62" s="8"/>
      <c r="O62" s="8"/>
    </row>
    <row r="63" spans="1:15" ht="12.75">
      <c r="A63" s="12"/>
      <c r="B63" s="22"/>
      <c r="C63" s="8"/>
      <c r="D63" s="13"/>
      <c r="E63" s="14"/>
      <c r="F63" s="14"/>
      <c r="G63" s="15"/>
      <c r="H63" s="14"/>
      <c r="I63" s="17"/>
      <c r="J63" s="14"/>
      <c r="K63" s="14"/>
      <c r="L63" s="8"/>
      <c r="M63" s="8"/>
      <c r="N63" s="8"/>
      <c r="O63" s="8"/>
    </row>
    <row r="64" spans="1:15" ht="12.75">
      <c r="A64" s="32"/>
      <c r="B64" s="8"/>
      <c r="C64" s="8"/>
      <c r="D64" s="13"/>
      <c r="E64" s="352"/>
      <c r="F64" s="352"/>
      <c r="G64" s="349"/>
      <c r="H64" s="349"/>
      <c r="I64" s="349"/>
      <c r="J64" s="349"/>
      <c r="K64" s="14"/>
      <c r="L64" s="8"/>
      <c r="M64" s="8"/>
      <c r="N64" s="8"/>
      <c r="O64" s="8"/>
    </row>
    <row r="65" spans="1:15" ht="12.75">
      <c r="A65" s="12"/>
      <c r="B65" s="22"/>
      <c r="C65" s="8"/>
      <c r="D65" s="13"/>
      <c r="E65" s="14"/>
      <c r="F65" s="14"/>
      <c r="G65" s="349"/>
      <c r="H65" s="349"/>
      <c r="I65" s="349"/>
      <c r="J65" s="349"/>
      <c r="K65" s="14"/>
      <c r="L65" s="8"/>
      <c r="M65" s="8"/>
      <c r="N65" s="8"/>
      <c r="O65" s="8"/>
    </row>
    <row r="66" spans="1:15" ht="12.75">
      <c r="A66" s="12"/>
      <c r="B66" s="9"/>
      <c r="C66" s="8"/>
      <c r="D66" s="13"/>
      <c r="E66" s="14"/>
      <c r="F66" s="14"/>
      <c r="G66" s="16"/>
      <c r="H66" s="14"/>
      <c r="I66" s="17"/>
      <c r="J66" s="14"/>
      <c r="K66" s="14"/>
      <c r="L66" s="8"/>
      <c r="M66" s="8"/>
      <c r="N66" s="8"/>
      <c r="O66" s="8"/>
    </row>
    <row r="67" spans="1:15" ht="12.75">
      <c r="A67" s="32"/>
      <c r="B67" s="8"/>
      <c r="C67" s="8"/>
      <c r="D67" s="13"/>
      <c r="E67" s="352"/>
      <c r="F67" s="352"/>
      <c r="G67" s="349"/>
      <c r="H67" s="349"/>
      <c r="I67" s="349"/>
      <c r="J67" s="349"/>
      <c r="K67" s="14"/>
      <c r="L67" s="8"/>
      <c r="M67" s="8"/>
      <c r="N67" s="8"/>
      <c r="O67" s="8"/>
    </row>
    <row r="68" spans="1:15" ht="12.75">
      <c r="A68" s="11"/>
      <c r="B68" s="8"/>
      <c r="C68" s="8"/>
      <c r="D68" s="13"/>
      <c r="E68" s="14"/>
      <c r="F68" s="14"/>
      <c r="G68" s="349"/>
      <c r="H68" s="349"/>
      <c r="I68" s="349"/>
      <c r="J68" s="349"/>
      <c r="K68" s="14"/>
      <c r="L68" s="8"/>
      <c r="M68" s="8"/>
      <c r="N68" s="8"/>
      <c r="O68" s="8"/>
    </row>
    <row r="69" spans="1:15" ht="12.75">
      <c r="A69" s="12"/>
      <c r="B69" s="24"/>
      <c r="C69" s="8"/>
      <c r="D69" s="13"/>
      <c r="E69" s="14"/>
      <c r="F69" s="14"/>
      <c r="G69" s="349"/>
      <c r="H69" s="349"/>
      <c r="I69" s="349"/>
      <c r="J69" s="349"/>
      <c r="K69" s="14"/>
      <c r="L69" s="8"/>
      <c r="M69" s="8"/>
      <c r="N69" s="8"/>
      <c r="O69" s="8"/>
    </row>
    <row r="70" spans="1:15" ht="12.75">
      <c r="A70" s="12"/>
      <c r="B70" s="9"/>
      <c r="C70" s="8"/>
      <c r="D70" s="13"/>
      <c r="E70" s="14"/>
      <c r="F70" s="14"/>
      <c r="G70" s="16"/>
      <c r="H70" s="14"/>
      <c r="I70" s="17"/>
      <c r="J70" s="14"/>
      <c r="K70" s="14"/>
      <c r="L70" s="8"/>
      <c r="M70" s="8"/>
      <c r="N70" s="8"/>
      <c r="O70" s="8"/>
    </row>
    <row r="71" spans="1:15" ht="12.75">
      <c r="A71" s="32"/>
      <c r="B71" s="8"/>
      <c r="C71" s="8"/>
      <c r="D71" s="13"/>
      <c r="E71" s="352"/>
      <c r="F71" s="352"/>
      <c r="G71" s="349"/>
      <c r="H71" s="349"/>
      <c r="I71" s="349"/>
      <c r="J71" s="349"/>
      <c r="K71" s="14"/>
      <c r="L71" s="8"/>
      <c r="M71" s="8"/>
      <c r="N71" s="8"/>
      <c r="O71" s="8"/>
    </row>
    <row r="72" spans="1:15" ht="12.75">
      <c r="A72" s="32"/>
      <c r="B72" s="8"/>
      <c r="C72" s="8"/>
      <c r="D72" s="13"/>
      <c r="E72" s="352"/>
      <c r="F72" s="352"/>
      <c r="G72" s="349"/>
      <c r="H72" s="349"/>
      <c r="I72" s="349"/>
      <c r="J72" s="349"/>
      <c r="K72" s="14"/>
      <c r="L72" s="8"/>
      <c r="M72" s="8"/>
      <c r="N72" s="8"/>
      <c r="O72" s="8"/>
    </row>
    <row r="73" spans="1:15" ht="12.75">
      <c r="A73" s="32"/>
      <c r="B73" s="8"/>
      <c r="C73" s="8"/>
      <c r="D73" s="13"/>
      <c r="E73" s="352"/>
      <c r="F73" s="352"/>
      <c r="G73" s="349"/>
      <c r="H73" s="349"/>
      <c r="I73" s="349"/>
      <c r="J73" s="349"/>
      <c r="K73" s="14"/>
      <c r="L73" s="8"/>
      <c r="M73" s="8"/>
      <c r="N73" s="8"/>
      <c r="O73" s="8"/>
    </row>
    <row r="74" spans="1:15" ht="12.75">
      <c r="A74" s="12"/>
      <c r="B74" s="32"/>
      <c r="C74" s="8"/>
      <c r="D74" s="13"/>
      <c r="E74" s="14"/>
      <c r="F74" s="14"/>
      <c r="G74" s="349"/>
      <c r="H74" s="349"/>
      <c r="I74" s="349"/>
      <c r="J74" s="349"/>
      <c r="K74" s="14"/>
      <c r="L74" s="8"/>
      <c r="M74" s="8"/>
      <c r="N74" s="8"/>
      <c r="O74" s="8"/>
    </row>
    <row r="75" spans="1:15" ht="12.75">
      <c r="A75" s="12"/>
      <c r="B75" s="22"/>
      <c r="C75" s="8"/>
      <c r="D75" s="13"/>
      <c r="E75" s="14"/>
      <c r="F75" s="14"/>
      <c r="G75" s="349"/>
      <c r="H75" s="349"/>
      <c r="I75" s="349"/>
      <c r="J75" s="349"/>
      <c r="K75" s="14"/>
      <c r="L75" s="8"/>
      <c r="M75" s="8"/>
      <c r="N75" s="8"/>
      <c r="O75" s="8"/>
    </row>
    <row r="76" spans="1:15" ht="12.75">
      <c r="A76" s="12"/>
      <c r="B76" s="9"/>
      <c r="C76" s="8"/>
      <c r="D76" s="13"/>
      <c r="E76" s="14"/>
      <c r="F76" s="14"/>
      <c r="G76" s="16"/>
      <c r="H76" s="14"/>
      <c r="I76" s="17"/>
      <c r="J76" s="14"/>
      <c r="K76" s="18"/>
      <c r="L76" s="8"/>
      <c r="M76" s="8"/>
      <c r="N76" s="8"/>
      <c r="O76" s="8"/>
    </row>
    <row r="77" spans="1:15" ht="12.75">
      <c r="A77" s="11"/>
      <c r="B77" s="8"/>
      <c r="C77" s="8"/>
      <c r="D77" s="13"/>
      <c r="E77" s="14"/>
      <c r="F77" s="14"/>
      <c r="G77" s="16"/>
      <c r="H77" s="14"/>
      <c r="I77" s="17"/>
      <c r="J77" s="14"/>
      <c r="K77" s="18"/>
      <c r="L77" s="8"/>
      <c r="M77" s="8"/>
      <c r="N77" s="8"/>
      <c r="O77" s="8"/>
    </row>
    <row r="78" spans="1:15" ht="12.75">
      <c r="A78" s="33"/>
      <c r="B78" s="8"/>
      <c r="C78" s="8"/>
      <c r="D78" s="13"/>
      <c r="E78" s="359"/>
      <c r="F78" s="359"/>
      <c r="G78" s="349"/>
      <c r="H78" s="349"/>
      <c r="I78" s="349"/>
      <c r="J78" s="349"/>
      <c r="K78" s="14"/>
      <c r="L78" s="8"/>
      <c r="M78" s="8"/>
      <c r="N78" s="8"/>
      <c r="O78" s="8"/>
    </row>
    <row r="79" spans="1:15" ht="12.75">
      <c r="A79" s="11"/>
      <c r="B79" s="8"/>
      <c r="C79" s="8"/>
      <c r="D79" s="13"/>
      <c r="E79" s="30"/>
      <c r="F79" s="30"/>
      <c r="G79" s="349"/>
      <c r="H79" s="349"/>
      <c r="I79" s="349"/>
      <c r="J79" s="349"/>
      <c r="K79" s="18"/>
      <c r="L79" s="8"/>
      <c r="M79" s="8"/>
      <c r="N79" s="8"/>
      <c r="O79" s="8"/>
    </row>
    <row r="80" spans="1:15" ht="12.75">
      <c r="A80" s="11"/>
      <c r="B80" s="8"/>
      <c r="C80" s="8"/>
      <c r="D80" s="13"/>
      <c r="E80" s="359"/>
      <c r="F80" s="359"/>
      <c r="G80" s="349"/>
      <c r="H80" s="349"/>
      <c r="I80" s="349"/>
      <c r="J80" s="349"/>
      <c r="K80" s="14"/>
      <c r="L80" s="8"/>
      <c r="M80" s="8"/>
      <c r="N80" s="8"/>
      <c r="O80" s="8"/>
    </row>
    <row r="81" spans="1:15" ht="12.75">
      <c r="A81" s="11"/>
      <c r="B81" s="8"/>
      <c r="C81" s="8"/>
      <c r="D81" s="13"/>
      <c r="E81" s="30"/>
      <c r="F81" s="30"/>
      <c r="G81" s="349"/>
      <c r="H81" s="349"/>
      <c r="I81" s="349"/>
      <c r="J81" s="349"/>
      <c r="K81" s="18"/>
      <c r="L81" s="8"/>
      <c r="M81" s="8"/>
      <c r="N81" s="8"/>
      <c r="O81" s="8"/>
    </row>
    <row r="82" spans="1:15" ht="12.75">
      <c r="A82" s="11"/>
      <c r="B82" s="8"/>
      <c r="C82" s="8"/>
      <c r="D82" s="13"/>
      <c r="E82" s="30"/>
      <c r="F82" s="30"/>
      <c r="G82" s="349"/>
      <c r="H82" s="349"/>
      <c r="I82" s="349"/>
      <c r="J82" s="349"/>
      <c r="K82" s="18"/>
      <c r="L82" s="8"/>
      <c r="M82" s="8"/>
      <c r="N82" s="8"/>
      <c r="O82" s="8"/>
    </row>
    <row r="83" spans="1:15" ht="12.75">
      <c r="A83" s="11"/>
      <c r="B83" s="8"/>
      <c r="C83" s="8"/>
      <c r="D83" s="13"/>
      <c r="E83" s="352"/>
      <c r="F83" s="352"/>
      <c r="G83" s="349"/>
      <c r="H83" s="349"/>
      <c r="I83" s="349"/>
      <c r="J83" s="349"/>
      <c r="K83" s="20"/>
      <c r="L83" s="8"/>
      <c r="M83" s="8"/>
      <c r="N83" s="8"/>
      <c r="O83" s="8"/>
    </row>
    <row r="84" spans="1:15" ht="12.75">
      <c r="A84" s="11"/>
      <c r="B84" s="8"/>
      <c r="C84" s="8"/>
      <c r="D84" s="13"/>
      <c r="E84" s="30"/>
      <c r="F84" s="30"/>
      <c r="G84" s="349"/>
      <c r="H84" s="349"/>
      <c r="I84" s="349"/>
      <c r="J84" s="349"/>
      <c r="K84" s="14"/>
      <c r="L84" s="8"/>
      <c r="M84" s="8"/>
      <c r="N84" s="8"/>
      <c r="O84" s="8"/>
    </row>
    <row r="85" spans="1:15" ht="12.75">
      <c r="A85" s="11"/>
      <c r="B85" s="8"/>
      <c r="C85" s="8"/>
      <c r="D85" s="13"/>
      <c r="E85" s="359"/>
      <c r="F85" s="359"/>
      <c r="G85" s="349"/>
      <c r="H85" s="349"/>
      <c r="I85" s="349"/>
      <c r="J85" s="349"/>
      <c r="K85" s="14"/>
      <c r="L85" s="8"/>
      <c r="M85" s="8"/>
      <c r="N85" s="8"/>
      <c r="O85" s="8"/>
    </row>
    <row r="86" spans="1:15" ht="12.75">
      <c r="A86" s="11"/>
      <c r="B86" s="8"/>
      <c r="C86" s="8"/>
      <c r="D86" s="13"/>
      <c r="E86" s="30"/>
      <c r="F86" s="30"/>
      <c r="G86" s="349"/>
      <c r="H86" s="349"/>
      <c r="I86" s="349"/>
      <c r="J86" s="349"/>
      <c r="K86" s="14"/>
      <c r="L86" s="8"/>
      <c r="M86" s="8"/>
      <c r="N86" s="8"/>
      <c r="O86" s="8"/>
    </row>
    <row r="87" spans="1:15" ht="12.75">
      <c r="A87" s="11"/>
      <c r="B87" s="8"/>
      <c r="C87" s="8"/>
      <c r="D87" s="13"/>
      <c r="E87" s="352"/>
      <c r="F87" s="352"/>
      <c r="G87" s="349"/>
      <c r="H87" s="349"/>
      <c r="I87" s="349"/>
      <c r="J87" s="349"/>
      <c r="K87" s="20"/>
      <c r="L87" s="8"/>
      <c r="M87" s="8"/>
      <c r="N87" s="8"/>
      <c r="O87" s="8"/>
    </row>
    <row r="88" spans="1:15" ht="12.75">
      <c r="A88" s="11"/>
      <c r="B88" s="8"/>
      <c r="C88" s="8"/>
      <c r="D88" s="13"/>
      <c r="E88" s="30"/>
      <c r="F88" s="30"/>
      <c r="G88" s="349"/>
      <c r="H88" s="349"/>
      <c r="I88" s="349"/>
      <c r="J88" s="349"/>
      <c r="K88" s="18"/>
      <c r="L88" s="8"/>
      <c r="M88" s="8"/>
      <c r="N88" s="8"/>
      <c r="O88" s="8"/>
    </row>
    <row r="89" spans="1:15" ht="12.75">
      <c r="A89" s="11"/>
      <c r="B89" s="8"/>
      <c r="C89" s="8"/>
      <c r="D89" s="13"/>
      <c r="E89" s="352"/>
      <c r="F89" s="352"/>
      <c r="G89" s="349"/>
      <c r="H89" s="349"/>
      <c r="I89" s="349"/>
      <c r="J89" s="349"/>
      <c r="K89" s="20"/>
      <c r="L89" s="8"/>
      <c r="M89" s="8"/>
      <c r="N89" s="8"/>
      <c r="O89" s="8"/>
    </row>
    <row r="90" spans="1:15" ht="12.75">
      <c r="A90" s="11"/>
      <c r="B90" s="8"/>
      <c r="C90" s="8"/>
      <c r="D90" s="13"/>
      <c r="E90" s="31"/>
      <c r="F90" s="30"/>
      <c r="G90" s="349"/>
      <c r="H90" s="349"/>
      <c r="I90" s="349"/>
      <c r="J90" s="349"/>
      <c r="K90" s="14"/>
      <c r="L90" s="8"/>
      <c r="M90" s="8"/>
      <c r="N90" s="8"/>
      <c r="O90" s="8"/>
    </row>
    <row r="91" spans="1:15" ht="12.75">
      <c r="A91" s="11"/>
      <c r="B91" s="8"/>
      <c r="C91" s="8"/>
      <c r="D91" s="13"/>
      <c r="E91" s="352"/>
      <c r="F91" s="352"/>
      <c r="G91" s="349"/>
      <c r="H91" s="349"/>
      <c r="I91" s="349"/>
      <c r="J91" s="349"/>
      <c r="K91" s="20"/>
      <c r="L91" s="8"/>
      <c r="M91" s="8"/>
      <c r="N91" s="8"/>
      <c r="O91" s="8"/>
    </row>
    <row r="92" spans="1:15" ht="12.75">
      <c r="A92" s="11"/>
      <c r="B92" s="8"/>
      <c r="C92" s="8"/>
      <c r="D92" s="13"/>
      <c r="E92" s="30"/>
      <c r="F92" s="30"/>
      <c r="G92" s="349"/>
      <c r="H92" s="349"/>
      <c r="I92" s="349"/>
      <c r="J92" s="349"/>
      <c r="K92" s="14"/>
      <c r="L92" s="8"/>
      <c r="M92" s="8"/>
      <c r="N92" s="8"/>
      <c r="O92" s="8"/>
    </row>
    <row r="93" spans="1:15" ht="12.75">
      <c r="A93" s="11"/>
      <c r="B93" s="8"/>
      <c r="C93" s="8"/>
      <c r="D93" s="13"/>
      <c r="E93" s="352"/>
      <c r="F93" s="352"/>
      <c r="G93" s="349"/>
      <c r="H93" s="349"/>
      <c r="I93" s="349"/>
      <c r="J93" s="349"/>
      <c r="K93" s="20"/>
      <c r="L93" s="8"/>
      <c r="M93" s="8"/>
      <c r="N93" s="8"/>
      <c r="O93" s="8"/>
    </row>
    <row r="94" spans="1:15" ht="12.75">
      <c r="A94" s="12"/>
      <c r="B94" s="24"/>
      <c r="C94" s="8"/>
      <c r="D94" s="13"/>
      <c r="E94" s="14"/>
      <c r="F94" s="14"/>
      <c r="G94" s="349"/>
      <c r="H94" s="349"/>
      <c r="I94" s="349"/>
      <c r="J94" s="349"/>
      <c r="K94" s="14"/>
      <c r="L94" s="8"/>
      <c r="M94" s="8"/>
      <c r="N94" s="8"/>
      <c r="O94" s="8"/>
    </row>
    <row r="95" spans="1:15" ht="12.75">
      <c r="A95" s="12"/>
      <c r="B95" s="22"/>
      <c r="C95" s="8"/>
      <c r="D95" s="13"/>
      <c r="E95" s="14"/>
      <c r="F95" s="14"/>
      <c r="G95" s="16"/>
      <c r="H95" s="14"/>
      <c r="I95" s="17"/>
      <c r="J95" s="14"/>
      <c r="K95" s="14"/>
      <c r="L95" s="8"/>
      <c r="M95" s="8"/>
      <c r="N95" s="8"/>
      <c r="O95" s="8"/>
    </row>
    <row r="96" spans="1:15" ht="12.75">
      <c r="A96" s="34"/>
      <c r="B96" s="8"/>
      <c r="C96" s="8"/>
      <c r="D96" s="13"/>
      <c r="E96" s="352"/>
      <c r="F96" s="352"/>
      <c r="G96" s="349"/>
      <c r="H96" s="349"/>
      <c r="I96" s="349"/>
      <c r="J96" s="349"/>
      <c r="K96" s="14"/>
      <c r="L96" s="8"/>
      <c r="M96" s="8"/>
      <c r="N96" s="8"/>
      <c r="O96" s="8"/>
    </row>
    <row r="97" spans="1:15" ht="12.75">
      <c r="A97" s="8"/>
      <c r="B97" s="22"/>
      <c r="C97" s="8"/>
      <c r="D97" s="13"/>
      <c r="E97" s="14"/>
      <c r="F97" s="14"/>
      <c r="G97" s="349"/>
      <c r="H97" s="349"/>
      <c r="I97" s="349"/>
      <c r="J97" s="349"/>
      <c r="K97" s="14"/>
      <c r="L97" s="8"/>
      <c r="M97" s="8"/>
      <c r="N97" s="8"/>
      <c r="O97" s="8"/>
    </row>
    <row r="98" spans="1:15" ht="12.75">
      <c r="A98" s="12"/>
      <c r="B98" s="22"/>
      <c r="C98" s="8"/>
      <c r="D98" s="13"/>
      <c r="E98" s="14"/>
      <c r="F98" s="14"/>
      <c r="G98" s="16"/>
      <c r="H98" s="14"/>
      <c r="I98" s="17"/>
      <c r="J98" s="14"/>
      <c r="K98" s="14"/>
      <c r="L98" s="8"/>
      <c r="M98" s="8"/>
      <c r="N98" s="8"/>
      <c r="O98" s="8"/>
    </row>
    <row r="99" spans="1:15" ht="12.75">
      <c r="A99" s="11"/>
      <c r="B99" s="8"/>
      <c r="C99" s="8"/>
      <c r="D99" s="13"/>
      <c r="E99" s="352"/>
      <c r="F99" s="352"/>
      <c r="G99" s="349"/>
      <c r="H99" s="349"/>
      <c r="I99" s="349"/>
      <c r="J99" s="349"/>
      <c r="K99" s="14"/>
      <c r="L99" s="8"/>
      <c r="M99" s="8"/>
      <c r="N99" s="8"/>
      <c r="O99" s="8"/>
    </row>
    <row r="100" spans="1:15" ht="12.75">
      <c r="A100" s="11"/>
      <c r="B100" s="8"/>
      <c r="C100" s="8"/>
      <c r="D100" s="13"/>
      <c r="E100" s="14"/>
      <c r="F100" s="14"/>
      <c r="G100" s="349"/>
      <c r="H100" s="349"/>
      <c r="I100" s="349"/>
      <c r="J100" s="349"/>
      <c r="K100" s="14"/>
      <c r="L100" s="8"/>
      <c r="M100" s="8"/>
      <c r="N100" s="8"/>
      <c r="O100" s="8"/>
    </row>
    <row r="101" spans="1:15" ht="12.75">
      <c r="A101" s="12"/>
      <c r="B101" s="22"/>
      <c r="C101" s="8"/>
      <c r="D101" s="13"/>
      <c r="E101" s="35"/>
      <c r="F101" s="14"/>
      <c r="G101" s="16"/>
      <c r="H101" s="14"/>
      <c r="I101" s="17"/>
      <c r="J101" s="14"/>
      <c r="K101" s="14"/>
      <c r="L101" s="8"/>
      <c r="M101" s="8"/>
      <c r="N101" s="8"/>
      <c r="O101" s="8"/>
    </row>
    <row r="102" spans="1:15" ht="12.75">
      <c r="A102" s="12"/>
      <c r="B102" s="22"/>
      <c r="C102" s="8"/>
      <c r="D102" s="13"/>
      <c r="E102" s="35"/>
      <c r="F102" s="14"/>
      <c r="G102" s="16"/>
      <c r="H102" s="14"/>
      <c r="I102" s="17"/>
      <c r="J102" s="14"/>
      <c r="K102" s="14"/>
      <c r="L102" s="8"/>
      <c r="M102" s="8"/>
      <c r="N102" s="8"/>
      <c r="O102" s="8"/>
    </row>
    <row r="103" spans="1:15" ht="12.75">
      <c r="A103" s="11"/>
      <c r="B103" s="8"/>
      <c r="C103" s="8"/>
      <c r="D103" s="13"/>
      <c r="E103" s="352"/>
      <c r="F103" s="352"/>
      <c r="G103" s="349"/>
      <c r="H103" s="349"/>
      <c r="I103" s="17"/>
      <c r="J103" s="14"/>
      <c r="K103" s="14"/>
      <c r="L103" s="8"/>
      <c r="M103" s="8"/>
      <c r="N103" s="8"/>
      <c r="O103" s="8"/>
    </row>
    <row r="104" spans="1:15" ht="12.75">
      <c r="A104" s="11"/>
      <c r="B104" s="8"/>
      <c r="C104" s="8"/>
      <c r="D104" s="13"/>
      <c r="E104" s="14"/>
      <c r="F104" s="14"/>
      <c r="G104" s="349"/>
      <c r="H104" s="349"/>
      <c r="I104" s="17"/>
      <c r="J104" s="14"/>
      <c r="K104" s="14"/>
      <c r="L104" s="8"/>
      <c r="M104" s="8"/>
      <c r="N104" s="8"/>
      <c r="O104" s="8"/>
    </row>
    <row r="105" spans="1:15" ht="12.75">
      <c r="A105" s="11"/>
      <c r="B105" s="8"/>
      <c r="C105" s="8"/>
      <c r="D105" s="13"/>
      <c r="E105" s="352"/>
      <c r="F105" s="352"/>
      <c r="G105" s="349"/>
      <c r="H105" s="349"/>
      <c r="I105" s="17"/>
      <c r="J105" s="14"/>
      <c r="K105" s="14"/>
      <c r="L105" s="8"/>
      <c r="M105" s="8"/>
      <c r="N105" s="8"/>
      <c r="O105" s="8"/>
    </row>
    <row r="106" spans="1:15" ht="12.75">
      <c r="A106" s="11"/>
      <c r="B106" s="8"/>
      <c r="C106" s="8"/>
      <c r="D106" s="13"/>
      <c r="E106" s="14"/>
      <c r="F106" s="14"/>
      <c r="G106" s="349"/>
      <c r="H106" s="349"/>
      <c r="I106" s="17"/>
      <c r="J106" s="14"/>
      <c r="K106" s="14"/>
      <c r="L106" s="8"/>
      <c r="M106" s="8"/>
      <c r="N106" s="8"/>
      <c r="O106" s="8"/>
    </row>
    <row r="107" spans="1:15" ht="12.75">
      <c r="A107" s="11"/>
      <c r="B107" s="8"/>
      <c r="C107" s="8"/>
      <c r="D107" s="13"/>
      <c r="E107" s="14"/>
      <c r="F107" s="14"/>
      <c r="G107" s="349"/>
      <c r="H107" s="349"/>
      <c r="I107" s="17"/>
      <c r="J107" s="14"/>
      <c r="K107" s="14"/>
      <c r="L107" s="8"/>
      <c r="M107" s="8"/>
      <c r="N107" s="8"/>
      <c r="O107" s="8"/>
    </row>
    <row r="108" spans="1:15" ht="12.75">
      <c r="A108" s="11"/>
      <c r="B108" s="8"/>
      <c r="C108" s="8"/>
      <c r="D108" s="13"/>
      <c r="E108" s="352"/>
      <c r="F108" s="352"/>
      <c r="G108" s="349"/>
      <c r="H108" s="349"/>
      <c r="I108" s="17"/>
      <c r="J108" s="14"/>
      <c r="K108" s="14"/>
      <c r="L108" s="8"/>
      <c r="M108" s="8"/>
      <c r="N108" s="8"/>
      <c r="O108" s="8"/>
    </row>
    <row r="109" spans="1:15" ht="12.75">
      <c r="A109" s="24"/>
      <c r="B109" s="8"/>
      <c r="C109" s="8"/>
      <c r="D109" s="13"/>
      <c r="E109" s="14"/>
      <c r="F109" s="14"/>
      <c r="G109" s="349"/>
      <c r="H109" s="349"/>
      <c r="I109" s="17"/>
      <c r="J109" s="14"/>
      <c r="K109" s="14"/>
      <c r="L109" s="8"/>
      <c r="M109" s="8"/>
      <c r="N109" s="8"/>
      <c r="O109" s="8"/>
    </row>
    <row r="110" spans="1:15" ht="12.75">
      <c r="A110" s="12"/>
      <c r="B110" s="24"/>
      <c r="C110" s="8"/>
      <c r="D110" s="13"/>
      <c r="E110" s="14"/>
      <c r="F110" s="14"/>
      <c r="G110" s="349"/>
      <c r="H110" s="349"/>
      <c r="I110" s="354"/>
      <c r="J110" s="354"/>
      <c r="K110" s="14"/>
      <c r="L110" s="8"/>
      <c r="M110" s="8"/>
      <c r="N110" s="8"/>
      <c r="O110" s="8"/>
    </row>
    <row r="111" spans="1:15" ht="12.75">
      <c r="A111" s="12"/>
      <c r="B111" s="22"/>
      <c r="C111" s="8"/>
      <c r="D111" s="13"/>
      <c r="E111" s="14"/>
      <c r="F111" s="14"/>
      <c r="G111" s="349"/>
      <c r="H111" s="349"/>
      <c r="I111" s="354"/>
      <c r="J111" s="354"/>
      <c r="K111" s="14"/>
      <c r="L111" s="8"/>
      <c r="M111" s="8"/>
      <c r="N111" s="8"/>
      <c r="O111" s="8"/>
    </row>
    <row r="112" spans="1:15" ht="12.75">
      <c r="A112" s="12"/>
      <c r="B112" s="22"/>
      <c r="C112" s="12"/>
      <c r="D112" s="12"/>
      <c r="E112" s="12"/>
      <c r="F112" s="12"/>
      <c r="G112" s="14"/>
      <c r="H112" s="14"/>
      <c r="I112" s="14"/>
      <c r="J112" s="14"/>
      <c r="K112" s="21"/>
      <c r="L112" s="8"/>
      <c r="M112" s="8"/>
      <c r="N112" s="8"/>
      <c r="O112" s="8"/>
    </row>
    <row r="113" spans="1:15" ht="12.75">
      <c r="A113" s="12"/>
      <c r="B113" s="22"/>
      <c r="C113" s="8"/>
      <c r="D113" s="13"/>
      <c r="E113" s="352"/>
      <c r="F113" s="352"/>
      <c r="G113" s="357"/>
      <c r="H113" s="357"/>
      <c r="I113" s="357"/>
      <c r="J113" s="357"/>
      <c r="K113" s="18"/>
      <c r="L113" s="8"/>
      <c r="M113" s="8"/>
      <c r="N113" s="8"/>
      <c r="O113" s="8"/>
    </row>
    <row r="114" spans="1:15" ht="12.75">
      <c r="A114" s="12"/>
      <c r="B114" s="22"/>
      <c r="C114" s="8"/>
      <c r="D114" s="360"/>
      <c r="E114" s="360"/>
      <c r="F114" s="360"/>
      <c r="G114" s="360"/>
      <c r="H114" s="14"/>
      <c r="I114" s="17"/>
      <c r="J114" s="14"/>
      <c r="K114" s="18"/>
      <c r="L114" s="8"/>
      <c r="M114" s="8"/>
      <c r="N114" s="8"/>
      <c r="O114" s="8"/>
    </row>
    <row r="115" spans="1:15" ht="12.75">
      <c r="A115" s="12"/>
      <c r="B115" s="22"/>
      <c r="C115" s="8"/>
      <c r="D115" s="13"/>
      <c r="E115" s="14"/>
      <c r="F115" s="14"/>
      <c r="G115" s="16"/>
      <c r="H115" s="14"/>
      <c r="I115" s="17"/>
      <c r="J115" s="18"/>
      <c r="K115" s="18"/>
      <c r="L115" s="8"/>
      <c r="M115" s="8"/>
      <c r="N115" s="8"/>
      <c r="O115" s="8"/>
    </row>
    <row r="116" spans="1:15" ht="12.75">
      <c r="A116" s="12"/>
      <c r="B116" s="22"/>
      <c r="C116" s="8"/>
      <c r="D116" s="13"/>
      <c r="E116" s="14"/>
      <c r="F116" s="14"/>
      <c r="G116" s="16"/>
      <c r="H116" s="14"/>
      <c r="I116" s="17"/>
      <c r="J116" s="18"/>
      <c r="K116" s="18"/>
      <c r="L116" s="8"/>
      <c r="M116" s="8"/>
      <c r="N116" s="8"/>
      <c r="O116" s="8"/>
    </row>
    <row r="117" spans="1:15" ht="12.75">
      <c r="A117" s="12"/>
      <c r="B117" s="22"/>
      <c r="C117" s="8"/>
      <c r="D117" s="13"/>
      <c r="E117" s="353"/>
      <c r="F117" s="353"/>
      <c r="G117" s="353"/>
      <c r="H117" s="353"/>
      <c r="I117" s="19"/>
      <c r="J117" s="26"/>
      <c r="K117" s="18"/>
      <c r="L117" s="8"/>
      <c r="M117" s="8"/>
      <c r="N117" s="8"/>
      <c r="O117" s="8"/>
    </row>
    <row r="118" spans="1:15" ht="12.75">
      <c r="A118" s="12"/>
      <c r="B118" s="22"/>
      <c r="C118" s="8"/>
      <c r="D118" s="13"/>
      <c r="E118" s="353"/>
      <c r="F118" s="353"/>
      <c r="G118" s="353"/>
      <c r="H118" s="353"/>
      <c r="I118" s="19"/>
      <c r="J118" s="23"/>
      <c r="K118" s="18"/>
      <c r="L118" s="8"/>
      <c r="M118" s="8"/>
      <c r="N118" s="8"/>
      <c r="O118" s="8"/>
    </row>
    <row r="119" spans="1:15" ht="12.75">
      <c r="A119" s="12"/>
      <c r="B119" s="22"/>
      <c r="C119" s="8"/>
      <c r="D119" s="13"/>
      <c r="E119" s="14"/>
      <c r="F119" s="15"/>
      <c r="G119" s="351"/>
      <c r="H119" s="351"/>
      <c r="I119" s="16"/>
      <c r="J119" s="18"/>
      <c r="K119" s="14"/>
      <c r="L119" s="8"/>
      <c r="M119" s="8"/>
      <c r="N119" s="8"/>
      <c r="O119" s="8"/>
    </row>
    <row r="120" spans="1:15" ht="12.75">
      <c r="A120" s="12"/>
      <c r="B120" s="22"/>
      <c r="C120" s="8"/>
      <c r="D120" s="13"/>
      <c r="E120" s="14"/>
      <c r="F120" s="14"/>
      <c r="G120" s="351"/>
      <c r="H120" s="351"/>
      <c r="I120" s="14"/>
      <c r="J120" s="18"/>
      <c r="K120" s="14"/>
      <c r="L120" s="8"/>
      <c r="M120" s="8"/>
      <c r="N120" s="8"/>
      <c r="O120" s="8"/>
    </row>
    <row r="121" spans="1:15" ht="12.75">
      <c r="A121" s="11"/>
      <c r="B121" s="8"/>
      <c r="C121" s="8"/>
      <c r="D121" s="13"/>
      <c r="E121" s="359"/>
      <c r="F121" s="359"/>
      <c r="G121" s="351"/>
      <c r="H121" s="351"/>
      <c r="I121" s="14"/>
      <c r="J121" s="18"/>
      <c r="K121" s="14"/>
      <c r="L121" s="8"/>
      <c r="M121" s="8"/>
      <c r="N121" s="8"/>
      <c r="O121" s="8"/>
    </row>
    <row r="122" spans="1:15" ht="12.75">
      <c r="A122" s="12"/>
      <c r="B122" s="22"/>
      <c r="C122" s="8"/>
      <c r="D122" s="13"/>
      <c r="E122" s="351"/>
      <c r="F122" s="351"/>
      <c r="G122" s="351"/>
      <c r="H122" s="351"/>
      <c r="I122" s="14"/>
      <c r="J122" s="18"/>
      <c r="K122" s="14"/>
      <c r="L122" s="8"/>
      <c r="M122" s="8"/>
      <c r="N122" s="8"/>
      <c r="O122" s="8"/>
    </row>
    <row r="123" spans="1:15" ht="12.75">
      <c r="A123" s="11"/>
      <c r="B123" s="8"/>
      <c r="C123" s="8"/>
      <c r="D123" s="13"/>
      <c r="E123" s="359"/>
      <c r="F123" s="359"/>
      <c r="G123" s="351"/>
      <c r="H123" s="351"/>
      <c r="I123" s="14"/>
      <c r="J123" s="18"/>
      <c r="K123" s="14"/>
      <c r="L123" s="8"/>
      <c r="M123" s="8"/>
      <c r="N123" s="8"/>
      <c r="O123" s="8"/>
    </row>
    <row r="124" spans="1:15" ht="12.75">
      <c r="A124" s="12"/>
      <c r="B124" s="22"/>
      <c r="C124" s="8"/>
      <c r="D124" s="13"/>
      <c r="E124" s="351"/>
      <c r="F124" s="351"/>
      <c r="G124" s="351"/>
      <c r="H124" s="351"/>
      <c r="I124" s="14"/>
      <c r="J124" s="18"/>
      <c r="K124" s="14"/>
      <c r="L124" s="8"/>
      <c r="M124" s="8"/>
      <c r="N124" s="8"/>
      <c r="O124" s="8"/>
    </row>
    <row r="125" spans="1:15" ht="12.75">
      <c r="A125" s="11"/>
      <c r="B125" s="8"/>
      <c r="C125" s="8"/>
      <c r="D125" s="13"/>
      <c r="E125" s="359"/>
      <c r="F125" s="359"/>
      <c r="G125" s="351"/>
      <c r="H125" s="351"/>
      <c r="I125" s="14"/>
      <c r="J125" s="18"/>
      <c r="K125" s="14"/>
      <c r="L125" s="8"/>
      <c r="M125" s="8"/>
      <c r="N125" s="8"/>
      <c r="O125" s="8"/>
    </row>
    <row r="126" spans="1:15" ht="12.75">
      <c r="A126" s="12"/>
      <c r="B126" s="22"/>
      <c r="C126" s="8"/>
      <c r="D126" s="13"/>
      <c r="E126" s="351"/>
      <c r="F126" s="351"/>
      <c r="G126" s="351"/>
      <c r="H126" s="351"/>
      <c r="I126" s="14"/>
      <c r="J126" s="18"/>
      <c r="K126" s="14"/>
      <c r="L126" s="8"/>
      <c r="M126" s="8"/>
      <c r="N126" s="8"/>
      <c r="O126" s="8"/>
    </row>
    <row r="127" spans="1:15" ht="12.75">
      <c r="A127" s="11"/>
      <c r="B127" s="8"/>
      <c r="C127" s="8"/>
      <c r="D127" s="13"/>
      <c r="E127" s="359"/>
      <c r="F127" s="359"/>
      <c r="G127" s="351"/>
      <c r="H127" s="351"/>
      <c r="I127" s="14"/>
      <c r="J127" s="18"/>
      <c r="K127" s="14"/>
      <c r="L127" s="8"/>
      <c r="M127" s="8"/>
      <c r="N127" s="8"/>
      <c r="O127" s="8"/>
    </row>
    <row r="128" spans="1:15" ht="12.75">
      <c r="A128" s="12"/>
      <c r="B128" s="22"/>
      <c r="C128" s="8"/>
      <c r="D128" s="13"/>
      <c r="E128" s="351"/>
      <c r="F128" s="351"/>
      <c r="G128" s="351"/>
      <c r="H128" s="351"/>
      <c r="I128" s="14"/>
      <c r="J128" s="18"/>
      <c r="K128" s="18"/>
      <c r="L128" s="8"/>
      <c r="M128" s="8"/>
      <c r="N128" s="8"/>
      <c r="O128" s="8"/>
    </row>
    <row r="129" spans="1:15" ht="12.75">
      <c r="A129" s="11"/>
      <c r="B129" s="8"/>
      <c r="C129" s="8"/>
      <c r="D129" s="13"/>
      <c r="E129" s="359"/>
      <c r="F129" s="359"/>
      <c r="G129" s="351"/>
      <c r="H129" s="351"/>
      <c r="I129" s="14"/>
      <c r="J129" s="18"/>
      <c r="K129" s="18"/>
      <c r="L129" s="8"/>
      <c r="M129" s="8"/>
      <c r="N129" s="8"/>
      <c r="O129" s="8"/>
    </row>
    <row r="130" spans="1:15" ht="12.75">
      <c r="A130" s="12"/>
      <c r="B130" s="8"/>
      <c r="C130" s="8"/>
      <c r="D130" s="13"/>
      <c r="E130" s="351"/>
      <c r="F130" s="351"/>
      <c r="G130" s="351"/>
      <c r="H130" s="351"/>
      <c r="I130" s="14"/>
      <c r="J130" s="18"/>
      <c r="K130" s="18"/>
      <c r="L130" s="8"/>
      <c r="M130" s="8"/>
      <c r="N130" s="8"/>
      <c r="O130" s="8"/>
    </row>
    <row r="131" spans="1:15" ht="12.75">
      <c r="A131" s="11"/>
      <c r="B131" s="8"/>
      <c r="C131" s="8"/>
      <c r="D131" s="13"/>
      <c r="E131" s="359"/>
      <c r="F131" s="359"/>
      <c r="G131" s="355"/>
      <c r="H131" s="355"/>
      <c r="I131" s="14"/>
      <c r="J131" s="18"/>
      <c r="K131" s="14"/>
      <c r="L131" s="8"/>
      <c r="M131" s="8"/>
      <c r="N131" s="8"/>
      <c r="O131" s="8"/>
    </row>
    <row r="132" spans="1:15" ht="12.75">
      <c r="A132" s="11"/>
      <c r="B132" s="8"/>
      <c r="C132" s="8"/>
      <c r="D132" s="13"/>
      <c r="E132" s="351"/>
      <c r="F132" s="351"/>
      <c r="G132" s="351"/>
      <c r="H132" s="351"/>
      <c r="I132" s="14"/>
      <c r="J132" s="18"/>
      <c r="K132" s="14"/>
      <c r="L132" s="8"/>
      <c r="M132" s="8"/>
      <c r="N132" s="8"/>
      <c r="O132" s="8"/>
    </row>
    <row r="133" spans="1:15" ht="12.75">
      <c r="A133" s="12"/>
      <c r="B133" s="22"/>
      <c r="C133" s="8"/>
      <c r="D133" s="13"/>
      <c r="E133" s="14"/>
      <c r="F133" s="14"/>
      <c r="G133" s="351"/>
      <c r="H133" s="351"/>
      <c r="I133" s="14"/>
      <c r="J133" s="18"/>
      <c r="K133" s="14"/>
      <c r="L133" s="8"/>
      <c r="M133" s="8"/>
      <c r="N133" s="8"/>
      <c r="O133" s="8"/>
    </row>
    <row r="134" spans="1:15" ht="12.75">
      <c r="A134" s="11"/>
      <c r="B134" s="8"/>
      <c r="C134" s="8"/>
      <c r="D134" s="13"/>
      <c r="E134" s="359"/>
      <c r="F134" s="359"/>
      <c r="G134" s="355"/>
      <c r="H134" s="355"/>
      <c r="I134" s="14"/>
      <c r="J134" s="18"/>
      <c r="K134" s="14"/>
      <c r="L134" s="8"/>
      <c r="M134" s="8"/>
      <c r="N134" s="8"/>
      <c r="O134" s="8"/>
    </row>
    <row r="135" spans="1:15" ht="12.75">
      <c r="A135" s="12"/>
      <c r="B135" s="11"/>
      <c r="C135" s="8"/>
      <c r="D135" s="13"/>
      <c r="E135" s="351"/>
      <c r="F135" s="351"/>
      <c r="G135" s="8"/>
      <c r="H135" s="12"/>
      <c r="I135" s="14"/>
      <c r="J135" s="18"/>
      <c r="K135" s="14"/>
      <c r="L135" s="8"/>
      <c r="M135" s="8"/>
      <c r="N135" s="8"/>
      <c r="O135" s="8"/>
    </row>
    <row r="136" spans="1:15" ht="12.75">
      <c r="A136" s="12"/>
      <c r="B136" s="12"/>
      <c r="C136" s="12"/>
      <c r="D136" s="12"/>
      <c r="E136" s="8"/>
      <c r="F136" s="12"/>
      <c r="G136" s="353"/>
      <c r="H136" s="353"/>
      <c r="I136" s="14"/>
      <c r="J136" s="18"/>
      <c r="K136" s="10"/>
      <c r="L136" s="8"/>
      <c r="M136" s="8"/>
      <c r="N136" s="8"/>
      <c r="O136" s="8"/>
    </row>
    <row r="137" spans="1:15" ht="12.75">
      <c r="A137" s="12"/>
      <c r="B137" s="11"/>
      <c r="C137" s="8"/>
      <c r="D137" s="13"/>
      <c r="E137" s="358"/>
      <c r="F137" s="358"/>
      <c r="G137" s="356"/>
      <c r="H137" s="356"/>
      <c r="I137" s="14"/>
      <c r="J137" s="18"/>
      <c r="K137" s="16"/>
      <c r="L137" s="8"/>
      <c r="M137" s="8"/>
      <c r="N137" s="8"/>
      <c r="O137" s="8"/>
    </row>
    <row r="138" spans="1:15" ht="12.75">
      <c r="A138" s="12"/>
      <c r="B138" s="11"/>
      <c r="C138" s="8"/>
      <c r="D138" s="13"/>
      <c r="E138" s="14"/>
      <c r="F138" s="14"/>
      <c r="G138" s="14"/>
      <c r="H138" s="12"/>
      <c r="I138" s="14"/>
      <c r="J138" s="18"/>
      <c r="K138" s="16"/>
      <c r="L138" s="8"/>
      <c r="M138" s="8"/>
      <c r="N138" s="8"/>
      <c r="O138" s="8"/>
    </row>
    <row r="139" spans="1:15" ht="12.75">
      <c r="A139" s="12"/>
      <c r="B139" s="11"/>
      <c r="C139" s="8"/>
      <c r="D139" s="13"/>
      <c r="E139" s="14"/>
      <c r="F139" s="14"/>
      <c r="G139" s="14"/>
      <c r="H139" s="12"/>
      <c r="I139" s="14"/>
      <c r="J139" s="18"/>
      <c r="K139" s="16"/>
      <c r="L139" s="8"/>
      <c r="M139" s="8"/>
      <c r="N139" s="8"/>
      <c r="O139" s="8"/>
    </row>
    <row r="140" spans="1:15" ht="12.75">
      <c r="A140" s="12"/>
      <c r="B140" s="11"/>
      <c r="C140" s="8"/>
      <c r="D140" s="13"/>
      <c r="E140" s="14"/>
      <c r="F140" s="14"/>
      <c r="G140" s="14"/>
      <c r="H140" s="12"/>
      <c r="I140" s="14"/>
      <c r="J140" s="18"/>
      <c r="K140" s="16"/>
      <c r="L140" s="8"/>
      <c r="M140" s="8"/>
      <c r="N140" s="8"/>
      <c r="O140" s="8"/>
    </row>
    <row r="141" spans="1:15" ht="12.75">
      <c r="A141" s="12"/>
      <c r="B141" s="22"/>
      <c r="C141" s="8"/>
      <c r="D141" s="13"/>
      <c r="E141" s="23"/>
      <c r="F141" s="36"/>
      <c r="G141" s="350"/>
      <c r="H141" s="350"/>
      <c r="I141" s="350"/>
      <c r="J141" s="350"/>
      <c r="K141" s="19"/>
      <c r="L141" s="8"/>
      <c r="M141" s="8"/>
      <c r="N141" s="8"/>
      <c r="O141" s="8"/>
    </row>
    <row r="142" spans="1:15" ht="12.75">
      <c r="A142" s="12"/>
      <c r="B142" s="22"/>
      <c r="C142" s="8"/>
      <c r="D142" s="13"/>
      <c r="E142" s="14"/>
      <c r="F142" s="37"/>
      <c r="G142" s="350"/>
      <c r="H142" s="350"/>
      <c r="I142" s="350"/>
      <c r="J142" s="350"/>
      <c r="K142" s="19"/>
      <c r="L142" s="8"/>
      <c r="M142" s="8"/>
      <c r="N142" s="8"/>
      <c r="O142" s="8"/>
    </row>
    <row r="143" spans="1:15" ht="12.75">
      <c r="A143" s="12"/>
      <c r="B143" s="22"/>
      <c r="C143" s="8"/>
      <c r="D143" s="13"/>
      <c r="E143" s="14"/>
      <c r="F143" s="15"/>
      <c r="G143" s="16"/>
      <c r="H143" s="16"/>
      <c r="I143" s="17"/>
      <c r="J143" s="18"/>
      <c r="K143" s="18"/>
      <c r="L143" s="8"/>
      <c r="M143" s="8"/>
      <c r="N143" s="8"/>
      <c r="O143" s="8"/>
    </row>
    <row r="144" spans="1:15" ht="12.75">
      <c r="A144" s="12"/>
      <c r="B144" s="22"/>
      <c r="C144" s="8"/>
      <c r="D144" s="13"/>
      <c r="E144" s="14"/>
      <c r="F144" s="15"/>
      <c r="G144" s="16"/>
      <c r="H144" s="14"/>
      <c r="I144" s="17"/>
      <c r="J144" s="14"/>
      <c r="K144" s="14"/>
      <c r="L144" s="8"/>
      <c r="M144" s="8"/>
      <c r="N144" s="8"/>
      <c r="O144" s="8"/>
    </row>
    <row r="145" spans="1:15" ht="12.75">
      <c r="A145" s="11"/>
      <c r="B145" s="8"/>
      <c r="C145" s="8"/>
      <c r="D145" s="8"/>
      <c r="E145" s="40"/>
      <c r="F145" s="15"/>
      <c r="G145" s="348"/>
      <c r="H145" s="348"/>
      <c r="I145" s="348"/>
      <c r="J145" s="348"/>
      <c r="K145" s="20"/>
      <c r="L145" s="8"/>
      <c r="M145" s="8"/>
      <c r="N145" s="8"/>
      <c r="O145" s="8"/>
    </row>
    <row r="146" spans="1:15" ht="12.75">
      <c r="A146" s="12"/>
      <c r="B146" s="11"/>
      <c r="C146" s="8"/>
      <c r="D146" s="13"/>
      <c r="E146" s="14"/>
      <c r="F146" s="15"/>
      <c r="G146" s="16"/>
      <c r="H146" s="14"/>
      <c r="I146" s="17"/>
      <c r="J146" s="14"/>
      <c r="K146" s="18"/>
      <c r="L146" s="8"/>
      <c r="M146" s="8"/>
      <c r="N146" s="8"/>
      <c r="O146" s="8"/>
    </row>
    <row r="147" spans="1:15" ht="12.75">
      <c r="A147" s="12"/>
      <c r="B147" s="22"/>
      <c r="C147" s="14"/>
      <c r="D147" s="13"/>
      <c r="E147" s="13"/>
      <c r="F147" s="15"/>
      <c r="G147" s="17"/>
      <c r="H147" s="14"/>
      <c r="I147" s="14"/>
      <c r="J147" s="14"/>
      <c r="K147" s="14"/>
      <c r="L147" s="8"/>
      <c r="M147" s="8"/>
      <c r="N147" s="8"/>
      <c r="O147" s="8"/>
    </row>
    <row r="148" spans="1:15" ht="12.75">
      <c r="A148" s="11"/>
      <c r="B148" s="8"/>
      <c r="C148" s="8"/>
      <c r="D148" s="13"/>
      <c r="E148" s="14"/>
      <c r="F148" s="15"/>
      <c r="G148" s="14"/>
      <c r="H148" s="14"/>
      <c r="I148" s="14"/>
      <c r="J148" s="14"/>
      <c r="K148" s="14"/>
      <c r="L148" s="8"/>
      <c r="M148" s="8"/>
      <c r="N148" s="8"/>
      <c r="O148" s="8"/>
    </row>
    <row r="149" spans="1:15" ht="12.75">
      <c r="A149" s="11"/>
      <c r="B149" s="8"/>
      <c r="C149" s="8"/>
      <c r="D149" s="13"/>
      <c r="E149" s="14"/>
      <c r="F149" s="15"/>
      <c r="G149" s="14"/>
      <c r="H149" s="14"/>
      <c r="I149" s="14"/>
      <c r="J149" s="14"/>
      <c r="K149" s="18"/>
      <c r="L149" s="8"/>
      <c r="M149" s="8"/>
      <c r="N149" s="8"/>
      <c r="O149" s="8"/>
    </row>
    <row r="150" spans="1:15" ht="12.75">
      <c r="A150" s="12"/>
      <c r="B150" s="22"/>
      <c r="C150" s="8"/>
      <c r="D150" s="13"/>
      <c r="E150" s="14"/>
      <c r="F150" s="15"/>
      <c r="G150" s="14"/>
      <c r="H150" s="14"/>
      <c r="I150" s="17"/>
      <c r="J150" s="14"/>
      <c r="K150" s="18"/>
      <c r="L150" s="8"/>
      <c r="M150" s="8"/>
      <c r="N150" s="8"/>
      <c r="O150" s="8"/>
    </row>
    <row r="151" spans="1:15" ht="12.75">
      <c r="A151" s="12"/>
      <c r="B151" s="12"/>
      <c r="C151" s="8"/>
      <c r="D151" s="13"/>
      <c r="E151" s="14"/>
      <c r="F151" s="15"/>
      <c r="G151" s="351"/>
      <c r="H151" s="351"/>
      <c r="I151" s="351"/>
      <c r="J151" s="351"/>
      <c r="K151" s="21"/>
      <c r="L151" s="8"/>
      <c r="M151" s="8"/>
      <c r="N151" s="8"/>
      <c r="O151" s="8"/>
    </row>
    <row r="152" spans="1:15" ht="12.75">
      <c r="A152" s="12"/>
      <c r="B152" s="22"/>
      <c r="C152" s="8"/>
      <c r="D152" s="13"/>
      <c r="E152" s="14"/>
      <c r="F152" s="15"/>
      <c r="G152" s="348"/>
      <c r="H152" s="348"/>
      <c r="I152" s="348"/>
      <c r="J152" s="348"/>
      <c r="K152" s="18"/>
      <c r="L152" s="8"/>
      <c r="M152" s="8"/>
      <c r="N152" s="8"/>
      <c r="O152" s="8"/>
    </row>
    <row r="153" spans="1:15" ht="12.75">
      <c r="A153" s="12"/>
      <c r="B153" s="22"/>
      <c r="C153" s="8"/>
      <c r="D153" s="13"/>
      <c r="E153" s="14"/>
      <c r="F153" s="15"/>
      <c r="G153" s="14"/>
      <c r="H153" s="14"/>
      <c r="I153" s="17"/>
      <c r="J153" s="14"/>
      <c r="K153" s="18"/>
      <c r="L153" s="8"/>
      <c r="M153" s="8"/>
      <c r="N153" s="8"/>
      <c r="O153" s="8"/>
    </row>
    <row r="154" spans="1:15" ht="12.75">
      <c r="A154" s="12"/>
      <c r="B154" s="24"/>
      <c r="C154" s="8"/>
      <c r="D154" s="13"/>
      <c r="E154" s="14"/>
      <c r="F154" s="15"/>
      <c r="G154" s="14"/>
      <c r="H154" s="16"/>
      <c r="I154" s="17"/>
      <c r="J154" s="18"/>
      <c r="K154" s="18"/>
      <c r="L154" s="8"/>
      <c r="M154" s="8"/>
      <c r="N154" s="8"/>
      <c r="O154" s="8"/>
    </row>
    <row r="155" spans="1:15" ht="12.75">
      <c r="A155" s="12"/>
      <c r="B155" s="24"/>
      <c r="C155" s="8"/>
      <c r="D155" s="13"/>
      <c r="E155" s="14"/>
      <c r="F155" s="15"/>
      <c r="G155" s="12"/>
      <c r="H155" s="18"/>
      <c r="I155" s="25"/>
      <c r="J155" s="18"/>
      <c r="K155" s="27"/>
      <c r="L155" s="8"/>
      <c r="M155" s="8"/>
      <c r="N155" s="8"/>
      <c r="O155" s="8"/>
    </row>
    <row r="156" spans="1:15" ht="12.75">
      <c r="A156" s="12"/>
      <c r="B156" s="24"/>
      <c r="C156" s="8"/>
      <c r="D156" s="13"/>
      <c r="E156" s="14"/>
      <c r="F156" s="15"/>
      <c r="G156" s="12"/>
      <c r="H156" s="16"/>
      <c r="I156" s="14"/>
      <c r="J156" s="18"/>
      <c r="K156" s="10"/>
      <c r="L156" s="8"/>
      <c r="M156" s="8"/>
      <c r="N156" s="8"/>
      <c r="O156" s="8"/>
    </row>
    <row r="157" spans="1:15" ht="12.75">
      <c r="A157" s="12"/>
      <c r="B157" s="24"/>
      <c r="C157" s="8"/>
      <c r="D157" s="13"/>
      <c r="E157" s="14"/>
      <c r="F157" s="15"/>
      <c r="G157" s="12"/>
      <c r="H157" s="14"/>
      <c r="I157" s="14"/>
      <c r="J157" s="18"/>
      <c r="K157" s="21"/>
      <c r="L157" s="8"/>
      <c r="M157" s="8"/>
      <c r="N157" s="8"/>
      <c r="O157" s="8"/>
    </row>
    <row r="158" spans="1:15" ht="12.75">
      <c r="A158" s="12"/>
      <c r="B158" s="24"/>
      <c r="C158" s="8"/>
      <c r="D158" s="13"/>
      <c r="E158" s="14"/>
      <c r="F158" s="15"/>
      <c r="G158" s="12"/>
      <c r="H158" s="14"/>
      <c r="I158" s="18"/>
      <c r="J158" s="18"/>
      <c r="K158" s="10"/>
      <c r="L158" s="8"/>
      <c r="M158" s="8"/>
      <c r="N158" s="8"/>
      <c r="O158" s="8"/>
    </row>
    <row r="159" spans="1:15" ht="12.75">
      <c r="A159" s="12"/>
      <c r="B159" s="24"/>
      <c r="C159" s="8"/>
      <c r="D159" s="13"/>
      <c r="E159" s="14"/>
      <c r="F159" s="15"/>
      <c r="G159" s="12"/>
      <c r="H159" s="14"/>
      <c r="I159" s="14"/>
      <c r="J159" s="18"/>
      <c r="K159" s="28"/>
      <c r="L159" s="8"/>
      <c r="M159" s="8"/>
      <c r="N159" s="8"/>
      <c r="O159" s="8"/>
    </row>
    <row r="160" spans="1:15" ht="12.75">
      <c r="A160" s="12"/>
      <c r="B160" s="24"/>
      <c r="C160" s="8"/>
      <c r="D160" s="13"/>
      <c r="E160" s="14"/>
      <c r="F160" s="15"/>
      <c r="G160" s="14"/>
      <c r="H160" s="16"/>
      <c r="I160" s="17"/>
      <c r="J160" s="18"/>
      <c r="K160" s="18"/>
      <c r="L160" s="8"/>
      <c r="M160" s="8"/>
      <c r="N160" s="8"/>
      <c r="O160" s="8"/>
    </row>
    <row r="161" spans="1:15" ht="12.75">
      <c r="A161" s="12"/>
      <c r="B161" s="24"/>
      <c r="C161" s="8"/>
      <c r="D161" s="13"/>
      <c r="E161" s="14"/>
      <c r="F161" s="15"/>
      <c r="G161" s="29"/>
      <c r="H161" s="16"/>
      <c r="I161" s="17"/>
      <c r="J161" s="18"/>
      <c r="K161" s="28"/>
      <c r="L161" s="8"/>
      <c r="M161" s="8"/>
      <c r="N161" s="8"/>
      <c r="O161" s="8"/>
    </row>
    <row r="162" spans="1:15" ht="12.75">
      <c r="A162" s="12"/>
      <c r="B162" s="24"/>
      <c r="C162" s="8"/>
      <c r="D162" s="13"/>
      <c r="E162" s="14"/>
      <c r="F162" s="15"/>
      <c r="G162" s="14"/>
      <c r="H162" s="16"/>
      <c r="I162" s="17"/>
      <c r="J162" s="18"/>
      <c r="K162" s="18"/>
      <c r="L162" s="8"/>
      <c r="M162" s="8"/>
      <c r="N162" s="8"/>
      <c r="O162" s="8"/>
    </row>
    <row r="163" spans="1:15" ht="12.75">
      <c r="A163" s="12"/>
      <c r="B163" s="24"/>
      <c r="C163" s="8"/>
      <c r="D163" s="13"/>
      <c r="E163" s="14"/>
      <c r="F163" s="15"/>
      <c r="G163" s="14"/>
      <c r="H163" s="16"/>
      <c r="I163" s="17"/>
      <c r="J163" s="18"/>
      <c r="K163" s="18"/>
      <c r="L163" s="8"/>
      <c r="M163" s="8"/>
      <c r="N163" s="8"/>
      <c r="O163" s="8"/>
    </row>
    <row r="164" spans="1:15" ht="12.75">
      <c r="A164" s="12"/>
      <c r="B164" s="24"/>
      <c r="C164" s="8"/>
      <c r="D164" s="13"/>
      <c r="E164" s="14"/>
      <c r="F164" s="15"/>
      <c r="G164" s="14"/>
      <c r="H164" s="16"/>
      <c r="I164" s="17"/>
      <c r="J164" s="18"/>
      <c r="K164" s="18"/>
      <c r="L164" s="8"/>
      <c r="M164" s="8"/>
      <c r="N164" s="8"/>
      <c r="O164" s="8"/>
    </row>
    <row r="165" spans="1:15" ht="12.75">
      <c r="A165" s="12"/>
      <c r="B165" s="24"/>
      <c r="C165" s="8"/>
      <c r="D165" s="13"/>
      <c r="E165" s="14"/>
      <c r="F165" s="15"/>
      <c r="G165" s="14"/>
      <c r="H165" s="16"/>
      <c r="I165" s="17"/>
      <c r="J165" s="18"/>
      <c r="K165" s="18"/>
      <c r="L165" s="8"/>
      <c r="M165" s="8"/>
      <c r="N165" s="8"/>
      <c r="O165" s="8"/>
    </row>
    <row r="166" spans="1:15" ht="12.75">
      <c r="A166" s="12"/>
      <c r="B166" s="24"/>
      <c r="C166" s="8"/>
      <c r="D166" s="13"/>
      <c r="E166" s="14"/>
      <c r="F166" s="15"/>
      <c r="G166" s="14"/>
      <c r="H166" s="16"/>
      <c r="I166" s="17"/>
      <c r="J166" s="18"/>
      <c r="K166" s="18"/>
      <c r="L166" s="8"/>
      <c r="M166" s="8"/>
      <c r="N166" s="8"/>
      <c r="O166" s="8"/>
    </row>
    <row r="167" spans="1:15" ht="12.75">
      <c r="A167" s="8"/>
      <c r="B167" s="8"/>
      <c r="C167" s="8"/>
      <c r="D167" s="8"/>
      <c r="E167" s="8"/>
      <c r="F167" s="8"/>
      <c r="G167" s="8"/>
      <c r="H167" s="8"/>
      <c r="I167" s="8"/>
      <c r="J167" s="8"/>
      <c r="K167" s="8"/>
      <c r="L167" s="8"/>
      <c r="M167" s="8"/>
      <c r="N167" s="8"/>
      <c r="O167" s="8"/>
    </row>
    <row r="168" spans="1:15" ht="12.75">
      <c r="A168" s="8"/>
      <c r="B168" s="8"/>
      <c r="C168" s="8"/>
      <c r="D168" s="8"/>
      <c r="E168" s="8"/>
      <c r="F168" s="8"/>
      <c r="G168" s="8"/>
      <c r="H168" s="8"/>
      <c r="I168" s="8"/>
      <c r="J168" s="8"/>
      <c r="K168" s="8"/>
      <c r="L168" s="8"/>
      <c r="M168" s="8"/>
      <c r="N168" s="8"/>
      <c r="O168" s="8"/>
    </row>
    <row r="169" spans="1:15" ht="12.75">
      <c r="A169" s="8"/>
      <c r="B169" s="8"/>
      <c r="C169" s="8"/>
      <c r="D169" s="8"/>
      <c r="E169" s="8"/>
      <c r="F169" s="8"/>
      <c r="G169" s="8"/>
      <c r="H169" s="8"/>
      <c r="I169" s="8"/>
      <c r="J169" s="8"/>
      <c r="K169" s="8"/>
      <c r="L169" s="8"/>
      <c r="M169" s="8"/>
      <c r="N169" s="8"/>
      <c r="O169" s="8"/>
    </row>
    <row r="170" spans="1:15" ht="12.75">
      <c r="A170" s="8"/>
      <c r="B170" s="8"/>
      <c r="C170" s="8"/>
      <c r="D170" s="8"/>
      <c r="E170" s="8"/>
      <c r="F170" s="8"/>
      <c r="G170" s="8"/>
      <c r="H170" s="8"/>
      <c r="I170" s="8"/>
      <c r="J170" s="8"/>
      <c r="K170" s="8"/>
      <c r="L170" s="8"/>
      <c r="M170" s="8"/>
      <c r="N170" s="8"/>
      <c r="O170" s="8"/>
    </row>
    <row r="171" spans="1:15" ht="12.75">
      <c r="A171" s="8"/>
      <c r="B171" s="8"/>
      <c r="C171" s="8"/>
      <c r="D171" s="8"/>
      <c r="E171" s="8"/>
      <c r="F171" s="8"/>
      <c r="G171" s="8"/>
      <c r="H171" s="8"/>
      <c r="I171" s="8"/>
      <c r="J171" s="8"/>
      <c r="K171" s="8"/>
      <c r="L171" s="8"/>
      <c r="M171" s="8"/>
      <c r="N171" s="8"/>
      <c r="O171" s="8"/>
    </row>
    <row r="172" spans="1:15" ht="12.75">
      <c r="A172" s="8"/>
      <c r="B172" s="8"/>
      <c r="C172" s="8"/>
      <c r="D172" s="8"/>
      <c r="E172" s="8"/>
      <c r="F172" s="8"/>
      <c r="G172" s="8"/>
      <c r="H172" s="8"/>
      <c r="I172" s="8"/>
      <c r="J172" s="8"/>
      <c r="K172" s="8"/>
      <c r="L172" s="8"/>
      <c r="M172" s="8"/>
      <c r="N172" s="8"/>
      <c r="O172" s="8"/>
    </row>
    <row r="173" spans="1:15" ht="12.75">
      <c r="A173" s="8"/>
      <c r="B173" s="8"/>
      <c r="C173" s="8"/>
      <c r="D173" s="8"/>
      <c r="E173" s="8"/>
      <c r="F173" s="8"/>
      <c r="G173" s="8"/>
      <c r="H173" s="8"/>
      <c r="I173" s="8"/>
      <c r="J173" s="8"/>
      <c r="K173" s="8"/>
      <c r="L173" s="8"/>
      <c r="M173" s="8"/>
      <c r="N173" s="8"/>
      <c r="O173" s="8"/>
    </row>
    <row r="174" spans="1:15" ht="12.75">
      <c r="A174" s="8"/>
      <c r="B174" s="8"/>
      <c r="C174" s="8"/>
      <c r="D174" s="8"/>
      <c r="E174" s="8"/>
      <c r="F174" s="8"/>
      <c r="G174" s="8"/>
      <c r="H174" s="8"/>
      <c r="I174" s="8"/>
      <c r="J174" s="8"/>
      <c r="K174" s="8"/>
      <c r="L174" s="8"/>
      <c r="M174" s="8"/>
      <c r="N174" s="8"/>
      <c r="O174" s="8"/>
    </row>
    <row r="175" spans="1:15" ht="12.75">
      <c r="A175" s="8"/>
      <c r="B175" s="8"/>
      <c r="C175" s="8"/>
      <c r="D175" s="8"/>
      <c r="E175" s="8"/>
      <c r="F175" s="8"/>
      <c r="G175" s="8"/>
      <c r="H175" s="8"/>
      <c r="I175" s="8"/>
      <c r="J175" s="8"/>
      <c r="K175" s="8"/>
      <c r="L175" s="8"/>
      <c r="M175" s="8"/>
      <c r="N175" s="8"/>
      <c r="O175" s="8"/>
    </row>
    <row r="176" spans="1:15" ht="12.75">
      <c r="A176" s="8"/>
      <c r="B176" s="8"/>
      <c r="C176" s="8"/>
      <c r="D176" s="8"/>
      <c r="E176" s="8"/>
      <c r="F176" s="8"/>
      <c r="G176" s="8"/>
      <c r="H176" s="8"/>
      <c r="I176" s="8"/>
      <c r="J176" s="8"/>
      <c r="K176" s="8"/>
      <c r="L176" s="8"/>
      <c r="M176" s="8"/>
      <c r="N176" s="8"/>
      <c r="O176" s="8"/>
    </row>
    <row r="177" spans="1:15" ht="12.75">
      <c r="A177" s="8"/>
      <c r="B177" s="8"/>
      <c r="C177" s="8"/>
      <c r="D177" s="8"/>
      <c r="E177" s="8"/>
      <c r="F177" s="8"/>
      <c r="G177" s="8"/>
      <c r="H177" s="8"/>
      <c r="I177" s="8"/>
      <c r="J177" s="8"/>
      <c r="K177" s="8"/>
      <c r="L177" s="8"/>
      <c r="M177" s="8"/>
      <c r="N177" s="8"/>
      <c r="O177" s="8"/>
    </row>
    <row r="178" spans="1:15" ht="12.75">
      <c r="A178" s="8"/>
      <c r="B178" s="8"/>
      <c r="C178" s="8"/>
      <c r="D178" s="8"/>
      <c r="E178" s="8"/>
      <c r="F178" s="8"/>
      <c r="G178" s="8"/>
      <c r="H178" s="8"/>
      <c r="I178" s="8"/>
      <c r="J178" s="8"/>
      <c r="K178" s="8"/>
      <c r="L178" s="8"/>
      <c r="M178" s="8"/>
      <c r="N178" s="8"/>
      <c r="O178" s="8"/>
    </row>
  </sheetData>
  <mergeCells count="164">
    <mergeCell ref="E128:F128"/>
    <mergeCell ref="E130:F130"/>
    <mergeCell ref="E132:F132"/>
    <mergeCell ref="E135:F135"/>
    <mergeCell ref="E129:F129"/>
    <mergeCell ref="E131:F131"/>
    <mergeCell ref="E134:F134"/>
    <mergeCell ref="K13:L13"/>
    <mergeCell ref="M13:N13"/>
    <mergeCell ref="H56:I56"/>
    <mergeCell ref="F46:G46"/>
    <mergeCell ref="F54:G54"/>
    <mergeCell ref="H54:I54"/>
    <mergeCell ref="F53:G53"/>
    <mergeCell ref="H53:I53"/>
    <mergeCell ref="F37:G37"/>
    <mergeCell ref="F38:G38"/>
    <mergeCell ref="H37:I37"/>
    <mergeCell ref="H38:I38"/>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I111:J111"/>
    <mergeCell ref="G110:H110"/>
    <mergeCell ref="I110:J110"/>
    <mergeCell ref="G108:H108"/>
    <mergeCell ref="G109:H109"/>
    <mergeCell ref="G85:H85"/>
    <mergeCell ref="G86:H86"/>
    <mergeCell ref="G87:H87"/>
    <mergeCell ref="G88:H88"/>
    <mergeCell ref="I86:J86"/>
    <mergeCell ref="I87:J87"/>
    <mergeCell ref="I88:J88"/>
    <mergeCell ref="G107:H107"/>
    <mergeCell ref="G104:H104"/>
    <mergeCell ref="G105:H105"/>
    <mergeCell ref="G106:H106"/>
    <mergeCell ref="G93:H93"/>
    <mergeCell ref="G94:H94"/>
    <mergeCell ref="I92:J92"/>
    <mergeCell ref="I93:J93"/>
    <mergeCell ref="I94:J94"/>
    <mergeCell ref="G92:H92"/>
    <mergeCell ref="G99:H99"/>
    <mergeCell ref="G96:H96"/>
    <mergeCell ref="G97:H97"/>
    <mergeCell ref="I80:J80"/>
    <mergeCell ref="I81:J81"/>
    <mergeCell ref="I99:J99"/>
    <mergeCell ref="I100:J100"/>
    <mergeCell ref="I96:J96"/>
    <mergeCell ref="I97:J97"/>
    <mergeCell ref="I89:J89"/>
    <mergeCell ref="I90:J90"/>
    <mergeCell ref="I91:J91"/>
    <mergeCell ref="I85:J85"/>
    <mergeCell ref="I84:J84"/>
    <mergeCell ref="G78:H78"/>
    <mergeCell ref="G79:H79"/>
    <mergeCell ref="G80:H80"/>
    <mergeCell ref="G81:H81"/>
    <mergeCell ref="G82:H82"/>
    <mergeCell ref="G83:H83"/>
    <mergeCell ref="G84:H84"/>
    <mergeCell ref="I78:J78"/>
    <mergeCell ref="I79:J79"/>
    <mergeCell ref="I74:J74"/>
    <mergeCell ref="G71:H71"/>
    <mergeCell ref="G72:H72"/>
    <mergeCell ref="G73:H73"/>
    <mergeCell ref="G74:H74"/>
    <mergeCell ref="E64:F64"/>
    <mergeCell ref="E67:F67"/>
    <mergeCell ref="E71:F71"/>
    <mergeCell ref="E72:F72"/>
    <mergeCell ref="E73:F73"/>
    <mergeCell ref="G136:H136"/>
    <mergeCell ref="G141:H141"/>
    <mergeCell ref="G142:H142"/>
    <mergeCell ref="G75:H75"/>
    <mergeCell ref="G89:H89"/>
    <mergeCell ref="G90:H90"/>
    <mergeCell ref="G91:H91"/>
    <mergeCell ref="G103:H103"/>
    <mergeCell ref="G100:H100"/>
    <mergeCell ref="G69:H69"/>
    <mergeCell ref="G151:H151"/>
    <mergeCell ref="I151:J151"/>
    <mergeCell ref="I75:J75"/>
    <mergeCell ref="I82:J82"/>
    <mergeCell ref="I83:J83"/>
    <mergeCell ref="I69:J69"/>
    <mergeCell ref="I71:J71"/>
    <mergeCell ref="I72:J72"/>
    <mergeCell ref="I73:J73"/>
    <mergeCell ref="G65:H65"/>
    <mergeCell ref="G67:H67"/>
    <mergeCell ref="I67:J67"/>
    <mergeCell ref="G68:H68"/>
    <mergeCell ref="I68:J68"/>
    <mergeCell ref="G152:H152"/>
    <mergeCell ref="I152:J152"/>
    <mergeCell ref="M30:N30"/>
    <mergeCell ref="M33:N33"/>
    <mergeCell ref="I142:J142"/>
    <mergeCell ref="G145:H145"/>
    <mergeCell ref="I145:J145"/>
    <mergeCell ref="I64:J64"/>
    <mergeCell ref="I65:J65"/>
    <mergeCell ref="G64:H64"/>
  </mergeCells>
  <printOptions gridLines="1"/>
  <pageMargins left="0.17" right="0.34" top="1.09"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L31" sqref="L31"/>
    </sheetView>
  </sheetViews>
  <sheetFormatPr defaultColWidth="9.140625" defaultRowHeight="12.75"/>
  <cols>
    <col min="1" max="1" width="6.57421875" style="0" customWidth="1"/>
    <col min="7" max="7" width="14.7109375" style="0" customWidth="1"/>
    <col min="14" max="14" width="11.28125" style="0" customWidth="1"/>
  </cols>
  <sheetData>
    <row r="1" s="5" customFormat="1" ht="20.25">
      <c r="A1" s="5" t="s">
        <v>30</v>
      </c>
    </row>
    <row r="2" s="5" customFormat="1" ht="20.25">
      <c r="A2" s="5" t="s">
        <v>31</v>
      </c>
    </row>
    <row r="3" s="5" customFormat="1" ht="20.25">
      <c r="A3" s="5" t="s">
        <v>32</v>
      </c>
    </row>
    <row r="4" s="5" customFormat="1" ht="20.25">
      <c r="A4" s="5" t="s">
        <v>33</v>
      </c>
    </row>
    <row r="5" s="5" customFormat="1" ht="20.25">
      <c r="A5" s="5" t="s">
        <v>34</v>
      </c>
    </row>
    <row r="6" s="5" customFormat="1" ht="20.25"/>
    <row r="7" spans="1:20" ht="12.75">
      <c r="A7" s="47"/>
      <c r="B7" s="47"/>
      <c r="C7" s="47"/>
      <c r="D7" s="47"/>
      <c r="E7" s="47"/>
      <c r="F7" s="47"/>
      <c r="G7" s="47"/>
      <c r="H7" s="47"/>
      <c r="I7" s="47"/>
      <c r="J7" s="47"/>
      <c r="K7" s="47"/>
      <c r="L7" s="47"/>
      <c r="M7" s="47"/>
      <c r="N7" s="47"/>
      <c r="O7" s="47"/>
      <c r="P7" s="47"/>
      <c r="Q7" s="47"/>
      <c r="R7" s="47"/>
      <c r="S7" s="47"/>
      <c r="T7" s="47"/>
    </row>
    <row r="8" ht="15.75">
      <c r="A8" s="49" t="s">
        <v>8</v>
      </c>
    </row>
    <row r="9" spans="1:20" ht="26.25">
      <c r="A9" s="49"/>
      <c r="D9" s="51" t="s">
        <v>10</v>
      </c>
      <c r="E9" s="51" t="s">
        <v>11</v>
      </c>
      <c r="F9" s="51" t="s">
        <v>12</v>
      </c>
      <c r="G9" s="53" t="s">
        <v>44</v>
      </c>
      <c r="H9" s="52" t="s">
        <v>46</v>
      </c>
      <c r="I9" s="3"/>
      <c r="J9" s="3"/>
      <c r="K9" s="3"/>
      <c r="L9" s="3"/>
      <c r="M9" s="3"/>
      <c r="N9" s="3"/>
      <c r="O9" s="3"/>
      <c r="P9" s="3"/>
      <c r="Q9" s="3"/>
      <c r="R9" s="3"/>
      <c r="S9" s="3"/>
      <c r="T9" s="3"/>
    </row>
    <row r="10" spans="2:8" ht="12.75">
      <c r="B10" s="1" t="s">
        <v>9</v>
      </c>
      <c r="D10" s="4"/>
      <c r="E10" s="80" t="s">
        <v>37</v>
      </c>
      <c r="G10" s="80"/>
      <c r="H10" s="1" t="s">
        <v>38</v>
      </c>
    </row>
    <row r="11" spans="4:8" ht="12.75">
      <c r="D11" s="4"/>
      <c r="E11" s="4"/>
      <c r="F11" s="80"/>
      <c r="G11" s="81" t="s">
        <v>55</v>
      </c>
      <c r="H11" s="1"/>
    </row>
    <row r="12" spans="2:8" ht="12.75">
      <c r="B12" s="1" t="s">
        <v>39</v>
      </c>
      <c r="D12" s="4"/>
      <c r="E12" s="4"/>
      <c r="F12" s="80" t="s">
        <v>37</v>
      </c>
      <c r="G12" s="80"/>
      <c r="H12" s="1" t="s">
        <v>54</v>
      </c>
    </row>
    <row r="13" spans="2:8" ht="12.75">
      <c r="B13" s="1"/>
      <c r="D13" s="4"/>
      <c r="E13" s="4"/>
      <c r="F13" s="80"/>
      <c r="G13" s="80"/>
      <c r="H13" s="1"/>
    </row>
    <row r="14" spans="1:7" s="1" customFormat="1" ht="12.75">
      <c r="A14" s="1" t="s">
        <v>40</v>
      </c>
      <c r="D14" s="80"/>
      <c r="E14" s="80"/>
      <c r="F14" s="80"/>
      <c r="G14" s="80"/>
    </row>
    <row r="15" spans="1:20" s="100" customFormat="1" ht="12.75" customHeight="1">
      <c r="A15" s="103"/>
      <c r="B15" s="104"/>
      <c r="C15" s="104"/>
      <c r="D15" s="104"/>
      <c r="E15" s="104"/>
      <c r="F15" s="104"/>
      <c r="G15" s="104"/>
      <c r="H15" s="104"/>
      <c r="I15" s="104"/>
      <c r="J15" s="104"/>
      <c r="K15" s="104"/>
      <c r="L15" s="104"/>
      <c r="M15" s="104"/>
      <c r="N15" s="104"/>
      <c r="O15" s="104"/>
      <c r="P15" s="104"/>
      <c r="Q15" s="104"/>
      <c r="R15" s="104"/>
      <c r="S15" s="104"/>
      <c r="T15" s="48"/>
    </row>
    <row r="16" spans="1:7" s="1" customFormat="1" ht="12.75">
      <c r="A16" s="101" t="s">
        <v>53</v>
      </c>
      <c r="D16" s="80"/>
      <c r="E16" s="80"/>
      <c r="F16" s="80"/>
      <c r="G16" s="80"/>
    </row>
    <row r="17" spans="1:20" s="100" customFormat="1" ht="12.75" customHeight="1">
      <c r="A17" s="103"/>
      <c r="B17" s="104"/>
      <c r="C17" s="104"/>
      <c r="D17" s="104"/>
      <c r="E17" s="104"/>
      <c r="F17" s="104"/>
      <c r="G17" s="104"/>
      <c r="H17" s="104"/>
      <c r="I17" s="104"/>
      <c r="J17" s="104"/>
      <c r="K17" s="104"/>
      <c r="L17" s="104"/>
      <c r="M17" s="104"/>
      <c r="N17" s="104"/>
      <c r="O17" s="104"/>
      <c r="P17" s="104"/>
      <c r="Q17" s="104"/>
      <c r="R17" s="104"/>
      <c r="S17" s="104"/>
      <c r="T17" s="48"/>
    </row>
    <row r="18" spans="2:8" ht="12.75">
      <c r="B18" s="1"/>
      <c r="D18" s="4"/>
      <c r="E18" s="4"/>
      <c r="F18" s="80"/>
      <c r="G18" s="80"/>
      <c r="H18" s="1"/>
    </row>
    <row r="19" spans="1:17" ht="12.75">
      <c r="A19" s="47"/>
      <c r="B19" s="47"/>
      <c r="C19" s="47"/>
      <c r="D19" s="47"/>
      <c r="E19" s="47"/>
      <c r="F19" s="47"/>
      <c r="G19" s="47"/>
      <c r="H19" s="47"/>
      <c r="I19" s="47"/>
      <c r="J19" s="47"/>
      <c r="K19" s="47"/>
      <c r="L19" s="47"/>
      <c r="M19" s="47"/>
      <c r="N19" s="47"/>
      <c r="O19" s="47"/>
      <c r="P19" s="47"/>
      <c r="Q19" s="47"/>
    </row>
    <row r="20" s="109" customFormat="1" ht="12.75">
      <c r="A20" s="50" t="s">
        <v>52</v>
      </c>
    </row>
    <row r="21" spans="6:17" s="105" customFormat="1" ht="12.75">
      <c r="F21" s="106"/>
      <c r="G21" s="106"/>
      <c r="N21" s="368" t="s">
        <v>56</v>
      </c>
      <c r="O21" s="368"/>
      <c r="P21" s="107" t="s">
        <v>57</v>
      </c>
      <c r="Q21" s="108"/>
    </row>
    <row r="22" spans="1:17" s="110" customFormat="1" ht="25.5">
      <c r="A22" s="110" t="s">
        <v>58</v>
      </c>
      <c r="B22" s="369" t="s">
        <v>59</v>
      </c>
      <c r="C22" s="369"/>
      <c r="D22" s="369"/>
      <c r="E22" s="369"/>
      <c r="F22" s="369"/>
      <c r="G22" s="111" t="s">
        <v>60</v>
      </c>
      <c r="H22" s="369" t="s">
        <v>61</v>
      </c>
      <c r="I22" s="369"/>
      <c r="J22" s="369"/>
      <c r="K22" s="369" t="s">
        <v>62</v>
      </c>
      <c r="L22" s="369"/>
      <c r="M22" s="369"/>
      <c r="N22" s="110" t="s">
        <v>12</v>
      </c>
      <c r="O22" s="110" t="s">
        <v>10</v>
      </c>
      <c r="P22" s="110" t="s">
        <v>12</v>
      </c>
      <c r="Q22" s="110" t="s">
        <v>10</v>
      </c>
    </row>
    <row r="23" spans="1:13" s="114" customFormat="1" ht="12.75">
      <c r="A23" s="112"/>
      <c r="B23" s="366"/>
      <c r="C23" s="366"/>
      <c r="D23" s="366"/>
      <c r="E23" s="366"/>
      <c r="F23" s="366"/>
      <c r="G23" s="113"/>
      <c r="H23" s="367"/>
      <c r="I23" s="367"/>
      <c r="J23" s="367"/>
      <c r="K23" s="367"/>
      <c r="L23" s="367"/>
      <c r="M23" s="367"/>
    </row>
    <row r="24" spans="1:19" s="318" customFormat="1" ht="76.5" customHeight="1">
      <c r="A24" s="282">
        <v>1354</v>
      </c>
      <c r="B24" s="365" t="s">
        <v>201</v>
      </c>
      <c r="C24" s="365"/>
      <c r="D24" s="365"/>
      <c r="E24" s="365"/>
      <c r="F24" s="365"/>
      <c r="G24" s="317" t="s">
        <v>202</v>
      </c>
      <c r="H24" s="365" t="s">
        <v>203</v>
      </c>
      <c r="I24" s="365"/>
      <c r="J24" s="365"/>
      <c r="K24" s="365" t="s">
        <v>204</v>
      </c>
      <c r="L24" s="365"/>
      <c r="M24" s="365"/>
      <c r="N24" s="319">
        <v>1000</v>
      </c>
      <c r="O24" s="320">
        <v>3000</v>
      </c>
      <c r="P24" s="321">
        <v>0</v>
      </c>
      <c r="Q24" s="321">
        <v>1</v>
      </c>
      <c r="S24" s="253" t="s">
        <v>205</v>
      </c>
    </row>
    <row r="25" spans="5:8" ht="12.75">
      <c r="E25" s="4"/>
      <c r="F25" s="4"/>
      <c r="G25" s="4"/>
      <c r="H25" s="4"/>
    </row>
    <row r="26" spans="1:8" s="1" customFormat="1" ht="12.75">
      <c r="A26" s="1" t="s">
        <v>63</v>
      </c>
      <c r="E26" s="80"/>
      <c r="F26" s="80"/>
      <c r="G26" s="80"/>
      <c r="H26" s="80"/>
    </row>
    <row r="27" spans="1:8" s="1" customFormat="1" ht="12.75">
      <c r="A27" s="1" t="s">
        <v>64</v>
      </c>
      <c r="B27" s="1" t="s">
        <v>65</v>
      </c>
      <c r="E27" s="80"/>
      <c r="F27" s="80"/>
      <c r="G27" s="80"/>
      <c r="H27" s="80"/>
    </row>
    <row r="28" spans="2:8" s="1" customFormat="1" ht="12.75">
      <c r="B28" s="1" t="s">
        <v>66</v>
      </c>
      <c r="E28" s="80"/>
      <c r="F28" s="80"/>
      <c r="G28" s="80"/>
      <c r="H28" s="80"/>
    </row>
    <row r="29" spans="1:15" s="1" customFormat="1" ht="12.75">
      <c r="A29" s="1" t="s">
        <v>67</v>
      </c>
      <c r="B29" s="1" t="s">
        <v>68</v>
      </c>
      <c r="E29" s="80"/>
      <c r="F29" s="80"/>
      <c r="G29" s="80"/>
      <c r="H29" s="80"/>
      <c r="O29" s="99"/>
    </row>
    <row r="30" spans="2:8" s="1" customFormat="1" ht="12.75">
      <c r="B30" s="1" t="s">
        <v>69</v>
      </c>
      <c r="E30" s="80"/>
      <c r="F30" s="80"/>
      <c r="G30" s="80"/>
      <c r="H30" s="80"/>
    </row>
    <row r="31" s="1" customFormat="1" ht="12.75">
      <c r="B31" s="1" t="s">
        <v>70</v>
      </c>
    </row>
    <row r="32" spans="1:2" s="1" customFormat="1" ht="12.75">
      <c r="A32" s="1" t="s">
        <v>71</v>
      </c>
      <c r="B32" s="1" t="s">
        <v>72</v>
      </c>
    </row>
    <row r="33" s="1" customFormat="1" ht="12.75">
      <c r="B33" s="1" t="s">
        <v>73</v>
      </c>
    </row>
    <row r="34" spans="1:2" s="1" customFormat="1" ht="12.75">
      <c r="A34" s="1" t="s">
        <v>74</v>
      </c>
      <c r="B34" s="1" t="s">
        <v>75</v>
      </c>
    </row>
    <row r="35" s="1" customFormat="1" ht="12.75">
      <c r="B35" s="1" t="s">
        <v>76</v>
      </c>
    </row>
    <row r="36" spans="5:9" ht="12.75">
      <c r="E36" s="4"/>
      <c r="F36" s="4"/>
      <c r="G36" s="4"/>
      <c r="H36" s="4"/>
      <c r="I36" s="4"/>
    </row>
    <row r="37" spans="5:9" ht="12.75">
      <c r="E37" s="4"/>
      <c r="F37" s="4"/>
      <c r="G37" s="4"/>
      <c r="H37" s="4"/>
      <c r="I37" s="4"/>
    </row>
    <row r="38" spans="5:9" ht="12.75">
      <c r="E38" s="4"/>
      <c r="F38" s="4"/>
      <c r="G38" s="4"/>
      <c r="H38" s="4"/>
      <c r="I38" s="4"/>
    </row>
    <row r="39" spans="5:9" ht="12.75">
      <c r="E39" s="4"/>
      <c r="F39" s="4"/>
      <c r="G39" s="4"/>
      <c r="H39" s="4"/>
      <c r="I39" s="4"/>
    </row>
    <row r="40" spans="5:9" ht="12.75">
      <c r="E40" s="4"/>
      <c r="F40" s="4"/>
      <c r="G40" s="4"/>
      <c r="H40" s="4"/>
      <c r="I40" s="4"/>
    </row>
    <row r="41" spans="5:9" ht="12.75">
      <c r="E41" s="4"/>
      <c r="F41" s="4"/>
      <c r="G41" s="4"/>
      <c r="H41" s="4"/>
      <c r="I41" s="4"/>
    </row>
    <row r="42" spans="5:13" ht="12.75">
      <c r="E42" s="4"/>
      <c r="F42" s="4"/>
      <c r="G42" s="4"/>
      <c r="H42" s="4"/>
      <c r="I42" s="4"/>
      <c r="M42" s="4"/>
    </row>
    <row r="52" ht="12.75">
      <c r="G52" t="s">
        <v>45</v>
      </c>
    </row>
  </sheetData>
  <mergeCells count="10">
    <mergeCell ref="N21:O21"/>
    <mergeCell ref="B22:F22"/>
    <mergeCell ref="H22:J22"/>
    <mergeCell ref="K22:M22"/>
    <mergeCell ref="B24:F24"/>
    <mergeCell ref="H24:J24"/>
    <mergeCell ref="K24:M24"/>
    <mergeCell ref="B23:F23"/>
    <mergeCell ref="H23:J23"/>
    <mergeCell ref="K23:M23"/>
  </mergeCells>
  <printOptions/>
  <pageMargins left="0.75" right="0.75" top="1.25" bottom="1" header="0.75" footer="0.5"/>
  <pageSetup fitToHeight="1" fitToWidth="1" horizontalDpi="600" verticalDpi="600" orientation="landscape" scale="60"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2008-02-14T21:04:33Z</cp:lastPrinted>
  <dcterms:created xsi:type="dcterms:W3CDTF">2001-10-24T18:11:20Z</dcterms:created>
  <dcterms:modified xsi:type="dcterms:W3CDTF">2008-03-03T16:18:48Z</dcterms:modified>
  <cp:category/>
  <cp:version/>
  <cp:contentType/>
  <cp:contentStatus/>
</cp:coreProperties>
</file>