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160" activeTab="4"/>
  </bookViews>
  <sheets>
    <sheet name="Tab 0 Approval Form" sheetId="1" r:id="rId1"/>
    <sheet name="Table I - Dsn Labor" sheetId="2" r:id="rId2"/>
    <sheet name="Table II - M&amp;S" sheetId="3" r:id="rId3"/>
    <sheet name="Table III Fab &amp; Assy" sheetId="4" r:id="rId4"/>
    <sheet name="Table IV - Conting &amp; Risk " sheetId="5" r:id="rId5"/>
  </sheets>
  <definedNames>
    <definedName name="_xlnm.Print_Area" localSheetId="0">'Tab 0 Approval Form'!$A$1:$B$32</definedName>
    <definedName name="_xlnm.Print_Area" localSheetId="1">'Table I - Dsn Labor'!$A$8:$Y$61</definedName>
    <definedName name="_xlnm.Print_Area" localSheetId="2">'Table II - M&amp;S'!$A$8:$M$97</definedName>
    <definedName name="_xlnm.Print_Area" localSheetId="3">'Table III Fab &amp; Assy'!$A$8:$L$22</definedName>
    <definedName name="_xlnm.Print_Titles" localSheetId="1">'Table I - Dsn Labor'!$1:$7</definedName>
    <definedName name="_xlnm.Print_Titles" localSheetId="2">'Table II - M&amp;S'!$1:$7</definedName>
    <definedName name="_xlnm.Print_Titles" localSheetId="3">'Table III Fab &amp; Assy'!$1:$7</definedName>
  </definedNames>
  <calcPr fullCalcOnLoad="1"/>
</workbook>
</file>

<file path=xl/sharedStrings.xml><?xml version="1.0" encoding="utf-8"?>
<sst xmlns="http://schemas.openxmlformats.org/spreadsheetml/2006/main" count="484" uniqueCount="281">
  <si>
    <t>EAEM</t>
  </si>
  <si>
    <t>Description:</t>
  </si>
  <si>
    <t>EMTB</t>
  </si>
  <si>
    <t>EMEM</t>
  </si>
  <si>
    <t>Basis of Estimate</t>
  </si>
  <si>
    <t>ECEM</t>
  </si>
  <si>
    <t>EEEM</t>
  </si>
  <si>
    <t>EMSM</t>
  </si>
  <si>
    <t>Uncertainty of the Estimate</t>
  </si>
  <si>
    <t>Design Maturity</t>
  </si>
  <si>
    <t>High</t>
  </si>
  <si>
    <t>Medium</t>
  </si>
  <si>
    <t>Low</t>
  </si>
  <si>
    <t>HOURS</t>
  </si>
  <si>
    <t>Task ID</t>
  </si>
  <si>
    <t>EMSB</t>
  </si>
  <si>
    <t>EESM</t>
  </si>
  <si>
    <t>EESB</t>
  </si>
  <si>
    <t>EETB</t>
  </si>
  <si>
    <t>ECSB</t>
  </si>
  <si>
    <t>ECTB</t>
  </si>
  <si>
    <t>ORNL EM</t>
  </si>
  <si>
    <t>ORNL DSN</t>
  </si>
  <si>
    <t>Hours</t>
  </si>
  <si>
    <t>Fabrication and Assembly</t>
  </si>
  <si>
    <t>Pro-E models (avg)</t>
  </si>
  <si>
    <t>hrs/model</t>
  </si>
  <si>
    <t xml:space="preserve">assy dwgs </t>
  </si>
  <si>
    <t>hrs/dwg</t>
  </si>
  <si>
    <t>Detail drawings</t>
  </si>
  <si>
    <t>installation dwg</t>
  </si>
  <si>
    <t>cooling schematic</t>
  </si>
  <si>
    <t>electrical schematic</t>
  </si>
  <si>
    <t>I&amp;C schematic</t>
  </si>
  <si>
    <t>stress analysis</t>
  </si>
  <si>
    <t>hrs/calc</t>
  </si>
  <si>
    <t>thermal analysis</t>
  </si>
  <si>
    <t>special analysis (electromagnetics)</t>
  </si>
  <si>
    <t>hrs/spec</t>
  </si>
  <si>
    <t>preliminary and final design reviews</t>
  </si>
  <si>
    <t>hrs/rev</t>
  </si>
  <si>
    <t>meetings/reporting/presentations</t>
  </si>
  <si>
    <t xml:space="preserve">Title III </t>
  </si>
  <si>
    <t>Disposition of deviation requests and non-conformances</t>
  </si>
  <si>
    <t>As-built drawings</t>
  </si>
  <si>
    <t>Notes and worksheets</t>
  </si>
  <si>
    <t>total</t>
  </si>
  <si>
    <t>Pro-E models</t>
  </si>
  <si>
    <t>assy dwgs</t>
  </si>
  <si>
    <t>special analysis</t>
  </si>
  <si>
    <t>procurement specifications</t>
  </si>
  <si>
    <t>Title I an II Design</t>
  </si>
  <si>
    <t>Number of Units</t>
  </si>
  <si>
    <t>Multiplier</t>
  </si>
  <si>
    <t>Unit</t>
  </si>
  <si>
    <t>% of tot hrs</t>
  </si>
  <si>
    <t>Subtotal Title I &amp; II Design</t>
  </si>
  <si>
    <t>hrs per</t>
  </si>
  <si>
    <t>ORNOL RM</t>
  </si>
  <si>
    <t>Based on recent experience on NCSX</t>
  </si>
  <si>
    <t>Subtotal Title III Design</t>
  </si>
  <si>
    <t>Assumptions:</t>
  </si>
  <si>
    <t>outside engr rate =</t>
  </si>
  <si>
    <t>$ per hour</t>
  </si>
  <si>
    <t>outside fab rate =</t>
  </si>
  <si>
    <t>outside inspection/technician rate =</t>
  </si>
  <si>
    <t>Purchased parts:</t>
  </si>
  <si>
    <t>subtotal, purchased parts</t>
  </si>
  <si>
    <t>ft</t>
  </si>
  <si>
    <t>PF3</t>
  </si>
  <si>
    <t>PF4</t>
  </si>
  <si>
    <t>PF5</t>
  </si>
  <si>
    <t>PF6</t>
  </si>
  <si>
    <t>ea</t>
  </si>
  <si>
    <t>WBS Number: 162</t>
  </si>
  <si>
    <t>Job Title:  Coil Electrical Leads</t>
  </si>
  <si>
    <t>PF Coil leads</t>
  </si>
  <si>
    <t>coils at 10, 70, 130, 190, 250, 310 degrees</t>
  </si>
  <si>
    <t>coils at 30, 90, 150, 210, 270, 330 degrees</t>
  </si>
  <si>
    <t>coils at 50, 110, 170, 230, 290, 350 degrees</t>
  </si>
  <si>
    <t>PF1-2</t>
  </si>
  <si>
    <t>coils at 0, 120, 240,  degrees, top and bottom</t>
  </si>
  <si>
    <t>coils at 60, 180, 300 degrees Top and bottom</t>
  </si>
  <si>
    <t>Outer perimeter coils</t>
  </si>
  <si>
    <t>coil 1 at 10, 70, 130, 190, 250, 310 degrees</t>
  </si>
  <si>
    <t>coil 2  at 30, 90, 150, 210, 270, 330 degrees</t>
  </si>
  <si>
    <t>coil 3 at 50, 110, 170, 230, 290, 350 degrees</t>
  </si>
  <si>
    <t>thermal transition  box</t>
  </si>
  <si>
    <t>leads modeled to create drawings, reserve space in assembly</t>
  </si>
  <si>
    <t>one assembly for each circuit</t>
  </si>
  <si>
    <t>drawings for lead length, mounting details</t>
  </si>
  <si>
    <t>one installation dwg for each cable</t>
  </si>
  <si>
    <t>one cooling schematic for all leads</t>
  </si>
  <si>
    <t>one schematic for each circuit</t>
  </si>
  <si>
    <t>part of WBS 163</t>
  </si>
  <si>
    <t>one analysis to check temp rise, cooling</t>
  </si>
  <si>
    <t>one analysis for field error determination</t>
  </si>
  <si>
    <t>one specification for leads, all carry the same current, will have the same terminations, only the lengths are different</t>
  </si>
  <si>
    <t>one review for all coil leads</t>
  </si>
  <si>
    <t>Procuremnt Specifications</t>
  </si>
  <si>
    <t>vendor inspection &amp; oversight</t>
  </si>
  <si>
    <t>In-House fab/assy oversight &amp; inspection</t>
  </si>
  <si>
    <t>hrs/wk</t>
  </si>
  <si>
    <t>EASM</t>
  </si>
  <si>
    <t>misc attachment hardware</t>
  </si>
  <si>
    <t xml:space="preserve"> @10$/ft</t>
  </si>
  <si>
    <t>Lead bundles consist of six, 250 MCM cable with teflon sleeve.</t>
  </si>
  <si>
    <t>Lead ends are cooled by bleed liquid nitrogen supplied by the coil coolant header (WBS 161)</t>
  </si>
  <si>
    <t xml:space="preserve">Leads connect from coil terminals to buswork at bottom of machine.  </t>
  </si>
  <si>
    <t>Each coil is connected separately except PF1 and PF2, which are connected in series within the central solenoid assembly</t>
  </si>
  <si>
    <t>Purchased materials for in-house fabrication and sub-assembly</t>
  </si>
  <si>
    <t>None required</t>
  </si>
  <si>
    <t>subtotal purchased materials</t>
  </si>
  <si>
    <t>Terminations,assembly</t>
  </si>
  <si>
    <t>Cable with teflon insulation, reinforced teflon outer jacket</t>
  </si>
  <si>
    <t>per foot</t>
  </si>
  <si>
    <t>Total number of cables</t>
  </si>
  <si>
    <t>Total length of cables</t>
  </si>
  <si>
    <t>Total cable cost</t>
  </si>
  <si>
    <t>Geometry</t>
  </si>
  <si>
    <t>height of upper terminals</t>
  </si>
  <si>
    <t>height of lower terminals</t>
  </si>
  <si>
    <t>Lengths</t>
  </si>
  <si>
    <t>(ft)</t>
  </si>
  <si>
    <t>Subtotals</t>
  </si>
  <si>
    <t>25% extra for bends, offsets</t>
  </si>
  <si>
    <t>Lead cost, Error field coils</t>
  </si>
  <si>
    <t>Worksheet, lead thermal transition box</t>
  </si>
  <si>
    <t>size</t>
  </si>
  <si>
    <t>(in)</t>
  </si>
  <si>
    <t>number reqd</t>
  </si>
  <si>
    <t>cost ea</t>
  </si>
  <si>
    <t>sheet material, foil backed insul. foam</t>
  </si>
  <si>
    <t>1 x 48 x 96</t>
  </si>
  <si>
    <t>end seals</t>
  </si>
  <si>
    <t>1" tube x 6"</t>
  </si>
  <si>
    <t>cryo epoxy</t>
  </si>
  <si>
    <t>.5 lb</t>
  </si>
  <si>
    <t>misc mount hardware, ss base frame</t>
  </si>
  <si>
    <t>foam caulk</t>
  </si>
  <si>
    <t xml:space="preserve">16 oz </t>
  </si>
  <si>
    <t>acryic sheet window</t>
  </si>
  <si>
    <t>3/8" x 12 x 24</t>
  </si>
  <si>
    <t>assembly</t>
  </si>
  <si>
    <t>40 hr each=</t>
  </si>
  <si>
    <t>each</t>
  </si>
  <si>
    <t>number required for test floor</t>
  </si>
  <si>
    <t>No local fab or assembly is anticipated for the Coil leads.  Installation is part of WBS 7.</t>
  </si>
  <si>
    <t>WBS Title:  Coil Electrical Leads</t>
  </si>
  <si>
    <t>Based on recent experiences on NCSX and UT work being done at MDL</t>
  </si>
  <si>
    <t>NCSX Work Approval Form (WAF)</t>
  </si>
  <si>
    <t>Job Manager: Paul Goranson</t>
  </si>
  <si>
    <t>Schedule:</t>
  </si>
  <si>
    <t>See Attached</t>
  </si>
  <si>
    <t>Approvals:</t>
  </si>
  <si>
    <t xml:space="preserve">This WBS element consists of the design and fabrication of the coil electrical leads inside the cryostat which then connect the coils to the power supply bus or cables outside the cryostat.  </t>
  </si>
  <si>
    <t>Comments/Other Considerations</t>
  </si>
  <si>
    <t>Design Complexity</t>
  </si>
  <si>
    <t>Other Comments:</t>
  </si>
  <si>
    <t>Uncertainty Range (%)</t>
  </si>
  <si>
    <t>X</t>
  </si>
  <si>
    <t>Design well established based on previous devices</t>
  </si>
  <si>
    <t>-5%/+10%</t>
  </si>
  <si>
    <t>Standard Components</t>
  </si>
  <si>
    <t xml:space="preserve"> </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</si>
  <si>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</si>
  <si>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</si>
  <si>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</si>
  <si>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</si>
  <si>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</si>
  <si>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</si>
  <si>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</si>
  <si>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</si>
  <si>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</si>
  <si>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</si>
  <si>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</si>
  <si>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</si>
  <si>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</si>
  <si>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</si>
  <si>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</si>
  <si>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</si>
  <si>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</si>
  <si>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</si>
  <si>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</si>
  <si>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</si>
  <si>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</si>
  <si>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</si>
  <si>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</si>
  <si>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Job Number:  1601-162</t>
  </si>
  <si>
    <t>Note:</t>
  </si>
  <si>
    <t>Worksheet, Error field correction (Trim) coil leads:</t>
  </si>
  <si>
    <t xml:space="preserve">SubTotal </t>
  </si>
  <si>
    <t>coils top and bottom</t>
  </si>
  <si>
    <t>av height from floor</t>
  </si>
  <si>
    <t>av cable length</t>
  </si>
  <si>
    <t>Subtoal cable cost</t>
  </si>
  <si>
    <t>length</t>
  </si>
  <si>
    <t>total length to floor</t>
  </si>
  <si>
    <t>Full machine utilizes 12 coils.</t>
  </si>
  <si>
    <t>horizontal radial runs</t>
  </si>
  <si>
    <t xml:space="preserve"> radial length from terminals</t>
  </si>
  <si>
    <t xml:space="preserve">This effort covers all R&amp;D, Title I, II, and III engineering design of the coil electrical leads inside the cryostat connecting the coils to the power supply bus or cables outside the cryostat. </t>
  </si>
  <si>
    <t>Resolve PDR comments</t>
  </si>
  <si>
    <t>hrs/pdr</t>
  </si>
  <si>
    <t>R&amp;D Activities</t>
  </si>
  <si>
    <t>Total</t>
  </si>
  <si>
    <t xml:space="preserve">Labor estimates based on recent NCSX experience </t>
  </si>
  <si>
    <t>See Worksheet below - based on recent NCSX experience</t>
  </si>
  <si>
    <t>R&amp;D Pressure drop simulation w pessurized LN2 and valve. Design of test unit.</t>
  </si>
  <si>
    <t>R&amp;D Pressure drop simulation w pessurized LN2 and valve. Fabricate and operate test unit.</t>
  </si>
  <si>
    <t>hrs</t>
  </si>
  <si>
    <t>two technicians part time</t>
  </si>
  <si>
    <t>subtotal</t>
  </si>
  <si>
    <t>Purchase hose, pump, piping, and valve.</t>
  </si>
  <si>
    <t>Liquid nitrogen supply.</t>
  </si>
  <si>
    <t>This effort covers all coil leads that connect the  coil terminals to the buswork at the boundary of the cryostat.  The lead cables are all the same except for length, and will be procured from a qualified vendor.  All installation will be performed as part of WBS 7.  The leads exit the cryostat boundary through a thermal transition box that brings leads up to room temperature (or, at a minimum, above the dew point) before exiting to prevent frost build up.</t>
  </si>
  <si>
    <t>set of cables</t>
  </si>
  <si>
    <t>thermal transition box material</t>
  </si>
  <si>
    <t>Worksheet, TF Coils:</t>
  </si>
  <si>
    <t>Lead cost, TF Coils</t>
  </si>
  <si>
    <t>radius of vertical runs</t>
  </si>
  <si>
    <t>terminal radius</t>
  </si>
  <si>
    <t>height from floor</t>
  </si>
  <si>
    <t>cable length</t>
  </si>
  <si>
    <t>(m)</t>
  </si>
  <si>
    <t>coils at 10,  130,  250 degrees</t>
  </si>
  <si>
    <t>coils at 70, 190, 310 degrees</t>
  </si>
  <si>
    <t>coils at 30, 150, 270 degrees</t>
  </si>
  <si>
    <t>coils at 90, 210, 330 degrees</t>
  </si>
  <si>
    <t>coils at 50, 170,  290 degrees</t>
  </si>
  <si>
    <t>coils at 110, 230, 350 degrees</t>
  </si>
  <si>
    <t>Total length</t>
  </si>
  <si>
    <t>Total procured length</t>
  </si>
  <si>
    <t>Avg length per cable</t>
  </si>
  <si>
    <t>Worksheet, PF Coils:</t>
  </si>
  <si>
    <t>Lead cost, PF Coils</t>
  </si>
  <si>
    <t>height of upper runs</t>
  </si>
  <si>
    <t>height of connection to buswork</t>
  </si>
  <si>
    <t xml:space="preserve">height from midplane </t>
  </si>
  <si>
    <t>top length</t>
  </si>
  <si>
    <t>bottom length</t>
  </si>
  <si>
    <t>TF Coils</t>
  </si>
  <si>
    <t>PF1, PF2, connected in series as assy</t>
  </si>
  <si>
    <t xml:space="preserve">External Trim Coils </t>
  </si>
  <si>
    <t>Mod Coils</t>
  </si>
  <si>
    <t>20% extra for bends, toroidal offsets</t>
  </si>
  <si>
    <t>Worksheet, Mod coils:</t>
  </si>
  <si>
    <t>Lead cost for modular coils</t>
  </si>
  <si>
    <t>66 leads, 11 to a box</t>
  </si>
  <si>
    <t>Worksheet, trim coils</t>
  </si>
  <si>
    <t xml:space="preserve">Job Manager                                                                         </t>
  </si>
  <si>
    <t>_________________________________________________________</t>
  </si>
  <si>
    <t xml:space="preserve">Responsible Line Manager                                                    </t>
  </si>
  <si>
    <t xml:space="preserve">Project Manager                                                                   </t>
  </si>
  <si>
    <t xml:space="preserve">Engineering Department Head                                               </t>
  </si>
  <si>
    <t>Category</t>
  </si>
  <si>
    <t>Amount (Hrs)</t>
  </si>
  <si>
    <t>Based on ecent NCSX experience</t>
  </si>
  <si>
    <t>% of ETC</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</si>
  <si>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</si>
  <si>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</si>
  <si>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</si>
  <si>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</si>
  <si>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</si>
  <si>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</si>
  <si>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</si>
  <si>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</si>
  <si>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</si>
  <si>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</si>
  <si>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t>Amount ($)</t>
  </si>
  <si>
    <t>L</t>
  </si>
  <si>
    <t>Moving preliminary design into FY08 to give more lead time.</t>
  </si>
  <si>
    <t>Increased time for Engineering study of alternate configurations.</t>
  </si>
  <si>
    <t>Design of cables not firmly established, satisfying field error requirements could require more costly solutions and longer lead time.</t>
  </si>
  <si>
    <t>4 months</t>
  </si>
  <si>
    <t>200 hrs ORNL EM
but reduce M&amp;S by 10%</t>
  </si>
  <si>
    <t>400 hrs ORNL EM
but reduce M&amp;S by 10%</t>
  </si>
  <si>
    <t>8 - Actual experience for NCSX Work</t>
  </si>
  <si>
    <t>Lead bundles consist of six, #2 cable with teflon sleeve.</t>
  </si>
  <si>
    <t>Routing along cryostat floor</t>
  </si>
  <si>
    <t>per foot including brackets and sleeving.</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</si>
</sst>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_(* #,##0.000_);_(* \(#,##0.000\);_(* &quot;-&quot;??_);_(@_)"/>
    <numFmt numFmtId="184" formatCode="_(* #,##0.000_);_(* \(#,##0.000\);_(* &quot;-&quot;???_);_(@_)"/>
    <numFmt numFmtId="185" formatCode="&quot;$&quot;#,##0\K"/>
    <numFmt numFmtId="186" formatCode="&quot;Yes&quot;;&quot;Yes&quot;;&quot;No&quot;"/>
    <numFmt numFmtId="187" formatCode="&quot;True&quot;;&quot;True&quot;;&quot;False&quot;"/>
    <numFmt numFmtId="188" formatCode="&quot;On&quot;;&quot;On&quot;;&quot;Off&quot;"/>
    <numFmt numFmtId="189" formatCode="[$€-2]\ #,##0.00_);[Red]\([$€-2]\ #,##0.00\)"/>
    <numFmt numFmtId="190" formatCode="&quot;$&quot;#,##0.0\K"/>
    <numFmt numFmtId="191" formatCode="[$-409]d\-mmm\-yyyy;@"/>
    <numFmt numFmtId="192" formatCode="m/d/yy;@"/>
    <numFmt numFmtId="193" formatCode="0.0000000"/>
    <numFmt numFmtId="194" formatCode="0.000000"/>
    <numFmt numFmtId="195" formatCode="0.00000"/>
  </numFmts>
  <fonts count="31">
    <font>
      <sz val="10"/>
      <name val="Arial"/>
      <family val="0"/>
    </font>
    <font>
      <b/>
      <sz val="12"/>
      <name val="Arial"/>
      <family val="2"/>
    </font>
    <font>
      <b/>
      <sz val="10"/>
      <name val="Arial"/>
      <family val="2"/>
    </font>
    <font>
      <u val="single"/>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i/>
      <sz val="10"/>
      <name val="Arial"/>
      <family val="2"/>
    </font>
    <font>
      <u val="singleAccounting"/>
      <sz val="10"/>
      <name val="Arial"/>
      <family val="0"/>
    </font>
    <font>
      <u val="single"/>
      <sz val="12.5"/>
      <color indexed="61"/>
      <name val="Arial"/>
      <family val="0"/>
    </font>
    <font>
      <u val="single"/>
      <sz val="12.5"/>
      <color indexed="12"/>
      <name val="Arial"/>
      <family val="0"/>
    </font>
    <font>
      <b/>
      <u val="single"/>
      <sz val="16"/>
      <name val="Arial"/>
      <family val="2"/>
    </font>
    <font>
      <b/>
      <sz val="12"/>
      <color indexed="10"/>
      <name val="Arial"/>
      <family val="2"/>
    </font>
    <font>
      <b/>
      <i/>
      <sz val="10"/>
      <name val="Arial"/>
      <family val="2"/>
    </font>
    <font>
      <b/>
      <sz val="10"/>
      <color indexed="10"/>
      <name val="Arial"/>
      <family val="2"/>
    </font>
    <font>
      <sz val="10"/>
      <color indexed="14"/>
      <name val="Arial"/>
      <family val="0"/>
    </font>
    <font>
      <b/>
      <sz val="10"/>
      <color indexed="14"/>
      <name val="Arial"/>
      <family val="2"/>
    </font>
    <font>
      <i/>
      <sz val="10"/>
      <color indexed="14"/>
      <name val="Arial"/>
      <family val="2"/>
    </font>
    <font>
      <b/>
      <sz val="8"/>
      <name val="Arial"/>
      <family val="2"/>
    </font>
    <font>
      <b/>
      <i/>
      <sz val="12"/>
      <name val="Arial"/>
      <family val="2"/>
    </font>
  </fonts>
  <fills count="10">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gray125">
        <bgColor indexed="22"/>
      </patternFill>
    </fill>
    <fill>
      <patternFill patternType="solid">
        <fgColor indexed="41"/>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32">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12" fillId="0" borderId="1" xfId="0" applyFont="1" applyBorder="1" applyAlignment="1">
      <alignment horizontal="centerContinuous"/>
    </xf>
    <xf numFmtId="0" fontId="13" fillId="0" borderId="2" xfId="0" applyFont="1" applyBorder="1" applyAlignment="1">
      <alignment horizontal="centerContinuous"/>
    </xf>
    <xf numFmtId="0" fontId="11" fillId="0" borderId="1" xfId="0" applyFont="1" applyBorder="1" applyAlignment="1">
      <alignment horizontal="centerContinuous"/>
    </xf>
    <xf numFmtId="0" fontId="11" fillId="2" borderId="0" xfId="0" applyFont="1" applyFill="1" applyAlignment="1">
      <alignment/>
    </xf>
    <xf numFmtId="0" fontId="0" fillId="0" borderId="0" xfId="0"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center" wrapText="1"/>
    </xf>
    <xf numFmtId="0" fontId="11" fillId="0" borderId="0" xfId="0" applyFont="1" applyAlignment="1">
      <alignment/>
    </xf>
    <xf numFmtId="0" fontId="14" fillId="0" borderId="3" xfId="0" applyFont="1" applyFill="1" applyBorder="1" applyAlignment="1">
      <alignment textRotation="90" wrapText="1"/>
    </xf>
    <xf numFmtId="0" fontId="14" fillId="0" borderId="4" xfId="0" applyFont="1" applyFill="1" applyBorder="1" applyAlignment="1">
      <alignment textRotation="90" wrapText="1"/>
    </xf>
    <xf numFmtId="0" fontId="8" fillId="0" borderId="4"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center" wrapText="1"/>
    </xf>
    <xf numFmtId="0" fontId="7" fillId="0" borderId="0" xfId="0" applyFont="1" applyFill="1" applyAlignment="1">
      <alignment horizontal="center"/>
    </xf>
    <xf numFmtId="0" fontId="9"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5" fillId="3" borderId="0" xfId="0" applyFont="1" applyFill="1" applyAlignment="1">
      <alignment horizontal="center"/>
    </xf>
    <xf numFmtId="0" fontId="7" fillId="3"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Alignment="1">
      <alignment horizontal="left" vertical="top" wrapText="1"/>
    </xf>
    <xf numFmtId="0" fontId="0" fillId="0" borderId="0" xfId="0" applyAlignment="1">
      <alignment wrapText="1"/>
    </xf>
    <xf numFmtId="0" fontId="18" fillId="0" borderId="0" xfId="0" applyFont="1" applyAlignment="1">
      <alignment horizontal="right"/>
    </xf>
    <xf numFmtId="0" fontId="0" fillId="0" borderId="0" xfId="0" applyAlignment="1">
      <alignment textRotation="90" wrapText="1"/>
    </xf>
    <xf numFmtId="9" fontId="0" fillId="0" borderId="0" xfId="0" applyNumberFormat="1" applyAlignment="1">
      <alignment/>
    </xf>
    <xf numFmtId="0" fontId="2" fillId="0" borderId="0" xfId="0" applyFont="1" applyAlignment="1">
      <alignment horizontal="left" vertical="top" wrapText="1"/>
    </xf>
    <xf numFmtId="0" fontId="0" fillId="0" borderId="0" xfId="0" applyAlignment="1">
      <alignment/>
    </xf>
    <xf numFmtId="0" fontId="0" fillId="0" borderId="5" xfId="0" applyFont="1" applyBorder="1" applyAlignment="1">
      <alignment horizontal="centerContinuous" wrapText="1"/>
    </xf>
    <xf numFmtId="0" fontId="2" fillId="0" borderId="6" xfId="0" applyFont="1" applyBorder="1" applyAlignment="1">
      <alignment horizontal="centerContinuous" wrapText="1"/>
    </xf>
    <xf numFmtId="0" fontId="2" fillId="0" borderId="5" xfId="0" applyFont="1" applyBorder="1" applyAlignment="1">
      <alignment horizontal="center" wrapText="1"/>
    </xf>
    <xf numFmtId="0" fontId="0" fillId="0" borderId="0" xfId="0" applyFont="1" applyAlignment="1">
      <alignment horizontal="right"/>
    </xf>
    <xf numFmtId="1" fontId="0" fillId="2" borderId="0" xfId="0" applyNumberFormat="1" applyFont="1" applyFill="1" applyAlignment="1">
      <alignment/>
    </xf>
    <xf numFmtId="0" fontId="0" fillId="0" borderId="0" xfId="0" applyFont="1" applyAlignment="1">
      <alignment/>
    </xf>
    <xf numFmtId="0" fontId="17" fillId="0" borderId="0" xfId="0" applyFont="1" applyAlignment="1">
      <alignment/>
    </xf>
    <xf numFmtId="166" fontId="0" fillId="0" borderId="0" xfId="0" applyNumberFormat="1" applyAlignment="1">
      <alignment/>
    </xf>
    <xf numFmtId="0" fontId="0" fillId="0" borderId="0" xfId="0" applyAlignment="1">
      <alignment horizontal="center" textRotation="90" wrapText="1"/>
    </xf>
    <xf numFmtId="0" fontId="7" fillId="0" borderId="0" xfId="0" applyFont="1" applyFill="1" applyAlignment="1">
      <alignment horizontal="centerContinuous" wrapText="1"/>
    </xf>
    <xf numFmtId="0" fontId="1" fillId="0" borderId="0" xfId="0" applyFont="1" applyFill="1" applyAlignment="1">
      <alignment horizontal="left"/>
    </xf>
    <xf numFmtId="0" fontId="0" fillId="0" borderId="7" xfId="0" applyFont="1" applyBorder="1" applyAlignment="1">
      <alignment horizontal="left"/>
    </xf>
    <xf numFmtId="165" fontId="0" fillId="0" borderId="0" xfId="0" applyNumberFormat="1" applyAlignment="1">
      <alignment/>
    </xf>
    <xf numFmtId="0" fontId="0" fillId="0" borderId="8" xfId="0" applyBorder="1" applyAlignment="1">
      <alignment horizontal="center"/>
    </xf>
    <xf numFmtId="0" fontId="0" fillId="0" borderId="8" xfId="0" applyBorder="1" applyAlignment="1">
      <alignment/>
    </xf>
    <xf numFmtId="176" fontId="0" fillId="0" borderId="0" xfId="17" applyNumberFormat="1" applyFont="1" applyBorder="1" applyAlignment="1">
      <alignment horizontal="center"/>
    </xf>
    <xf numFmtId="176" fontId="0" fillId="0" borderId="0" xfId="0" applyNumberFormat="1" applyAlignment="1">
      <alignment/>
    </xf>
    <xf numFmtId="0" fontId="22" fillId="0" borderId="2" xfId="22" applyFont="1" applyBorder="1" applyAlignment="1">
      <alignment horizontal="centerContinuous"/>
      <protection locked="0"/>
    </xf>
    <xf numFmtId="0" fontId="0" fillId="0" borderId="9" xfId="22" applyBorder="1" applyAlignment="1">
      <alignment horizontal="centerContinuous"/>
      <protection locked="0"/>
    </xf>
    <xf numFmtId="0" fontId="0" fillId="0" borderId="0" xfId="22">
      <alignment/>
      <protection locked="0"/>
    </xf>
    <xf numFmtId="0" fontId="2" fillId="0" borderId="10" xfId="22" applyFont="1" applyBorder="1">
      <alignment/>
      <protection locked="0"/>
    </xf>
    <xf numFmtId="0" fontId="6" fillId="0" borderId="7" xfId="22" applyFont="1" applyBorder="1">
      <alignment/>
      <protection locked="0"/>
    </xf>
    <xf numFmtId="0" fontId="24" fillId="0" borderId="0" xfId="0" applyFont="1" applyAlignment="1">
      <alignment horizontal="left"/>
    </xf>
    <xf numFmtId="1" fontId="2" fillId="2" borderId="0" xfId="0" applyNumberFormat="1" applyFont="1" applyFill="1" applyAlignment="1">
      <alignment/>
    </xf>
    <xf numFmtId="0" fontId="0" fillId="0" borderId="7" xfId="22" applyBorder="1">
      <alignment/>
      <protection locked="0"/>
    </xf>
    <xf numFmtId="0" fontId="0" fillId="0" borderId="0" xfId="22" applyAlignment="1">
      <alignment horizontal="left" vertical="top" wrapText="1"/>
      <protection locked="0"/>
    </xf>
    <xf numFmtId="0" fontId="2" fillId="0" borderId="6" xfId="22" applyFont="1" applyBorder="1">
      <alignment/>
      <protection locked="0"/>
    </xf>
    <xf numFmtId="0" fontId="0" fillId="0" borderId="11"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1" fillId="0" borderId="7" xfId="0" applyFont="1" applyBorder="1" applyAlignment="1">
      <alignment/>
    </xf>
    <xf numFmtId="0" fontId="0" fillId="0" borderId="7" xfId="0" applyFont="1" applyBorder="1" applyAlignment="1">
      <alignment vertical="top" wrapText="1"/>
    </xf>
    <xf numFmtId="0" fontId="0" fillId="0" borderId="0" xfId="0" applyAlignment="1">
      <alignment vertical="top"/>
    </xf>
    <xf numFmtId="0" fontId="2" fillId="0" borderId="0" xfId="0" applyFont="1" applyAlignment="1">
      <alignment vertical="top"/>
    </xf>
    <xf numFmtId="0" fontId="2" fillId="0" borderId="0" xfId="0" applyFont="1" applyAlignment="1" quotePrefix="1">
      <alignment horizontal="center"/>
    </xf>
    <xf numFmtId="0" fontId="24" fillId="0" borderId="0" xfId="0" applyFont="1" applyAlignment="1">
      <alignment horizontal="centerContinuous"/>
    </xf>
    <xf numFmtId="0" fontId="24" fillId="0" borderId="0" xfId="0" applyFont="1" applyAlignment="1">
      <alignment/>
    </xf>
    <xf numFmtId="0" fontId="24" fillId="0" borderId="7" xfId="0" applyFont="1" applyBorder="1" applyAlignment="1">
      <alignment horizontal="left"/>
    </xf>
    <xf numFmtId="0" fontId="0" fillId="3" borderId="0" xfId="0" applyFont="1" applyFill="1" applyAlignment="1">
      <alignment/>
    </xf>
    <xf numFmtId="0" fontId="1" fillId="0" borderId="10" xfId="0" applyFont="1" applyBorder="1" applyAlignment="1">
      <alignment/>
    </xf>
    <xf numFmtId="0" fontId="2" fillId="0" borderId="10" xfId="21" applyFont="1" applyBorder="1">
      <alignment/>
      <protection locked="0"/>
    </xf>
    <xf numFmtId="0" fontId="0" fillId="0" borderId="7" xfId="21" applyFont="1" applyBorder="1" applyAlignment="1">
      <alignment horizontal="left"/>
      <protection locked="0"/>
    </xf>
    <xf numFmtId="0" fontId="0" fillId="0" borderId="0" xfId="21">
      <alignment/>
      <protection locked="0"/>
    </xf>
    <xf numFmtId="0" fontId="0" fillId="0" borderId="7" xfId="21" applyBorder="1" applyAlignment="1">
      <alignment horizontal="left"/>
      <protection locked="0"/>
    </xf>
    <xf numFmtId="0" fontId="0" fillId="0" borderId="0" xfId="21" applyFont="1">
      <alignment/>
      <protection locked="0"/>
    </xf>
    <xf numFmtId="0" fontId="25"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8" xfId="0" applyFont="1" applyBorder="1" applyAlignment="1">
      <alignment horizontal="center"/>
    </xf>
    <xf numFmtId="0" fontId="2" fillId="0" borderId="8"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8" xfId="0" applyFont="1" applyBorder="1" applyAlignment="1">
      <alignment wrapText="1"/>
    </xf>
    <xf numFmtId="0" fontId="0" fillId="0" borderId="8" xfId="0" applyFont="1" applyBorder="1" applyAlignment="1">
      <alignment horizontal="center" wrapText="1"/>
    </xf>
    <xf numFmtId="0" fontId="6" fillId="0" borderId="10" xfId="0" applyFont="1" applyBorder="1" applyAlignment="1">
      <alignment/>
    </xf>
    <xf numFmtId="0" fontId="0" fillId="0" borderId="7" xfId="21" applyBorder="1">
      <alignment/>
      <protection locked="0"/>
    </xf>
    <xf numFmtId="1" fontId="0" fillId="0" borderId="0" xfId="0" applyNumberFormat="1" applyAlignment="1">
      <alignment/>
    </xf>
    <xf numFmtId="3" fontId="0" fillId="0" borderId="0" xfId="0" applyNumberFormat="1" applyAlignment="1">
      <alignment/>
    </xf>
    <xf numFmtId="0" fontId="27" fillId="0" borderId="0" xfId="0" applyFont="1" applyAlignment="1">
      <alignment/>
    </xf>
    <xf numFmtId="0" fontId="24"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left" vertical="top" wrapText="1"/>
    </xf>
    <xf numFmtId="0" fontId="0" fillId="0" borderId="0" xfId="0" applyFont="1" applyBorder="1" applyAlignment="1">
      <alignment/>
    </xf>
    <xf numFmtId="0" fontId="0" fillId="0" borderId="0" xfId="0" applyFill="1" applyBorder="1" applyAlignment="1">
      <alignment/>
    </xf>
    <xf numFmtId="0" fontId="0" fillId="0" borderId="0" xfId="0" applyFont="1" applyFill="1" applyBorder="1" applyAlignment="1">
      <alignment/>
    </xf>
    <xf numFmtId="166" fontId="3" fillId="0" borderId="0" xfId="0" applyNumberFormat="1" applyFont="1" applyAlignment="1">
      <alignment/>
    </xf>
    <xf numFmtId="166" fontId="0" fillId="5" borderId="0" xfId="0" applyNumberFormat="1" applyFill="1" applyAlignment="1">
      <alignment/>
    </xf>
    <xf numFmtId="0" fontId="3" fillId="0" borderId="0" xfId="0" applyFont="1" applyAlignment="1">
      <alignment/>
    </xf>
    <xf numFmtId="166" fontId="0" fillId="0" borderId="0" xfId="0" applyNumberFormat="1" applyFont="1" applyAlignment="1">
      <alignment/>
    </xf>
    <xf numFmtId="166" fontId="2" fillId="5" borderId="0" xfId="0" applyNumberFormat="1" applyFont="1" applyFill="1" applyAlignment="1">
      <alignment/>
    </xf>
    <xf numFmtId="166" fontId="2" fillId="0" borderId="0" xfId="0" applyNumberFormat="1" applyFont="1" applyAlignment="1">
      <alignment/>
    </xf>
    <xf numFmtId="0" fontId="0" fillId="0" borderId="0" xfId="0" applyAlignment="1">
      <alignment horizontal="center" wrapText="1"/>
    </xf>
    <xf numFmtId="166" fontId="0" fillId="0" borderId="0" xfId="0" applyNumberFormat="1" applyAlignment="1">
      <alignment horizontal="center"/>
    </xf>
    <xf numFmtId="1" fontId="2" fillId="0" borderId="0" xfId="0" applyNumberFormat="1" applyFont="1" applyAlignment="1">
      <alignment/>
    </xf>
    <xf numFmtId="176" fontId="0" fillId="0" borderId="0" xfId="17" applyNumberFormat="1" applyAlignment="1">
      <alignment horizontal="center"/>
    </xf>
    <xf numFmtId="1" fontId="0" fillId="0" borderId="0" xfId="0" applyNumberFormat="1" applyAlignment="1">
      <alignment horizontal="center"/>
    </xf>
    <xf numFmtId="176" fontId="0" fillId="0" borderId="0" xfId="17" applyNumberFormat="1" applyBorder="1" applyAlignment="1">
      <alignment horizontal="center"/>
    </xf>
    <xf numFmtId="178" fontId="0" fillId="0" borderId="8" xfId="15" applyNumberFormat="1" applyBorder="1" applyAlignment="1">
      <alignment horizontal="center"/>
    </xf>
    <xf numFmtId="0" fontId="2" fillId="0" borderId="0" xfId="0" applyFont="1" applyAlignment="1">
      <alignment horizontal="right"/>
    </xf>
    <xf numFmtId="6" fontId="0" fillId="0" borderId="0" xfId="0" applyNumberFormat="1" applyFont="1" applyAlignment="1">
      <alignment horizontal="left"/>
    </xf>
    <xf numFmtId="0" fontId="0" fillId="0" borderId="8" xfId="0" applyFont="1" applyBorder="1" applyAlignment="1">
      <alignment/>
    </xf>
    <xf numFmtId="6" fontId="0" fillId="5" borderId="0" xfId="0" applyNumberFormat="1" applyFont="1" applyFill="1" applyAlignment="1">
      <alignment horizontal="left"/>
    </xf>
    <xf numFmtId="4" fontId="0" fillId="0" borderId="0" xfId="0" applyNumberFormat="1" applyAlignment="1">
      <alignment/>
    </xf>
    <xf numFmtId="165" fontId="0" fillId="0" borderId="0" xfId="0" applyNumberFormat="1" applyAlignment="1">
      <alignment horizontal="right"/>
    </xf>
    <xf numFmtId="0" fontId="16" fillId="0" borderId="0" xfId="0" applyFont="1" applyAlignment="1">
      <alignment vertical="top"/>
    </xf>
    <xf numFmtId="0" fontId="26" fillId="0" borderId="0" xfId="0" applyFont="1" applyAlignment="1">
      <alignment horizontal="center" vertical="top"/>
    </xf>
    <xf numFmtId="0" fontId="26" fillId="0" borderId="7" xfId="0" applyFont="1" applyBorder="1" applyAlignment="1">
      <alignment horizontal="right" vertical="top"/>
    </xf>
    <xf numFmtId="176" fontId="2" fillId="5" borderId="0" xfId="17" applyNumberFormat="1" applyFont="1" applyFill="1" applyAlignment="1">
      <alignment horizontal="center"/>
    </xf>
    <xf numFmtId="0" fontId="0" fillId="0" borderId="0" xfId="0" applyFill="1" applyAlignment="1">
      <alignment horizontal="center"/>
    </xf>
    <xf numFmtId="176" fontId="19" fillId="0" borderId="0" xfId="17" applyNumberFormat="1" applyFont="1" applyFill="1" applyBorder="1" applyAlignment="1">
      <alignment horizontal="center"/>
    </xf>
    <xf numFmtId="0" fontId="0" fillId="0" borderId="0" xfId="0" applyAlignment="1">
      <alignment horizontal="center" vertical="top"/>
    </xf>
    <xf numFmtId="1" fontId="0" fillId="2" borderId="0" xfId="0" applyNumberFormat="1" applyFont="1" applyFill="1" applyAlignment="1">
      <alignment vertical="top"/>
    </xf>
    <xf numFmtId="0" fontId="0" fillId="0" borderId="0" xfId="0" applyAlignment="1">
      <alignment vertical="top" wrapText="1"/>
    </xf>
    <xf numFmtId="0" fontId="0" fillId="0" borderId="0" xfId="0" applyFont="1" applyAlignment="1">
      <alignment vertical="top"/>
    </xf>
    <xf numFmtId="0" fontId="17" fillId="0" borderId="0" xfId="0" applyFont="1" applyAlignment="1">
      <alignment horizontal="center" vertical="top"/>
    </xf>
    <xf numFmtId="0" fontId="0" fillId="0" borderId="7" xfId="0" applyFont="1" applyBorder="1" applyAlignment="1">
      <alignment horizontal="right" vertical="top"/>
    </xf>
    <xf numFmtId="0" fontId="0" fillId="0" borderId="0" xfId="0" applyFont="1" applyAlignment="1">
      <alignment horizontal="right" vertical="top"/>
    </xf>
    <xf numFmtId="0" fontId="0" fillId="0" borderId="0" xfId="0" applyFont="1" applyAlignment="1">
      <alignment vertical="top" textRotation="90"/>
    </xf>
    <xf numFmtId="0" fontId="2" fillId="0" borderId="0" xfId="0" applyFont="1" applyAlignment="1">
      <alignment horizontal="center" vertical="top"/>
    </xf>
    <xf numFmtId="0" fontId="0" fillId="0" borderId="7" xfId="0" applyFont="1" applyFill="1" applyBorder="1" applyAlignment="1">
      <alignment horizontal="right" vertical="top"/>
    </xf>
    <xf numFmtId="0" fontId="26" fillId="0" borderId="0" xfId="0" applyFont="1" applyAlignment="1">
      <alignment horizontal="right" vertical="top"/>
    </xf>
    <xf numFmtId="0" fontId="26" fillId="0" borderId="0" xfId="0" applyFont="1" applyAlignment="1">
      <alignment vertical="top" textRotation="90"/>
    </xf>
    <xf numFmtId="9" fontId="17" fillId="0" borderId="0" xfId="0" applyNumberFormat="1" applyFont="1" applyAlignment="1">
      <alignment horizontal="center" vertical="top"/>
    </xf>
    <xf numFmtId="0" fontId="24" fillId="0" borderId="0" xfId="0" applyFont="1" applyAlignment="1">
      <alignment horizontal="centerContinuous" vertical="top"/>
    </xf>
    <xf numFmtId="0" fontId="24" fillId="0" borderId="0" xfId="0" applyFont="1" applyAlignment="1">
      <alignment vertical="top"/>
    </xf>
    <xf numFmtId="0" fontId="24" fillId="0" borderId="7" xfId="0" applyFont="1" applyBorder="1" applyAlignment="1">
      <alignment horizontal="left" vertical="top"/>
    </xf>
    <xf numFmtId="0" fontId="24" fillId="0" borderId="0" xfId="0" applyFont="1" applyAlignment="1">
      <alignment horizontal="left" vertical="top"/>
    </xf>
    <xf numFmtId="1" fontId="2" fillId="2" borderId="0" xfId="0" applyNumberFormat="1" applyFont="1" applyFill="1" applyAlignment="1">
      <alignment vertical="top"/>
    </xf>
    <xf numFmtId="0" fontId="28" fillId="0" borderId="7" xfId="0" applyFont="1" applyBorder="1" applyAlignment="1">
      <alignment horizontal="right" vertical="top"/>
    </xf>
    <xf numFmtId="0" fontId="0" fillId="0" borderId="0" xfId="0" applyFont="1" applyAlignment="1">
      <alignment horizontal="left" vertical="top"/>
    </xf>
    <xf numFmtId="0" fontId="0" fillId="0" borderId="7" xfId="0" applyFont="1" applyBorder="1" applyAlignment="1">
      <alignment horizontal="left" vertical="top"/>
    </xf>
    <xf numFmtId="0" fontId="0" fillId="0" borderId="0" xfId="0" applyFont="1" applyAlignment="1">
      <alignment horizontal="center" vertical="top" wrapText="1"/>
    </xf>
    <xf numFmtId="0" fontId="0" fillId="0" borderId="7" xfId="0" applyFont="1" applyBorder="1" applyAlignment="1">
      <alignment horizontal="right" vertical="top" wrapText="1"/>
    </xf>
    <xf numFmtId="0" fontId="0" fillId="0" borderId="0" xfId="0" applyFont="1" applyAlignment="1">
      <alignment vertical="top" wrapText="1"/>
    </xf>
    <xf numFmtId="0" fontId="0" fillId="0" borderId="0" xfId="0" applyFont="1" applyAlignment="1">
      <alignment horizontal="right" vertical="top" wrapText="1"/>
    </xf>
    <xf numFmtId="0" fontId="0" fillId="0" borderId="0" xfId="0" applyAlignment="1">
      <alignment horizontal="left" vertical="top"/>
    </xf>
    <xf numFmtId="0" fontId="0" fillId="0" borderId="0" xfId="0" applyFont="1" applyAlignment="1">
      <alignment horizontal="center" vertical="top"/>
    </xf>
    <xf numFmtId="0" fontId="11" fillId="0" borderId="0" xfId="0" applyFont="1" applyFill="1" applyAlignment="1">
      <alignment textRotation="91" wrapText="1"/>
    </xf>
    <xf numFmtId="0" fontId="2" fillId="6" borderId="2" xfId="0" applyFont="1" applyFill="1" applyBorder="1" applyAlignment="1">
      <alignment horizontal="centerContinuous"/>
    </xf>
    <xf numFmtId="0" fontId="0" fillId="6" borderId="1" xfId="0" applyFill="1" applyBorder="1" applyAlignment="1">
      <alignment horizontal="centerContinuous"/>
    </xf>
    <xf numFmtId="166" fontId="0" fillId="6" borderId="9" xfId="0" applyNumberFormat="1" applyFill="1" applyBorder="1" applyAlignment="1">
      <alignment horizontal="centerContinuous"/>
    </xf>
    <xf numFmtId="0" fontId="2" fillId="6" borderId="0" xfId="0" applyFont="1" applyFill="1" applyAlignment="1">
      <alignment horizontal="center"/>
    </xf>
    <xf numFmtId="0" fontId="0" fillId="6" borderId="0" xfId="0" applyFill="1" applyAlignment="1">
      <alignment/>
    </xf>
    <xf numFmtId="0" fontId="0" fillId="7" borderId="0" xfId="0" applyFill="1" applyAlignment="1">
      <alignment/>
    </xf>
    <xf numFmtId="0" fontId="2" fillId="6" borderId="10" xfId="0" applyFont="1" applyFill="1" applyBorder="1" applyAlignment="1">
      <alignment/>
    </xf>
    <xf numFmtId="0" fontId="0" fillId="6" borderId="0" xfId="0" applyFill="1" applyBorder="1" applyAlignment="1">
      <alignment/>
    </xf>
    <xf numFmtId="166" fontId="0" fillId="6" borderId="7" xfId="0" applyNumberFormat="1" applyFill="1" applyBorder="1" applyAlignment="1">
      <alignment/>
    </xf>
    <xf numFmtId="0" fontId="2" fillId="6" borderId="0" xfId="0" applyFont="1" applyFill="1" applyAlignment="1">
      <alignment/>
    </xf>
    <xf numFmtId="9" fontId="2" fillId="7" borderId="0" xfId="0" applyNumberFormat="1" applyFont="1" applyFill="1" applyAlignment="1">
      <alignment/>
    </xf>
    <xf numFmtId="1" fontId="0" fillId="6" borderId="0" xfId="0" applyNumberFormat="1" applyFill="1" applyBorder="1" applyAlignment="1">
      <alignment/>
    </xf>
    <xf numFmtId="166" fontId="29" fillId="6" borderId="7" xfId="0" applyNumberFormat="1" applyFont="1" applyFill="1" applyBorder="1" applyAlignment="1">
      <alignment horizontal="center"/>
    </xf>
    <xf numFmtId="166" fontId="2" fillId="6" borderId="7" xfId="0" applyNumberFormat="1" applyFont="1" applyFill="1" applyBorder="1" applyAlignment="1">
      <alignment horizontal="center"/>
    </xf>
    <xf numFmtId="166" fontId="0" fillId="6" borderId="7" xfId="0" applyNumberFormat="1" applyFill="1" applyBorder="1" applyAlignment="1">
      <alignment horizontal="center"/>
    </xf>
    <xf numFmtId="0" fontId="2" fillId="6" borderId="6" xfId="0" applyFont="1" applyFill="1" applyBorder="1" applyAlignment="1">
      <alignment/>
    </xf>
    <xf numFmtId="0" fontId="0" fillId="6" borderId="5" xfId="0" applyFill="1" applyBorder="1" applyAlignment="1">
      <alignment/>
    </xf>
    <xf numFmtId="1" fontId="0" fillId="6" borderId="5" xfId="0" applyNumberFormat="1" applyFill="1" applyBorder="1" applyAlignment="1">
      <alignment/>
    </xf>
    <xf numFmtId="166" fontId="0" fillId="6" borderId="11" xfId="0" applyNumberFormat="1" applyFill="1" applyBorder="1" applyAlignment="1">
      <alignment horizontal="center"/>
    </xf>
    <xf numFmtId="9" fontId="2" fillId="0" borderId="0" xfId="0" applyNumberFormat="1" applyFont="1" applyAlignment="1">
      <alignment/>
    </xf>
    <xf numFmtId="0" fontId="2" fillId="3" borderId="0" xfId="0" applyFont="1" applyFill="1" applyAlignment="1">
      <alignment/>
    </xf>
    <xf numFmtId="1" fontId="0" fillId="8" borderId="0" xfId="0" applyNumberFormat="1" applyFont="1" applyFill="1" applyAlignment="1">
      <alignment/>
    </xf>
    <xf numFmtId="0" fontId="30" fillId="0" borderId="0" xfId="0" applyFont="1" applyAlignment="1">
      <alignment horizontal="left"/>
    </xf>
    <xf numFmtId="1" fontId="27" fillId="2" borderId="0" xfId="0" applyNumberFormat="1" applyFont="1" applyFill="1" applyAlignment="1">
      <alignment/>
    </xf>
    <xf numFmtId="0" fontId="27" fillId="0" borderId="0" xfId="0" applyFont="1" applyAlignment="1">
      <alignment vertical="top"/>
    </xf>
    <xf numFmtId="0" fontId="2" fillId="0" borderId="0" xfId="0" applyFont="1" applyAlignment="1">
      <alignment horizontal="center" vertical="top" wrapText="1"/>
    </xf>
    <xf numFmtId="42" fontId="0" fillId="0" borderId="0" xfId="0" applyNumberFormat="1" applyAlignment="1">
      <alignment/>
    </xf>
    <xf numFmtId="41" fontId="0" fillId="6" borderId="0" xfId="0" applyNumberFormat="1" applyFill="1" applyAlignment="1">
      <alignment/>
    </xf>
    <xf numFmtId="41" fontId="2" fillId="6" borderId="0" xfId="0" applyNumberFormat="1" applyFont="1" applyFill="1" applyAlignment="1">
      <alignment/>
    </xf>
    <xf numFmtId="42" fontId="2" fillId="6" borderId="0" xfId="0" applyNumberFormat="1" applyFont="1" applyFill="1" applyAlignment="1">
      <alignment/>
    </xf>
    <xf numFmtId="42" fontId="2" fillId="0" borderId="0" xfId="0" applyNumberFormat="1" applyFont="1" applyAlignment="1">
      <alignment/>
    </xf>
    <xf numFmtId="1" fontId="2" fillId="6" borderId="0" xfId="0" applyNumberFormat="1" applyFont="1" applyFill="1" applyAlignment="1">
      <alignment horizontal="center"/>
    </xf>
    <xf numFmtId="0" fontId="0" fillId="6" borderId="9" xfId="0" applyFill="1" applyBorder="1" applyAlignment="1">
      <alignment horizontal="centerContinuous"/>
    </xf>
    <xf numFmtId="0" fontId="0" fillId="6" borderId="7" xfId="0" applyFill="1" applyBorder="1" applyAlignment="1">
      <alignment/>
    </xf>
    <xf numFmtId="1" fontId="0" fillId="6" borderId="7" xfId="0" applyNumberFormat="1" applyFill="1" applyBorder="1" applyAlignment="1">
      <alignment/>
    </xf>
    <xf numFmtId="1" fontId="0" fillId="6" borderId="11" xfId="0" applyNumberFormat="1" applyFill="1" applyBorder="1" applyAlignment="1">
      <alignment/>
    </xf>
    <xf numFmtId="0" fontId="2" fillId="9" borderId="0" xfId="0" applyFont="1" applyFill="1" applyAlignment="1">
      <alignment vertical="top"/>
    </xf>
    <xf numFmtId="0" fontId="2" fillId="9" borderId="0" xfId="0" applyFont="1" applyFill="1" applyAlignment="1">
      <alignment horizontal="center" vertical="top"/>
    </xf>
    <xf numFmtId="9" fontId="2" fillId="9" borderId="0" xfId="0" applyNumberFormat="1" applyFont="1" applyFill="1" applyAlignment="1">
      <alignment vertical="top" wrapText="1"/>
    </xf>
    <xf numFmtId="0" fontId="0" fillId="0" borderId="0" xfId="0" applyAlignment="1">
      <alignment horizontal="left" vertical="top" wrapText="1"/>
    </xf>
    <xf numFmtId="0" fontId="2" fillId="0" borderId="0" xfId="0" applyFont="1" applyAlignment="1">
      <alignment horizontal="left" vertical="top" wrapText="1"/>
    </xf>
    <xf numFmtId="0" fontId="26" fillId="0" borderId="0" xfId="0" applyFont="1" applyAlignment="1">
      <alignment vertical="top"/>
    </xf>
    <xf numFmtId="0" fontId="2"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0" fillId="0" borderId="0" xfId="0" applyAlignment="1">
      <alignment horizontal="center" textRotation="90" wrapText="1"/>
    </xf>
    <xf numFmtId="0" fontId="2" fillId="0" borderId="0" xfId="0" applyFont="1" applyAlignment="1">
      <alignment horizontal="left"/>
    </xf>
    <xf numFmtId="0" fontId="24" fillId="0" borderId="0" xfId="0" applyFont="1" applyAlignment="1">
      <alignment horizontal="left"/>
    </xf>
    <xf numFmtId="0" fontId="0" fillId="0" borderId="0" xfId="0" applyFont="1" applyAlignment="1">
      <alignment horizontal="left" vertical="top" wrapText="1"/>
    </xf>
    <xf numFmtId="0" fontId="23" fillId="0" borderId="0" xfId="0" applyFont="1" applyFill="1" applyAlignment="1">
      <alignment horizontal="left" vertical="top" wrapText="1"/>
    </xf>
    <xf numFmtId="0" fontId="0" fillId="0" borderId="0" xfId="0" applyAlignment="1">
      <alignment wrapText="1"/>
    </xf>
    <xf numFmtId="0" fontId="0" fillId="0" borderId="8"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9" borderId="0" xfId="0" applyFont="1" applyFill="1" applyAlignment="1">
      <alignment vertical="top" wrapText="1"/>
    </xf>
    <xf numFmtId="0" fontId="2" fillId="9" borderId="0" xfId="0" applyFont="1" applyFill="1" applyAlignment="1">
      <alignment horizontal="center" vertical="top" wrapText="1"/>
    </xf>
    <xf numFmtId="0" fontId="2" fillId="0" borderId="0" xfId="0" applyFont="1" applyAlignment="1">
      <alignment horizontal="center" vertical="top"/>
    </xf>
    <xf numFmtId="0" fontId="2" fillId="0" borderId="8"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77</xdr:row>
      <xdr:rowOff>9525</xdr:rowOff>
    </xdr:from>
    <xdr:to>
      <xdr:col>11</xdr:col>
      <xdr:colOff>228600</xdr:colOff>
      <xdr:row>93</xdr:row>
      <xdr:rowOff>47625</xdr:rowOff>
    </xdr:to>
    <xdr:grpSp>
      <xdr:nvGrpSpPr>
        <xdr:cNvPr id="1" name="Group 217"/>
        <xdr:cNvGrpSpPr>
          <a:grpSpLocks/>
        </xdr:cNvGrpSpPr>
      </xdr:nvGrpSpPr>
      <xdr:grpSpPr>
        <a:xfrm>
          <a:off x="6296025" y="13544550"/>
          <a:ext cx="3743325" cy="2819400"/>
          <a:chOff x="442" y="872"/>
          <a:chExt cx="418" cy="310"/>
        </a:xfrm>
        <a:solidFill>
          <a:srgbClr val="FFFFFF"/>
        </a:solidFill>
      </xdr:grpSpPr>
      <xdr:grpSp>
        <xdr:nvGrpSpPr>
          <xdr:cNvPr id="2" name="Group 218"/>
          <xdr:cNvGrpSpPr>
            <a:grpSpLocks/>
          </xdr:cNvGrpSpPr>
        </xdr:nvGrpSpPr>
        <xdr:grpSpPr>
          <a:xfrm>
            <a:off x="572" y="908"/>
            <a:ext cx="147" cy="212"/>
            <a:chOff x="534" y="647"/>
            <a:chExt cx="178" cy="223"/>
          </a:xfrm>
          <a:solidFill>
            <a:srgbClr val="FFFFFF"/>
          </a:solidFill>
        </xdr:grpSpPr>
        <xdr:grpSp>
          <xdr:nvGrpSpPr>
            <xdr:cNvPr id="3" name="Group 219"/>
            <xdr:cNvGrpSpPr>
              <a:grpSpLocks/>
            </xdr:cNvGrpSpPr>
          </xdr:nvGrpSpPr>
          <xdr:grpSpPr>
            <a:xfrm>
              <a:off x="534" y="647"/>
              <a:ext cx="178" cy="109"/>
              <a:chOff x="534" y="647"/>
              <a:chExt cx="233" cy="180"/>
            </a:xfrm>
            <a:solidFill>
              <a:srgbClr val="FFFFFF"/>
            </a:solidFill>
          </xdr:grpSpPr>
          <xdr:sp>
            <xdr:nvSpPr>
              <xdr:cNvPr id="4" name="Rectangle 220"/>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221"/>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222"/>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223"/>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224"/>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225"/>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226"/>
            <xdr:cNvGrpSpPr>
              <a:grpSpLocks/>
            </xdr:cNvGrpSpPr>
          </xdr:nvGrpSpPr>
          <xdr:grpSpPr>
            <a:xfrm flipV="1">
              <a:off x="534" y="761"/>
              <a:ext cx="178" cy="109"/>
              <a:chOff x="534" y="647"/>
              <a:chExt cx="233" cy="180"/>
            </a:xfrm>
            <a:solidFill>
              <a:srgbClr val="FFFFFF"/>
            </a:solidFill>
          </xdr:grpSpPr>
          <xdr:sp>
            <xdr:nvSpPr>
              <xdr:cNvPr id="11" name="Rectangle 227"/>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228"/>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229"/>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230"/>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231"/>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232"/>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 name="Line 233"/>
          <xdr:cNvSpPr>
            <a:spLocks/>
          </xdr:cNvSpPr>
        </xdr:nvSpPr>
        <xdr:spPr>
          <a:xfrm flipV="1">
            <a:off x="546" y="87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234"/>
          <xdr:cNvSpPr>
            <a:spLocks/>
          </xdr:cNvSpPr>
        </xdr:nvSpPr>
        <xdr:spPr>
          <a:xfrm>
            <a:off x="546" y="872"/>
            <a:ext cx="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35"/>
          <xdr:cNvSpPr>
            <a:spLocks/>
          </xdr:cNvSpPr>
        </xdr:nvSpPr>
        <xdr:spPr>
          <a:xfrm>
            <a:off x="768" y="873"/>
            <a:ext cx="0" cy="30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36"/>
          <xdr:cNvSpPr>
            <a:spLocks/>
          </xdr:cNvSpPr>
        </xdr:nvSpPr>
        <xdr:spPr>
          <a:xfrm flipV="1">
            <a:off x="556" y="886"/>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37"/>
          <xdr:cNvSpPr>
            <a:spLocks/>
          </xdr:cNvSpPr>
        </xdr:nvSpPr>
        <xdr:spPr>
          <a:xfrm>
            <a:off x="556" y="88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38"/>
          <xdr:cNvSpPr>
            <a:spLocks/>
          </xdr:cNvSpPr>
        </xdr:nvSpPr>
        <xdr:spPr>
          <a:xfrm>
            <a:off x="758" y="885"/>
            <a:ext cx="0" cy="2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9"/>
          <xdr:cNvSpPr>
            <a:spLocks/>
          </xdr:cNvSpPr>
        </xdr:nvSpPr>
        <xdr:spPr>
          <a:xfrm flipV="1">
            <a:off x="612" y="892"/>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0"/>
          <xdr:cNvSpPr>
            <a:spLocks/>
          </xdr:cNvSpPr>
        </xdr:nvSpPr>
        <xdr:spPr>
          <a:xfrm>
            <a:off x="612" y="892"/>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1"/>
          <xdr:cNvSpPr>
            <a:spLocks/>
          </xdr:cNvSpPr>
        </xdr:nvSpPr>
        <xdr:spPr>
          <a:xfrm>
            <a:off x="746" y="893"/>
            <a:ext cx="0" cy="2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42"/>
          <xdr:cNvSpPr>
            <a:spLocks/>
          </xdr:cNvSpPr>
        </xdr:nvSpPr>
        <xdr:spPr>
          <a:xfrm>
            <a:off x="681" y="911"/>
            <a:ext cx="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43"/>
          <xdr:cNvSpPr>
            <a:spLocks/>
          </xdr:cNvSpPr>
        </xdr:nvSpPr>
        <xdr:spPr>
          <a:xfrm>
            <a:off x="737" y="912"/>
            <a:ext cx="0" cy="2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44"/>
          <xdr:cNvSpPr>
            <a:spLocks/>
          </xdr:cNvSpPr>
        </xdr:nvSpPr>
        <xdr:spPr>
          <a:xfrm>
            <a:off x="730" y="938"/>
            <a:ext cx="0" cy="2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45"/>
          <xdr:cNvSpPr>
            <a:spLocks/>
          </xdr:cNvSpPr>
        </xdr:nvSpPr>
        <xdr:spPr>
          <a:xfrm>
            <a:off x="723" y="109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46"/>
          <xdr:cNvSpPr>
            <a:spLocks/>
          </xdr:cNvSpPr>
        </xdr:nvSpPr>
        <xdr:spPr>
          <a:xfrm>
            <a:off x="681" y="111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247"/>
          <xdr:cNvSpPr>
            <a:spLocks/>
          </xdr:cNvSpPr>
        </xdr:nvSpPr>
        <xdr:spPr>
          <a:xfrm>
            <a:off x="680" y="1143"/>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248"/>
          <xdr:cNvSpPr>
            <a:spLocks/>
          </xdr:cNvSpPr>
        </xdr:nvSpPr>
        <xdr:spPr>
          <a:xfrm>
            <a:off x="716" y="114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249"/>
          <xdr:cNvSpPr>
            <a:spLocks/>
          </xdr:cNvSpPr>
        </xdr:nvSpPr>
        <xdr:spPr>
          <a:xfrm>
            <a:off x="552" y="1066"/>
            <a:ext cx="0" cy="1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250"/>
          <xdr:cNvSpPr>
            <a:spLocks/>
          </xdr:cNvSpPr>
        </xdr:nvSpPr>
        <xdr:spPr>
          <a:xfrm>
            <a:off x="613" y="1107"/>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251"/>
          <xdr:cNvSpPr>
            <a:spLocks/>
          </xdr:cNvSpPr>
        </xdr:nvSpPr>
        <xdr:spPr>
          <a:xfrm>
            <a:off x="612" y="1156"/>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252"/>
          <xdr:cNvSpPr>
            <a:spLocks/>
          </xdr:cNvSpPr>
        </xdr:nvSpPr>
        <xdr:spPr>
          <a:xfrm>
            <a:off x="707" y="1154"/>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253"/>
          <xdr:cNvSpPr>
            <a:spLocks/>
          </xdr:cNvSpPr>
        </xdr:nvSpPr>
        <xdr:spPr>
          <a:xfrm>
            <a:off x="563" y="1081"/>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254"/>
          <xdr:cNvSpPr>
            <a:spLocks/>
          </xdr:cNvSpPr>
        </xdr:nvSpPr>
        <xdr:spPr>
          <a:xfrm flipV="1">
            <a:off x="564" y="1166"/>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255"/>
          <xdr:cNvSpPr>
            <a:spLocks/>
          </xdr:cNvSpPr>
        </xdr:nvSpPr>
        <xdr:spPr>
          <a:xfrm>
            <a:off x="552" y="1174"/>
            <a:ext cx="1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256"/>
          <xdr:cNvSpPr>
            <a:spLocks/>
          </xdr:cNvSpPr>
        </xdr:nvSpPr>
        <xdr:spPr>
          <a:xfrm>
            <a:off x="698" y="116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257"/>
          <xdr:cNvSpPr>
            <a:spLocks/>
          </xdr:cNvSpPr>
        </xdr:nvSpPr>
        <xdr:spPr>
          <a:xfrm>
            <a:off x="681" y="1174"/>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258"/>
          <xdr:cNvSpPr>
            <a:spLocks/>
          </xdr:cNvSpPr>
        </xdr:nvSpPr>
        <xdr:spPr>
          <a:xfrm>
            <a:off x="723" y="938"/>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259"/>
          <xdr:cNvSpPr>
            <a:spLocks/>
          </xdr:cNvSpPr>
        </xdr:nvSpPr>
        <xdr:spPr>
          <a:xfrm>
            <a:off x="442" y="1180"/>
            <a:ext cx="41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260"/>
          <xdr:cNvSpPr>
            <a:spLocks/>
          </xdr:cNvSpPr>
        </xdr:nvSpPr>
        <xdr:spPr>
          <a:xfrm flipH="1">
            <a:off x="549" y="96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261"/>
          <xdr:cNvSpPr>
            <a:spLocks/>
          </xdr:cNvSpPr>
        </xdr:nvSpPr>
        <xdr:spPr>
          <a:xfrm flipH="1">
            <a:off x="560" y="94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262"/>
          <xdr:cNvSpPr>
            <a:spLocks/>
          </xdr:cNvSpPr>
        </xdr:nvSpPr>
        <xdr:spPr>
          <a:xfrm flipH="1">
            <a:off x="552" y="106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263"/>
          <xdr:cNvSpPr>
            <a:spLocks/>
          </xdr:cNvSpPr>
        </xdr:nvSpPr>
        <xdr:spPr>
          <a:xfrm flipH="1">
            <a:off x="564" y="108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295275</xdr:colOff>
      <xdr:row>81</xdr:row>
      <xdr:rowOff>0</xdr:rowOff>
    </xdr:from>
    <xdr:to>
      <xdr:col>9</xdr:col>
      <xdr:colOff>409575</xdr:colOff>
      <xdr:row>81</xdr:row>
      <xdr:rowOff>0</xdr:rowOff>
    </xdr:to>
    <xdr:sp>
      <xdr:nvSpPr>
        <xdr:cNvPr id="48" name="Line 264"/>
        <xdr:cNvSpPr>
          <a:spLocks/>
        </xdr:cNvSpPr>
      </xdr:nvSpPr>
      <xdr:spPr>
        <a:xfrm>
          <a:off x="8886825" y="14344650"/>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81</xdr:row>
      <xdr:rowOff>9525</xdr:rowOff>
    </xdr:from>
    <xdr:to>
      <xdr:col>9</xdr:col>
      <xdr:colOff>428625</xdr:colOff>
      <xdr:row>93</xdr:row>
      <xdr:rowOff>19050</xdr:rowOff>
    </xdr:to>
    <xdr:sp>
      <xdr:nvSpPr>
        <xdr:cNvPr id="49" name="Line 265"/>
        <xdr:cNvSpPr>
          <a:spLocks/>
        </xdr:cNvSpPr>
      </xdr:nvSpPr>
      <xdr:spPr>
        <a:xfrm>
          <a:off x="9020175" y="14354175"/>
          <a:ext cx="0" cy="1981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85</xdr:row>
      <xdr:rowOff>76200</xdr:rowOff>
    </xdr:from>
    <xdr:to>
      <xdr:col>9</xdr:col>
      <xdr:colOff>409575</xdr:colOff>
      <xdr:row>85</xdr:row>
      <xdr:rowOff>76200</xdr:rowOff>
    </xdr:to>
    <xdr:sp>
      <xdr:nvSpPr>
        <xdr:cNvPr id="50" name="Line 266"/>
        <xdr:cNvSpPr>
          <a:spLocks/>
        </xdr:cNvSpPr>
      </xdr:nvSpPr>
      <xdr:spPr>
        <a:xfrm>
          <a:off x="8886825" y="15087600"/>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80</xdr:row>
      <xdr:rowOff>28575</xdr:rowOff>
    </xdr:from>
    <xdr:to>
      <xdr:col>9</xdr:col>
      <xdr:colOff>381000</xdr:colOff>
      <xdr:row>88</xdr:row>
      <xdr:rowOff>28575</xdr:rowOff>
    </xdr:to>
    <xdr:grpSp>
      <xdr:nvGrpSpPr>
        <xdr:cNvPr id="51" name="Group 267"/>
        <xdr:cNvGrpSpPr>
          <a:grpSpLocks/>
        </xdr:cNvGrpSpPr>
      </xdr:nvGrpSpPr>
      <xdr:grpSpPr>
        <a:xfrm>
          <a:off x="7715250" y="14049375"/>
          <a:ext cx="1257300" cy="1485900"/>
          <a:chOff x="599" y="877"/>
          <a:chExt cx="132" cy="169"/>
        </a:xfrm>
        <a:solidFill>
          <a:srgbClr val="FFFFFF"/>
        </a:solidFill>
      </xdr:grpSpPr>
      <xdr:sp>
        <xdr:nvSpPr>
          <xdr:cNvPr id="52" name="AutoShape 268"/>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269"/>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571500</xdr:colOff>
      <xdr:row>43</xdr:row>
      <xdr:rowOff>152400</xdr:rowOff>
    </xdr:from>
    <xdr:to>
      <xdr:col>10</xdr:col>
      <xdr:colOff>285750</xdr:colOff>
      <xdr:row>61</xdr:row>
      <xdr:rowOff>28575</xdr:rowOff>
    </xdr:to>
    <xdr:grpSp>
      <xdr:nvGrpSpPr>
        <xdr:cNvPr id="54" name="Group 270"/>
        <xdr:cNvGrpSpPr>
          <a:grpSpLocks/>
        </xdr:cNvGrpSpPr>
      </xdr:nvGrpSpPr>
      <xdr:grpSpPr>
        <a:xfrm>
          <a:off x="5238750" y="7858125"/>
          <a:ext cx="4248150" cy="2952750"/>
          <a:chOff x="442" y="872"/>
          <a:chExt cx="418" cy="310"/>
        </a:xfrm>
        <a:solidFill>
          <a:srgbClr val="FFFFFF"/>
        </a:solidFill>
      </xdr:grpSpPr>
      <xdr:grpSp>
        <xdr:nvGrpSpPr>
          <xdr:cNvPr id="55" name="Group 271"/>
          <xdr:cNvGrpSpPr>
            <a:grpSpLocks/>
          </xdr:cNvGrpSpPr>
        </xdr:nvGrpSpPr>
        <xdr:grpSpPr>
          <a:xfrm>
            <a:off x="572" y="908"/>
            <a:ext cx="147" cy="212"/>
            <a:chOff x="534" y="647"/>
            <a:chExt cx="178" cy="223"/>
          </a:xfrm>
          <a:solidFill>
            <a:srgbClr val="FFFFFF"/>
          </a:solidFill>
        </xdr:grpSpPr>
        <xdr:grpSp>
          <xdr:nvGrpSpPr>
            <xdr:cNvPr id="56" name="Group 272"/>
            <xdr:cNvGrpSpPr>
              <a:grpSpLocks/>
            </xdr:cNvGrpSpPr>
          </xdr:nvGrpSpPr>
          <xdr:grpSpPr>
            <a:xfrm>
              <a:off x="534" y="647"/>
              <a:ext cx="178" cy="109"/>
              <a:chOff x="534" y="647"/>
              <a:chExt cx="233" cy="180"/>
            </a:xfrm>
            <a:solidFill>
              <a:srgbClr val="FFFFFF"/>
            </a:solidFill>
          </xdr:grpSpPr>
          <xdr:sp>
            <xdr:nvSpPr>
              <xdr:cNvPr id="57" name="Rectangle 27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27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27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27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27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27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279"/>
            <xdr:cNvGrpSpPr>
              <a:grpSpLocks/>
            </xdr:cNvGrpSpPr>
          </xdr:nvGrpSpPr>
          <xdr:grpSpPr>
            <a:xfrm flipV="1">
              <a:off x="534" y="761"/>
              <a:ext cx="178" cy="109"/>
              <a:chOff x="534" y="647"/>
              <a:chExt cx="233" cy="180"/>
            </a:xfrm>
            <a:solidFill>
              <a:srgbClr val="FFFFFF"/>
            </a:solidFill>
          </xdr:grpSpPr>
          <xdr:sp>
            <xdr:nvSpPr>
              <xdr:cNvPr id="64" name="Rectangle 280"/>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281"/>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282"/>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283"/>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284"/>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285"/>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0" name="Line 286"/>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287"/>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288"/>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289"/>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290"/>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291"/>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292"/>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293"/>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294"/>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295"/>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296"/>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297"/>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298"/>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299"/>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300"/>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301"/>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302"/>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303"/>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304"/>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305"/>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306"/>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307"/>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308"/>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309"/>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310"/>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311"/>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312"/>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313"/>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314"/>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315"/>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316"/>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114300</xdr:colOff>
      <xdr:row>49</xdr:row>
      <xdr:rowOff>9525</xdr:rowOff>
    </xdr:from>
    <xdr:to>
      <xdr:col>8</xdr:col>
      <xdr:colOff>228600</xdr:colOff>
      <xdr:row>49</xdr:row>
      <xdr:rowOff>9525</xdr:rowOff>
    </xdr:to>
    <xdr:sp>
      <xdr:nvSpPr>
        <xdr:cNvPr id="101" name="Line 317"/>
        <xdr:cNvSpPr>
          <a:spLocks/>
        </xdr:cNvSpPr>
      </xdr:nvSpPr>
      <xdr:spPr>
        <a:xfrm>
          <a:off x="8096250" y="884872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49</xdr:row>
      <xdr:rowOff>19050</xdr:rowOff>
    </xdr:from>
    <xdr:to>
      <xdr:col>8</xdr:col>
      <xdr:colOff>247650</xdr:colOff>
      <xdr:row>61</xdr:row>
      <xdr:rowOff>28575</xdr:rowOff>
    </xdr:to>
    <xdr:sp>
      <xdr:nvSpPr>
        <xdr:cNvPr id="102" name="Line 318"/>
        <xdr:cNvSpPr>
          <a:spLocks/>
        </xdr:cNvSpPr>
      </xdr:nvSpPr>
      <xdr:spPr>
        <a:xfrm>
          <a:off x="8229600" y="885825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53</xdr:row>
      <xdr:rowOff>85725</xdr:rowOff>
    </xdr:from>
    <xdr:to>
      <xdr:col>8</xdr:col>
      <xdr:colOff>228600</xdr:colOff>
      <xdr:row>53</xdr:row>
      <xdr:rowOff>85725</xdr:rowOff>
    </xdr:to>
    <xdr:sp>
      <xdr:nvSpPr>
        <xdr:cNvPr id="103" name="Line 319"/>
        <xdr:cNvSpPr>
          <a:spLocks/>
        </xdr:cNvSpPr>
      </xdr:nvSpPr>
      <xdr:spPr>
        <a:xfrm>
          <a:off x="8096250" y="957262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47</xdr:row>
      <xdr:rowOff>47625</xdr:rowOff>
    </xdr:from>
    <xdr:to>
      <xdr:col>8</xdr:col>
      <xdr:colOff>200025</xdr:colOff>
      <xdr:row>56</xdr:row>
      <xdr:rowOff>38100</xdr:rowOff>
    </xdr:to>
    <xdr:grpSp>
      <xdr:nvGrpSpPr>
        <xdr:cNvPr id="104" name="Group 320"/>
        <xdr:cNvGrpSpPr>
          <a:grpSpLocks/>
        </xdr:cNvGrpSpPr>
      </xdr:nvGrpSpPr>
      <xdr:grpSpPr>
        <a:xfrm>
          <a:off x="6924675" y="8401050"/>
          <a:ext cx="1257300" cy="1609725"/>
          <a:chOff x="599" y="877"/>
          <a:chExt cx="132" cy="169"/>
        </a:xfrm>
        <a:solidFill>
          <a:srgbClr val="FFFFFF"/>
        </a:solidFill>
      </xdr:grpSpPr>
      <xdr:sp>
        <xdr:nvSpPr>
          <xdr:cNvPr id="105" name="AutoShape 321"/>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AutoShape 322"/>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209550</xdr:colOff>
      <xdr:row>108</xdr:row>
      <xdr:rowOff>19050</xdr:rowOff>
    </xdr:from>
    <xdr:to>
      <xdr:col>9</xdr:col>
      <xdr:colOff>533400</xdr:colOff>
      <xdr:row>125</xdr:row>
      <xdr:rowOff>57150</xdr:rowOff>
    </xdr:to>
    <xdr:grpSp>
      <xdr:nvGrpSpPr>
        <xdr:cNvPr id="107" name="Group 323"/>
        <xdr:cNvGrpSpPr>
          <a:grpSpLocks/>
        </xdr:cNvGrpSpPr>
      </xdr:nvGrpSpPr>
      <xdr:grpSpPr>
        <a:xfrm>
          <a:off x="4876800" y="18926175"/>
          <a:ext cx="4248150" cy="2952750"/>
          <a:chOff x="442" y="872"/>
          <a:chExt cx="418" cy="310"/>
        </a:xfrm>
        <a:solidFill>
          <a:srgbClr val="FFFFFF"/>
        </a:solidFill>
      </xdr:grpSpPr>
      <xdr:grpSp>
        <xdr:nvGrpSpPr>
          <xdr:cNvPr id="108" name="Group 324"/>
          <xdr:cNvGrpSpPr>
            <a:grpSpLocks/>
          </xdr:cNvGrpSpPr>
        </xdr:nvGrpSpPr>
        <xdr:grpSpPr>
          <a:xfrm>
            <a:off x="572" y="908"/>
            <a:ext cx="147" cy="212"/>
            <a:chOff x="534" y="647"/>
            <a:chExt cx="178" cy="223"/>
          </a:xfrm>
          <a:solidFill>
            <a:srgbClr val="FFFFFF"/>
          </a:solidFill>
        </xdr:grpSpPr>
        <xdr:grpSp>
          <xdr:nvGrpSpPr>
            <xdr:cNvPr id="109" name="Group 325"/>
            <xdr:cNvGrpSpPr>
              <a:grpSpLocks/>
            </xdr:cNvGrpSpPr>
          </xdr:nvGrpSpPr>
          <xdr:grpSpPr>
            <a:xfrm>
              <a:off x="534" y="647"/>
              <a:ext cx="178" cy="109"/>
              <a:chOff x="534" y="647"/>
              <a:chExt cx="233" cy="180"/>
            </a:xfrm>
            <a:solidFill>
              <a:srgbClr val="FFFFFF"/>
            </a:solidFill>
          </xdr:grpSpPr>
          <xdr:sp>
            <xdr:nvSpPr>
              <xdr:cNvPr id="110" name="Rectangle 326"/>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327"/>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328"/>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329"/>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Rectangle 330"/>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331"/>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 name="Group 332"/>
            <xdr:cNvGrpSpPr>
              <a:grpSpLocks/>
            </xdr:cNvGrpSpPr>
          </xdr:nvGrpSpPr>
          <xdr:grpSpPr>
            <a:xfrm flipV="1">
              <a:off x="534" y="761"/>
              <a:ext cx="178" cy="109"/>
              <a:chOff x="534" y="647"/>
              <a:chExt cx="233" cy="180"/>
            </a:xfrm>
            <a:solidFill>
              <a:srgbClr val="FFFFFF"/>
            </a:solidFill>
          </xdr:grpSpPr>
          <xdr:sp>
            <xdr:nvSpPr>
              <xdr:cNvPr id="117" name="Rectangle 33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33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33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33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Rectangle 33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33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3" name="Line 339"/>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340"/>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341"/>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342"/>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343"/>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344"/>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345"/>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346"/>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347"/>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348"/>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349"/>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350"/>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351"/>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352"/>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353"/>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354"/>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355"/>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356"/>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357"/>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358"/>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359"/>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360"/>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361"/>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362"/>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363"/>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364"/>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365"/>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366"/>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367"/>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368"/>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369"/>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590550</xdr:colOff>
      <xdr:row>112</xdr:row>
      <xdr:rowOff>285750</xdr:rowOff>
    </xdr:from>
    <xdr:to>
      <xdr:col>7</xdr:col>
      <xdr:colOff>323850</xdr:colOff>
      <xdr:row>118</xdr:row>
      <xdr:rowOff>133350</xdr:rowOff>
    </xdr:to>
    <xdr:sp>
      <xdr:nvSpPr>
        <xdr:cNvPr id="154" name="Oval 370"/>
        <xdr:cNvSpPr>
          <a:spLocks/>
        </xdr:cNvSpPr>
      </xdr:nvSpPr>
      <xdr:spPr>
        <a:xfrm>
          <a:off x="6743700" y="19840575"/>
          <a:ext cx="952500" cy="981075"/>
        </a:xfrm>
        <a:prstGeom prst="ellipse">
          <a:avLst/>
        </a:prstGeom>
        <a:solidFill>
          <a:srgbClr val="FFFFFF"/>
        </a:solid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113</xdr:row>
      <xdr:rowOff>38100</xdr:rowOff>
    </xdr:from>
    <xdr:to>
      <xdr:col>7</xdr:col>
      <xdr:colOff>485775</xdr:colOff>
      <xdr:row>113</xdr:row>
      <xdr:rowOff>38100</xdr:rowOff>
    </xdr:to>
    <xdr:sp>
      <xdr:nvSpPr>
        <xdr:cNvPr id="155" name="Line 371"/>
        <xdr:cNvSpPr>
          <a:spLocks/>
        </xdr:cNvSpPr>
      </xdr:nvSpPr>
      <xdr:spPr>
        <a:xfrm>
          <a:off x="7553325" y="19916775"/>
          <a:ext cx="3048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113</xdr:row>
      <xdr:rowOff>38100</xdr:rowOff>
    </xdr:from>
    <xdr:to>
      <xdr:col>7</xdr:col>
      <xdr:colOff>485775</xdr:colOff>
      <xdr:row>125</xdr:row>
      <xdr:rowOff>47625</xdr:rowOff>
    </xdr:to>
    <xdr:sp>
      <xdr:nvSpPr>
        <xdr:cNvPr id="156" name="Line 372"/>
        <xdr:cNvSpPr>
          <a:spLocks/>
        </xdr:cNvSpPr>
      </xdr:nvSpPr>
      <xdr:spPr>
        <a:xfrm>
          <a:off x="7858125" y="19916775"/>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118</xdr:row>
      <xdr:rowOff>85725</xdr:rowOff>
    </xdr:from>
    <xdr:to>
      <xdr:col>7</xdr:col>
      <xdr:colOff>457200</xdr:colOff>
      <xdr:row>118</xdr:row>
      <xdr:rowOff>85725</xdr:rowOff>
    </xdr:to>
    <xdr:sp>
      <xdr:nvSpPr>
        <xdr:cNvPr id="157" name="Line 373"/>
        <xdr:cNvSpPr>
          <a:spLocks/>
        </xdr:cNvSpPr>
      </xdr:nvSpPr>
      <xdr:spPr>
        <a:xfrm>
          <a:off x="7477125" y="20774025"/>
          <a:ext cx="3524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154</xdr:row>
      <xdr:rowOff>66675</xdr:rowOff>
    </xdr:from>
    <xdr:to>
      <xdr:col>10</xdr:col>
      <xdr:colOff>247650</xdr:colOff>
      <xdr:row>172</xdr:row>
      <xdr:rowOff>114300</xdr:rowOff>
    </xdr:to>
    <xdr:grpSp>
      <xdr:nvGrpSpPr>
        <xdr:cNvPr id="158" name="Group 374"/>
        <xdr:cNvGrpSpPr>
          <a:grpSpLocks/>
        </xdr:cNvGrpSpPr>
      </xdr:nvGrpSpPr>
      <xdr:grpSpPr>
        <a:xfrm>
          <a:off x="5076825" y="26612850"/>
          <a:ext cx="4371975" cy="2962275"/>
          <a:chOff x="550" y="1000"/>
          <a:chExt cx="446" cy="311"/>
        </a:xfrm>
        <a:solidFill>
          <a:srgbClr val="FFFFFF"/>
        </a:solidFill>
      </xdr:grpSpPr>
      <xdr:grpSp>
        <xdr:nvGrpSpPr>
          <xdr:cNvPr id="159" name="Group 375"/>
          <xdr:cNvGrpSpPr>
            <a:grpSpLocks/>
          </xdr:cNvGrpSpPr>
        </xdr:nvGrpSpPr>
        <xdr:grpSpPr>
          <a:xfrm>
            <a:off x="550" y="1000"/>
            <a:ext cx="446" cy="311"/>
            <a:chOff x="442" y="872"/>
            <a:chExt cx="418" cy="310"/>
          </a:xfrm>
          <a:solidFill>
            <a:srgbClr val="FFFFFF"/>
          </a:solidFill>
        </xdr:grpSpPr>
        <xdr:grpSp>
          <xdr:nvGrpSpPr>
            <xdr:cNvPr id="160" name="Group 376"/>
            <xdr:cNvGrpSpPr>
              <a:grpSpLocks/>
            </xdr:cNvGrpSpPr>
          </xdr:nvGrpSpPr>
          <xdr:grpSpPr>
            <a:xfrm>
              <a:off x="572" y="908"/>
              <a:ext cx="147" cy="212"/>
              <a:chOff x="534" y="647"/>
              <a:chExt cx="178" cy="223"/>
            </a:xfrm>
            <a:solidFill>
              <a:srgbClr val="FFFFFF"/>
            </a:solidFill>
          </xdr:grpSpPr>
          <xdr:grpSp>
            <xdr:nvGrpSpPr>
              <xdr:cNvPr id="161" name="Group 377"/>
              <xdr:cNvGrpSpPr>
                <a:grpSpLocks/>
              </xdr:cNvGrpSpPr>
            </xdr:nvGrpSpPr>
            <xdr:grpSpPr>
              <a:xfrm>
                <a:off x="534" y="647"/>
                <a:ext cx="178" cy="109"/>
                <a:chOff x="534" y="647"/>
                <a:chExt cx="233" cy="180"/>
              </a:xfrm>
              <a:solidFill>
                <a:srgbClr val="FFFFFF"/>
              </a:solidFill>
            </xdr:grpSpPr>
            <xdr:sp>
              <xdr:nvSpPr>
                <xdr:cNvPr id="162" name="Rectangle 378"/>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Rectangle 379"/>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Rectangle 380"/>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Rectangle 381"/>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Rectangle 382"/>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Rectangle 383"/>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68" name="Group 384"/>
              <xdr:cNvGrpSpPr>
                <a:grpSpLocks/>
              </xdr:cNvGrpSpPr>
            </xdr:nvGrpSpPr>
            <xdr:grpSpPr>
              <a:xfrm flipV="1">
                <a:off x="534" y="761"/>
                <a:ext cx="178" cy="109"/>
                <a:chOff x="534" y="647"/>
                <a:chExt cx="233" cy="180"/>
              </a:xfrm>
              <a:solidFill>
                <a:srgbClr val="FFFFFF"/>
              </a:solidFill>
            </xdr:grpSpPr>
            <xdr:sp>
              <xdr:nvSpPr>
                <xdr:cNvPr id="169" name="Rectangle 385"/>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386"/>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387"/>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Rectangle 388"/>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Rectangle 389"/>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Rectangle 390"/>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5" name="Line 391"/>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392"/>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Line 393"/>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Line 394"/>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9" name="Line 395"/>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396"/>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397"/>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398"/>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399"/>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400"/>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401"/>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402"/>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403"/>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404"/>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405"/>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406"/>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407"/>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408"/>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409"/>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410"/>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411"/>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412"/>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413"/>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414"/>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415"/>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416"/>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417"/>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418"/>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419"/>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420"/>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421"/>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06" name="Line 422"/>
          <xdr:cNvSpPr>
            <a:spLocks/>
          </xdr:cNvSpPr>
        </xdr:nvSpPr>
        <xdr:spPr>
          <a:xfrm>
            <a:off x="849" y="1103"/>
            <a:ext cx="12"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423"/>
          <xdr:cNvSpPr>
            <a:spLocks/>
          </xdr:cNvSpPr>
        </xdr:nvSpPr>
        <xdr:spPr>
          <a:xfrm>
            <a:off x="863" y="1104"/>
            <a:ext cx="0" cy="206"/>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424"/>
          <xdr:cNvSpPr>
            <a:spLocks/>
          </xdr:cNvSpPr>
        </xdr:nvSpPr>
        <xdr:spPr>
          <a:xfrm>
            <a:off x="849" y="1179"/>
            <a:ext cx="12"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09" name="Group 425"/>
          <xdr:cNvGrpSpPr>
            <a:grpSpLocks/>
          </xdr:cNvGrpSpPr>
        </xdr:nvGrpSpPr>
        <xdr:grpSpPr>
          <a:xfrm>
            <a:off x="726" y="1056"/>
            <a:ext cx="132" cy="169"/>
            <a:chOff x="599" y="877"/>
            <a:chExt cx="132" cy="169"/>
          </a:xfrm>
          <a:solidFill>
            <a:srgbClr val="FFFFFF"/>
          </a:solidFill>
        </xdr:grpSpPr>
        <xdr:sp>
          <xdr:nvSpPr>
            <xdr:cNvPr id="210" name="AutoShape 426"/>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AutoShape 427"/>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12" name="Line 428"/>
          <xdr:cNvSpPr>
            <a:spLocks/>
          </xdr:cNvSpPr>
        </xdr:nvSpPr>
        <xdr:spPr>
          <a:xfrm>
            <a:off x="719" y="1030"/>
            <a:ext cx="13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Line 429"/>
          <xdr:cNvSpPr>
            <a:spLocks/>
          </xdr:cNvSpPr>
        </xdr:nvSpPr>
        <xdr:spPr>
          <a:xfrm>
            <a:off x="723" y="1254"/>
            <a:ext cx="13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4" name="Line 430"/>
          <xdr:cNvSpPr>
            <a:spLocks/>
          </xdr:cNvSpPr>
        </xdr:nvSpPr>
        <xdr:spPr>
          <a:xfrm flipH="1">
            <a:off x="856" y="1087"/>
            <a:ext cx="0" cy="112"/>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8">
      <selection activeCell="B30" sqref="B30"/>
    </sheetView>
  </sheetViews>
  <sheetFormatPr defaultColWidth="9.140625" defaultRowHeight="12.75"/>
  <cols>
    <col min="1" max="1" width="11.421875" style="81" customWidth="1"/>
    <col min="2" max="2" width="71.57421875" style="72" customWidth="1"/>
    <col min="3" max="16384" width="9.140625" style="72" customWidth="1"/>
  </cols>
  <sheetData>
    <row r="1" spans="1:2" ht="20.25">
      <c r="A1" s="70" t="s">
        <v>150</v>
      </c>
      <c r="B1" s="71"/>
    </row>
    <row r="2" spans="1:2" ht="20.25">
      <c r="A2" s="73"/>
      <c r="B2" s="74"/>
    </row>
    <row r="3" spans="1:2" s="14" customFormat="1" ht="15.75">
      <c r="A3" s="92" t="s">
        <v>74</v>
      </c>
      <c r="B3" s="83"/>
    </row>
    <row r="4" spans="1:2" s="14" customFormat="1" ht="15.75">
      <c r="A4" s="92" t="s">
        <v>148</v>
      </c>
      <c r="B4" s="83"/>
    </row>
    <row r="5" spans="1:2" s="14" customFormat="1" ht="15.75">
      <c r="A5" s="92" t="s">
        <v>188</v>
      </c>
      <c r="B5" s="83"/>
    </row>
    <row r="6" spans="1:2" s="14" customFormat="1" ht="15.75">
      <c r="A6" s="92" t="s">
        <v>75</v>
      </c>
      <c r="B6" s="83"/>
    </row>
    <row r="7" spans="1:2" s="14" customFormat="1" ht="15.75">
      <c r="A7" s="92" t="s">
        <v>151</v>
      </c>
      <c r="B7" s="83"/>
    </row>
    <row r="8" spans="1:2" ht="12.75">
      <c r="A8" s="73"/>
      <c r="B8" s="77"/>
    </row>
    <row r="9" spans="1:2" ht="12.75">
      <c r="A9" s="73" t="s">
        <v>1</v>
      </c>
      <c r="B9" s="77"/>
    </row>
    <row r="10" spans="1:6" ht="192" customHeight="1">
      <c r="A10" s="73"/>
      <c r="B10" s="84" t="s">
        <v>155</v>
      </c>
      <c r="C10" s="78"/>
      <c r="D10" s="78"/>
      <c r="E10" s="78"/>
      <c r="F10" s="78"/>
    </row>
    <row r="11" spans="1:2" ht="12.75">
      <c r="A11" s="73"/>
      <c r="B11" s="77"/>
    </row>
    <row r="12" spans="1:2" ht="12.75">
      <c r="A12" s="73" t="s">
        <v>152</v>
      </c>
      <c r="B12" s="77"/>
    </row>
    <row r="13" spans="1:2" ht="12.75">
      <c r="A13" s="73"/>
      <c r="B13" s="77" t="s">
        <v>153</v>
      </c>
    </row>
    <row r="14" spans="1:2" ht="12.75">
      <c r="A14" s="73"/>
      <c r="B14" s="77"/>
    </row>
    <row r="15" spans="1:2" ht="12.75">
      <c r="A15" s="73"/>
      <c r="B15" s="77"/>
    </row>
    <row r="16" spans="1:2" ht="12.75">
      <c r="A16" s="73"/>
      <c r="B16" s="77"/>
    </row>
    <row r="17" spans="1:2" ht="12.75">
      <c r="A17" s="73" t="s">
        <v>154</v>
      </c>
      <c r="B17" s="77"/>
    </row>
    <row r="18" spans="1:2" s="95" customFormat="1" ht="12.75">
      <c r="A18" s="93"/>
      <c r="B18" s="94" t="s">
        <v>251</v>
      </c>
    </row>
    <row r="19" spans="1:2" s="95" customFormat="1" ht="12.75">
      <c r="A19" s="93"/>
      <c r="B19" s="94" t="s">
        <v>250</v>
      </c>
    </row>
    <row r="20" spans="1:2" s="95" customFormat="1" ht="12.75">
      <c r="A20" s="93"/>
      <c r="B20" s="96"/>
    </row>
    <row r="21" spans="1:2" s="95" customFormat="1" ht="12.75">
      <c r="A21" s="93"/>
      <c r="B21" s="96"/>
    </row>
    <row r="22" spans="1:2" s="95" customFormat="1" ht="12.75">
      <c r="A22" s="93"/>
      <c r="B22" s="94" t="s">
        <v>251</v>
      </c>
    </row>
    <row r="23" spans="1:2" s="95" customFormat="1" ht="12.75">
      <c r="A23" s="93"/>
      <c r="B23" s="94" t="s">
        <v>252</v>
      </c>
    </row>
    <row r="24" spans="1:2" s="95" customFormat="1" ht="12.75">
      <c r="A24" s="93"/>
      <c r="B24" s="96"/>
    </row>
    <row r="25" spans="1:2" s="95" customFormat="1" ht="12.75">
      <c r="A25" s="93"/>
      <c r="B25" s="96"/>
    </row>
    <row r="26" spans="1:2" s="95" customFormat="1" ht="12.75">
      <c r="A26" s="93"/>
      <c r="B26" s="94" t="s">
        <v>251</v>
      </c>
    </row>
    <row r="27" spans="1:2" s="95" customFormat="1" ht="12.75">
      <c r="A27" s="93"/>
      <c r="B27" s="94" t="s">
        <v>253</v>
      </c>
    </row>
    <row r="28" spans="1:6" s="95" customFormat="1" ht="12.75">
      <c r="A28" s="93"/>
      <c r="B28" s="96"/>
      <c r="F28" s="111"/>
    </row>
    <row r="29" spans="1:2" s="95" customFormat="1" ht="12.75">
      <c r="A29" s="93"/>
      <c r="B29" s="96"/>
    </row>
    <row r="30" spans="1:5" s="95" customFormat="1" ht="12.75">
      <c r="A30" s="93"/>
      <c r="B30" s="94" t="s">
        <v>251</v>
      </c>
      <c r="E30" s="97" t="s">
        <v>164</v>
      </c>
    </row>
    <row r="31" spans="1:2" s="95" customFormat="1" ht="12.75">
      <c r="A31" s="93"/>
      <c r="B31" s="94" t="s">
        <v>254</v>
      </c>
    </row>
    <row r="32" spans="1:2" ht="13.5" thickBot="1">
      <c r="A32" s="79"/>
      <c r="B32" s="80"/>
    </row>
    <row r="33" ht="12.75">
      <c r="B33" s="82"/>
    </row>
    <row r="34" ht="12.75">
      <c r="B34" s="82"/>
    </row>
    <row r="35" ht="12.75">
      <c r="B35" s="82"/>
    </row>
    <row r="36" ht="12.75">
      <c r="B36" s="82"/>
    </row>
    <row r="37" ht="12.75">
      <c r="B37" s="82"/>
    </row>
    <row r="38" ht="12.75">
      <c r="B38" s="82"/>
    </row>
    <row r="39" ht="12.75">
      <c r="B39" s="82"/>
    </row>
    <row r="40" ht="12.75">
      <c r="B40" s="82"/>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78"/>
  <sheetViews>
    <sheetView zoomScale="75" zoomScaleNormal="75" workbookViewId="0" topLeftCell="A25">
      <selection activeCell="D36" sqref="D36"/>
    </sheetView>
  </sheetViews>
  <sheetFormatPr defaultColWidth="9.140625" defaultRowHeight="12.75"/>
  <cols>
    <col min="1" max="1" width="4.8515625" style="0" customWidth="1"/>
    <col min="2" max="2" width="32.7109375" style="0" customWidth="1"/>
    <col min="3" max="3" width="9.8515625" style="0" bestFit="1" customWidth="1"/>
    <col min="4" max="4" width="10.57421875" style="0" bestFit="1" customWidth="1"/>
    <col min="5" max="5" width="10.7109375" style="0" bestFit="1" customWidth="1"/>
    <col min="6" max="6" width="9.8515625" style="0" bestFit="1" customWidth="1"/>
    <col min="7" max="7" width="8.8515625" style="0" customWidth="1"/>
    <col min="8" max="9" width="4.421875" style="0" customWidth="1"/>
    <col min="10" max="10" width="5.57421875" style="0" bestFit="1" customWidth="1"/>
    <col min="11" max="11" width="9.28125" style="0" customWidth="1"/>
    <col min="12" max="12" width="6.421875" style="0" bestFit="1" customWidth="1"/>
    <col min="13" max="13" width="6.28125" style="0" bestFit="1" customWidth="1"/>
    <col min="14" max="14" width="6.421875" style="0" bestFit="1" customWidth="1"/>
    <col min="15" max="15" width="6.57421875" style="0" bestFit="1" customWidth="1"/>
    <col min="16" max="16" width="6.8515625" style="0" bestFit="1" customWidth="1"/>
    <col min="17" max="17" width="6.421875" style="0" bestFit="1" customWidth="1"/>
    <col min="18" max="18" width="6.140625" style="0" customWidth="1"/>
    <col min="19" max="19" width="6.57421875" style="0" bestFit="1" customWidth="1"/>
    <col min="20" max="21" width="6.140625" style="0" bestFit="1" customWidth="1"/>
    <col min="22" max="22" width="5.57421875" style="0" bestFit="1" customWidth="1"/>
    <col min="23" max="23" width="6.140625" style="0" bestFit="1" customWidth="1"/>
    <col min="24" max="24" width="3.28125" style="0" bestFit="1" customWidth="1"/>
    <col min="25" max="25" width="59.28125" style="0" customWidth="1"/>
    <col min="26" max="28" width="10.7109375" style="0" customWidth="1"/>
    <col min="29" max="29" width="1.7109375" style="0" customWidth="1"/>
    <col min="30" max="30" width="54.8515625" style="0" customWidth="1"/>
  </cols>
  <sheetData>
    <row r="1" s="6" customFormat="1" ht="20.25">
      <c r="A1" s="6" t="s">
        <v>74</v>
      </c>
    </row>
    <row r="2" s="6" customFormat="1" ht="20.25">
      <c r="A2" s="6" t="s">
        <v>148</v>
      </c>
    </row>
    <row r="3" s="6" customFormat="1" ht="20.25">
      <c r="A3" s="6" t="s">
        <v>188</v>
      </c>
    </row>
    <row r="4" s="6" customFormat="1" ht="20.25">
      <c r="A4" s="6" t="s">
        <v>75</v>
      </c>
    </row>
    <row r="5" s="6" customFormat="1" ht="20.25">
      <c r="A5" s="6" t="s">
        <v>151</v>
      </c>
    </row>
    <row r="6" spans="1:7" ht="20.25">
      <c r="A6" s="12"/>
      <c r="B6" s="6"/>
      <c r="G6" s="6"/>
    </row>
    <row r="7" s="13" customFormat="1" ht="9" customHeight="1">
      <c r="B7" s="38"/>
    </row>
    <row r="8" ht="15.75">
      <c r="A8" s="14" t="s">
        <v>1</v>
      </c>
    </row>
    <row r="9" spans="1:23" s="11" customFormat="1" ht="55.5" customHeight="1" thickBot="1">
      <c r="A9" s="214" t="s">
        <v>201</v>
      </c>
      <c r="B9" s="214"/>
      <c r="C9" s="214"/>
      <c r="D9" s="214"/>
      <c r="E9" s="214"/>
      <c r="F9" s="214"/>
      <c r="G9" s="214"/>
      <c r="H9" s="214"/>
      <c r="I9" s="51"/>
      <c r="J9" s="213"/>
      <c r="K9" s="213"/>
      <c r="L9" s="213"/>
      <c r="M9" s="213"/>
      <c r="N9" s="213"/>
      <c r="O9" s="213"/>
      <c r="P9" s="213"/>
      <c r="Q9" s="213"/>
      <c r="R9" s="213"/>
      <c r="S9" s="213"/>
      <c r="T9" s="213"/>
      <c r="U9" s="213"/>
      <c r="V9" s="213"/>
      <c r="W9" s="213"/>
    </row>
    <row r="10" spans="1:24" s="20" customFormat="1" ht="12.75">
      <c r="A10" s="46"/>
      <c r="B10" s="46"/>
      <c r="C10" s="46"/>
      <c r="D10" s="46"/>
      <c r="E10" s="46"/>
      <c r="F10" s="46"/>
      <c r="G10" s="8" t="s">
        <v>13</v>
      </c>
      <c r="H10" s="7"/>
      <c r="I10" s="7"/>
      <c r="J10" s="7"/>
      <c r="K10" s="7"/>
      <c r="L10" s="7"/>
      <c r="M10" s="7"/>
      <c r="N10" s="7"/>
      <c r="O10" s="7"/>
      <c r="P10" s="7"/>
      <c r="Q10" s="9"/>
      <c r="R10" s="9"/>
      <c r="S10" s="9"/>
      <c r="T10" s="9"/>
      <c r="U10" s="9"/>
      <c r="V10" s="9"/>
      <c r="W10" s="9"/>
      <c r="X10" s="10"/>
    </row>
    <row r="11" spans="1:27" s="25" customFormat="1" ht="56.25" customHeight="1" thickBot="1">
      <c r="A11" s="54" t="s">
        <v>14</v>
      </c>
      <c r="B11" s="53"/>
      <c r="C11" s="33" t="s">
        <v>53</v>
      </c>
      <c r="D11" s="33" t="s">
        <v>54</v>
      </c>
      <c r="E11" s="2" t="s">
        <v>52</v>
      </c>
      <c r="F11" s="55" t="s">
        <v>23</v>
      </c>
      <c r="G11" s="21" t="s">
        <v>21</v>
      </c>
      <c r="H11" s="22" t="s">
        <v>22</v>
      </c>
      <c r="I11" s="22" t="s">
        <v>58</v>
      </c>
      <c r="J11" s="23" t="s">
        <v>3</v>
      </c>
      <c r="K11" s="23" t="s">
        <v>7</v>
      </c>
      <c r="L11" s="23" t="s">
        <v>15</v>
      </c>
      <c r="M11" s="23" t="s">
        <v>2</v>
      </c>
      <c r="N11" s="23" t="s">
        <v>0</v>
      </c>
      <c r="O11" s="23" t="s">
        <v>103</v>
      </c>
      <c r="P11" s="23" t="s">
        <v>6</v>
      </c>
      <c r="Q11" s="23" t="s">
        <v>16</v>
      </c>
      <c r="R11" s="23"/>
      <c r="S11" s="23" t="s">
        <v>17</v>
      </c>
      <c r="T11" s="23" t="s">
        <v>18</v>
      </c>
      <c r="U11" s="23" t="s">
        <v>5</v>
      </c>
      <c r="V11" s="23" t="s">
        <v>19</v>
      </c>
      <c r="W11" s="23" t="s">
        <v>20</v>
      </c>
      <c r="X11" s="24"/>
      <c r="Y11" s="2" t="s">
        <v>4</v>
      </c>
      <c r="Z11" s="2" t="s">
        <v>255</v>
      </c>
      <c r="AA11" s="2" t="s">
        <v>256</v>
      </c>
    </row>
    <row r="12" spans="3:15" s="26" customFormat="1" ht="12.75">
      <c r="C12" s="27"/>
      <c r="D12" s="27"/>
      <c r="E12" s="27"/>
      <c r="F12" s="27"/>
      <c r="G12" s="28"/>
      <c r="H12" s="28"/>
      <c r="I12" s="28"/>
      <c r="J12" s="28"/>
      <c r="K12" s="28"/>
      <c r="L12" s="28"/>
      <c r="M12" s="28"/>
      <c r="N12" s="28"/>
      <c r="O12" s="28"/>
    </row>
    <row r="13" spans="1:24" s="4" customFormat="1" ht="13.5" customHeight="1">
      <c r="A13" s="1" t="s">
        <v>51</v>
      </c>
      <c r="F13" s="64"/>
      <c r="G13" s="30"/>
      <c r="H13" s="30"/>
      <c r="I13" s="30"/>
      <c r="J13" s="30"/>
      <c r="K13" s="30"/>
      <c r="L13" s="30"/>
      <c r="M13" s="30"/>
      <c r="N13" s="30"/>
      <c r="O13" s="30"/>
      <c r="X13" s="31"/>
    </row>
    <row r="14" spans="1:27" s="149" customFormat="1" ht="13.5" customHeight="1">
      <c r="A14" s="85" t="s">
        <v>25</v>
      </c>
      <c r="C14" s="150">
        <v>8</v>
      </c>
      <c r="D14" s="146" t="s">
        <v>26</v>
      </c>
      <c r="E14" s="146">
        <f>R48</f>
        <v>50</v>
      </c>
      <c r="F14" s="151">
        <f>C14*E14</f>
        <v>400</v>
      </c>
      <c r="G14" s="152">
        <f aca="true" t="shared" si="0" ref="G14:G23">F14</f>
        <v>400</v>
      </c>
      <c r="H14" s="153"/>
      <c r="I14" s="153"/>
      <c r="J14" s="153"/>
      <c r="K14" s="153"/>
      <c r="L14" s="153"/>
      <c r="M14" s="153"/>
      <c r="N14" s="153"/>
      <c r="O14" s="153"/>
      <c r="X14" s="147"/>
      <c r="Y14" s="149" t="s">
        <v>207</v>
      </c>
      <c r="Z14" s="154">
        <v>8</v>
      </c>
      <c r="AA14" s="149">
        <f>SUM(G14:W14)</f>
        <v>400</v>
      </c>
    </row>
    <row r="15" spans="1:27" s="149" customFormat="1" ht="13.5" customHeight="1">
      <c r="A15" s="85" t="s">
        <v>27</v>
      </c>
      <c r="C15" s="150">
        <v>16</v>
      </c>
      <c r="D15" s="146" t="s">
        <v>28</v>
      </c>
      <c r="E15" s="146">
        <f aca="true" t="shared" si="1" ref="E15:E25">R49</f>
        <v>15</v>
      </c>
      <c r="F15" s="151">
        <f aca="true" t="shared" si="2" ref="F15:F25">C15*E15</f>
        <v>240</v>
      </c>
      <c r="G15" s="152">
        <f t="shared" si="0"/>
        <v>240</v>
      </c>
      <c r="H15" s="153"/>
      <c r="I15" s="153"/>
      <c r="J15" s="153"/>
      <c r="K15" s="153"/>
      <c r="L15" s="153"/>
      <c r="M15" s="153"/>
      <c r="N15" s="153"/>
      <c r="O15" s="153"/>
      <c r="X15" s="147"/>
      <c r="Y15" s="149" t="s">
        <v>207</v>
      </c>
      <c r="Z15" s="154">
        <v>8</v>
      </c>
      <c r="AA15" s="149">
        <f aca="true" t="shared" si="3" ref="AA15:AA27">SUM(G15:W15)</f>
        <v>240</v>
      </c>
    </row>
    <row r="16" spans="1:27" s="149" customFormat="1" ht="13.5" customHeight="1">
      <c r="A16" s="85" t="s">
        <v>29</v>
      </c>
      <c r="C16" s="150">
        <v>8</v>
      </c>
      <c r="D16" s="146" t="s">
        <v>28</v>
      </c>
      <c r="E16" s="146">
        <f t="shared" si="1"/>
        <v>40</v>
      </c>
      <c r="F16" s="151">
        <f t="shared" si="2"/>
        <v>320</v>
      </c>
      <c r="G16" s="152">
        <f t="shared" si="0"/>
        <v>320</v>
      </c>
      <c r="H16" s="153"/>
      <c r="I16" s="153"/>
      <c r="J16" s="153"/>
      <c r="K16" s="153"/>
      <c r="L16" s="153"/>
      <c r="M16" s="153"/>
      <c r="N16" s="153"/>
      <c r="O16" s="153"/>
      <c r="X16" s="147"/>
      <c r="Y16" s="149" t="s">
        <v>207</v>
      </c>
      <c r="Z16" s="154">
        <v>8</v>
      </c>
      <c r="AA16" s="149">
        <f t="shared" si="3"/>
        <v>320</v>
      </c>
    </row>
    <row r="17" spans="1:27" s="149" customFormat="1" ht="13.5" customHeight="1">
      <c r="A17" s="85" t="s">
        <v>30</v>
      </c>
      <c r="C17" s="150">
        <v>16</v>
      </c>
      <c r="D17" s="146" t="s">
        <v>28</v>
      </c>
      <c r="E17" s="146">
        <f t="shared" si="1"/>
        <v>29</v>
      </c>
      <c r="F17" s="155">
        <f t="shared" si="2"/>
        <v>464</v>
      </c>
      <c r="G17" s="152">
        <f t="shared" si="0"/>
        <v>464</v>
      </c>
      <c r="H17" s="153"/>
      <c r="I17" s="153"/>
      <c r="J17" s="153"/>
      <c r="K17" s="153"/>
      <c r="L17" s="153"/>
      <c r="M17" s="153"/>
      <c r="N17" s="153"/>
      <c r="O17" s="153"/>
      <c r="X17" s="147"/>
      <c r="Y17" s="149" t="s">
        <v>207</v>
      </c>
      <c r="Z17" s="154">
        <v>8</v>
      </c>
      <c r="AA17" s="149">
        <f t="shared" si="3"/>
        <v>464</v>
      </c>
    </row>
    <row r="18" spans="1:27" s="149" customFormat="1" ht="13.5" customHeight="1">
      <c r="A18" s="85" t="s">
        <v>31</v>
      </c>
      <c r="C18" s="150">
        <v>0</v>
      </c>
      <c r="D18" s="146" t="s">
        <v>28</v>
      </c>
      <c r="E18" s="146">
        <f t="shared" si="1"/>
        <v>1</v>
      </c>
      <c r="F18" s="151">
        <f t="shared" si="2"/>
        <v>0</v>
      </c>
      <c r="G18" s="152">
        <f t="shared" si="0"/>
        <v>0</v>
      </c>
      <c r="H18" s="153"/>
      <c r="I18" s="153"/>
      <c r="J18" s="153"/>
      <c r="K18" s="153"/>
      <c r="L18" s="153"/>
      <c r="M18" s="153"/>
      <c r="N18" s="153"/>
      <c r="O18" s="153"/>
      <c r="X18" s="147"/>
      <c r="Y18" s="149" t="s">
        <v>207</v>
      </c>
      <c r="Z18" s="154">
        <v>8</v>
      </c>
      <c r="AA18" s="149">
        <f t="shared" si="3"/>
        <v>0</v>
      </c>
    </row>
    <row r="19" spans="1:27" s="149" customFormat="1" ht="13.5" customHeight="1">
      <c r="A19" s="85" t="s">
        <v>32</v>
      </c>
      <c r="C19" s="150">
        <v>8</v>
      </c>
      <c r="D19" s="146" t="s">
        <v>28</v>
      </c>
      <c r="E19" s="146">
        <f t="shared" si="1"/>
        <v>14</v>
      </c>
      <c r="F19" s="151">
        <f t="shared" si="2"/>
        <v>112</v>
      </c>
      <c r="G19" s="152">
        <f t="shared" si="0"/>
        <v>112</v>
      </c>
      <c r="H19" s="153"/>
      <c r="I19" s="153"/>
      <c r="J19" s="153"/>
      <c r="K19" s="153"/>
      <c r="L19" s="153"/>
      <c r="M19" s="153"/>
      <c r="N19" s="153"/>
      <c r="O19" s="153"/>
      <c r="X19" s="147"/>
      <c r="Y19" s="149" t="s">
        <v>207</v>
      </c>
      <c r="Z19" s="154">
        <v>8</v>
      </c>
      <c r="AA19" s="149">
        <f t="shared" si="3"/>
        <v>112</v>
      </c>
    </row>
    <row r="20" spans="1:27" s="149" customFormat="1" ht="13.5" customHeight="1">
      <c r="A20" s="85" t="s">
        <v>33</v>
      </c>
      <c r="C20" s="150">
        <v>8</v>
      </c>
      <c r="D20" s="146" t="s">
        <v>28</v>
      </c>
      <c r="E20" s="146">
        <f t="shared" si="1"/>
        <v>0</v>
      </c>
      <c r="F20" s="151">
        <f t="shared" si="2"/>
        <v>0</v>
      </c>
      <c r="G20" s="152">
        <f t="shared" si="0"/>
        <v>0</v>
      </c>
      <c r="H20" s="153"/>
      <c r="I20" s="153"/>
      <c r="J20" s="153"/>
      <c r="K20" s="153"/>
      <c r="L20" s="153"/>
      <c r="M20" s="153"/>
      <c r="N20" s="153"/>
      <c r="O20" s="153"/>
      <c r="X20" s="147"/>
      <c r="Y20" s="149" t="s">
        <v>207</v>
      </c>
      <c r="Z20" s="154">
        <v>8</v>
      </c>
      <c r="AA20" s="149">
        <f t="shared" si="3"/>
        <v>0</v>
      </c>
    </row>
    <row r="21" spans="1:27" s="149" customFormat="1" ht="13.5" customHeight="1">
      <c r="A21" s="85" t="s">
        <v>34</v>
      </c>
      <c r="C21" s="150">
        <v>0</v>
      </c>
      <c r="D21" s="146" t="s">
        <v>35</v>
      </c>
      <c r="E21" s="146">
        <f t="shared" si="1"/>
        <v>0</v>
      </c>
      <c r="F21" s="151">
        <f t="shared" si="2"/>
        <v>0</v>
      </c>
      <c r="G21" s="152">
        <f t="shared" si="0"/>
        <v>0</v>
      </c>
      <c r="H21" s="153"/>
      <c r="I21" s="153"/>
      <c r="J21" s="153"/>
      <c r="K21" s="153"/>
      <c r="L21" s="153"/>
      <c r="M21" s="153"/>
      <c r="N21" s="153"/>
      <c r="O21" s="153"/>
      <c r="X21" s="147"/>
      <c r="Y21" s="149" t="s">
        <v>207</v>
      </c>
      <c r="Z21" s="154">
        <v>8</v>
      </c>
      <c r="AA21" s="149">
        <f t="shared" si="3"/>
        <v>0</v>
      </c>
    </row>
    <row r="22" spans="1:27" s="149" customFormat="1" ht="13.5" customHeight="1">
      <c r="A22" s="85" t="s">
        <v>36</v>
      </c>
      <c r="C22" s="150">
        <v>24</v>
      </c>
      <c r="D22" s="146" t="s">
        <v>35</v>
      </c>
      <c r="E22" s="146">
        <f t="shared" si="1"/>
        <v>1</v>
      </c>
      <c r="F22" s="151">
        <f t="shared" si="2"/>
        <v>24</v>
      </c>
      <c r="G22" s="152">
        <f t="shared" si="0"/>
        <v>24</v>
      </c>
      <c r="H22" s="153"/>
      <c r="I22" s="153"/>
      <c r="J22" s="153"/>
      <c r="K22" s="153"/>
      <c r="L22" s="153"/>
      <c r="M22" s="153"/>
      <c r="N22" s="153"/>
      <c r="O22" s="153"/>
      <c r="X22" s="147"/>
      <c r="Y22" s="149" t="s">
        <v>207</v>
      </c>
      <c r="Z22" s="154">
        <v>8</v>
      </c>
      <c r="AA22" s="149">
        <f t="shared" si="3"/>
        <v>24</v>
      </c>
    </row>
    <row r="23" spans="1:27" s="149" customFormat="1" ht="13.5" customHeight="1">
      <c r="A23" s="85" t="s">
        <v>37</v>
      </c>
      <c r="C23" s="150">
        <v>40</v>
      </c>
      <c r="D23" s="146" t="s">
        <v>35</v>
      </c>
      <c r="E23" s="146">
        <f t="shared" si="1"/>
        <v>1</v>
      </c>
      <c r="F23" s="151">
        <f t="shared" si="2"/>
        <v>40</v>
      </c>
      <c r="G23" s="152">
        <f t="shared" si="0"/>
        <v>40</v>
      </c>
      <c r="H23" s="153"/>
      <c r="I23" s="153"/>
      <c r="J23" s="153"/>
      <c r="K23" s="153"/>
      <c r="L23" s="153"/>
      <c r="M23" s="153"/>
      <c r="N23" s="153"/>
      <c r="O23" s="153"/>
      <c r="X23" s="147"/>
      <c r="Y23" s="149" t="s">
        <v>207</v>
      </c>
      <c r="Z23" s="154">
        <v>8</v>
      </c>
      <c r="AA23" s="149">
        <f t="shared" si="3"/>
        <v>40</v>
      </c>
    </row>
    <row r="24" spans="1:27" s="149" customFormat="1" ht="13.5" customHeight="1">
      <c r="A24" s="140" t="s">
        <v>99</v>
      </c>
      <c r="C24" s="150">
        <v>40</v>
      </c>
      <c r="D24" s="146" t="s">
        <v>38</v>
      </c>
      <c r="E24" s="146">
        <f t="shared" si="1"/>
        <v>1</v>
      </c>
      <c r="F24" s="151">
        <f t="shared" si="2"/>
        <v>40</v>
      </c>
      <c r="G24" s="152">
        <f>F24</f>
        <v>40</v>
      </c>
      <c r="H24" s="153"/>
      <c r="I24" s="152"/>
      <c r="J24" s="152"/>
      <c r="K24" s="153"/>
      <c r="L24" s="153"/>
      <c r="M24" s="153"/>
      <c r="N24" s="153"/>
      <c r="O24" s="153"/>
      <c r="X24" s="147"/>
      <c r="Y24" s="149" t="s">
        <v>207</v>
      </c>
      <c r="Z24" s="154">
        <v>8</v>
      </c>
      <c r="AA24" s="149">
        <f t="shared" si="3"/>
        <v>40</v>
      </c>
    </row>
    <row r="25" spans="1:27" s="149" customFormat="1" ht="13.5" customHeight="1">
      <c r="A25" s="85" t="s">
        <v>39</v>
      </c>
      <c r="C25" s="150">
        <v>40</v>
      </c>
      <c r="D25" s="146" t="s">
        <v>40</v>
      </c>
      <c r="E25" s="146">
        <f t="shared" si="1"/>
        <v>1</v>
      </c>
      <c r="F25" s="151">
        <f t="shared" si="2"/>
        <v>40</v>
      </c>
      <c r="G25" s="152">
        <f>F25</f>
        <v>40</v>
      </c>
      <c r="H25" s="153"/>
      <c r="I25" s="153"/>
      <c r="J25" s="153"/>
      <c r="K25" s="153"/>
      <c r="L25" s="153"/>
      <c r="M25" s="153"/>
      <c r="N25" s="153"/>
      <c r="O25" s="153"/>
      <c r="X25" s="147"/>
      <c r="Y25" s="149" t="s">
        <v>207</v>
      </c>
      <c r="Z25" s="154">
        <v>8</v>
      </c>
      <c r="AA25" s="149">
        <f t="shared" si="3"/>
        <v>40</v>
      </c>
    </row>
    <row r="26" spans="1:27" s="149" customFormat="1" ht="13.5" customHeight="1">
      <c r="A26" s="215" t="s">
        <v>202</v>
      </c>
      <c r="B26" s="215"/>
      <c r="C26" s="141">
        <v>40</v>
      </c>
      <c r="D26" s="141" t="s">
        <v>203</v>
      </c>
      <c r="E26" s="141">
        <v>1</v>
      </c>
      <c r="F26" s="142">
        <v>40</v>
      </c>
      <c r="G26" s="156">
        <f>F26</f>
        <v>40</v>
      </c>
      <c r="H26" s="157"/>
      <c r="I26" s="153"/>
      <c r="J26" s="153"/>
      <c r="K26" s="153"/>
      <c r="L26" s="153"/>
      <c r="M26" s="153"/>
      <c r="N26" s="153"/>
      <c r="O26" s="153"/>
      <c r="X26" s="147"/>
      <c r="Y26" s="149" t="s">
        <v>257</v>
      </c>
      <c r="Z26" s="154">
        <v>8</v>
      </c>
      <c r="AA26" s="149">
        <f t="shared" si="3"/>
        <v>40</v>
      </c>
    </row>
    <row r="27" spans="1:27" s="149" customFormat="1" ht="13.5" customHeight="1">
      <c r="A27" s="85" t="s">
        <v>41</v>
      </c>
      <c r="C27" s="158">
        <v>0.1</v>
      </c>
      <c r="D27" s="146" t="s">
        <v>55</v>
      </c>
      <c r="E27" s="146"/>
      <c r="F27" s="151">
        <f>SUM(F14:F26)*0.1</f>
        <v>172</v>
      </c>
      <c r="G27" s="152">
        <f>F27</f>
        <v>172</v>
      </c>
      <c r="H27" s="153"/>
      <c r="I27" s="153"/>
      <c r="J27" s="153"/>
      <c r="K27" s="153"/>
      <c r="L27" s="153"/>
      <c r="M27" s="153"/>
      <c r="N27" s="153"/>
      <c r="O27" s="153"/>
      <c r="X27" s="147"/>
      <c r="Y27" s="149" t="s">
        <v>207</v>
      </c>
      <c r="Z27" s="154">
        <v>8</v>
      </c>
      <c r="AA27" s="149">
        <f t="shared" si="3"/>
        <v>172</v>
      </c>
    </row>
    <row r="28" spans="1:29" s="160" customFormat="1" ht="13.5" customHeight="1">
      <c r="A28" s="159" t="s">
        <v>56</v>
      </c>
      <c r="B28" s="159"/>
      <c r="F28" s="161"/>
      <c r="G28" s="162">
        <f>SUM(G14:G27)</f>
        <v>1892</v>
      </c>
      <c r="H28" s="162">
        <f aca="true" t="shared" si="4" ref="H28:W28">SUM(H14:H27)</f>
        <v>0</v>
      </c>
      <c r="I28" s="162">
        <f t="shared" si="4"/>
        <v>0</v>
      </c>
      <c r="J28" s="162">
        <f t="shared" si="4"/>
        <v>0</v>
      </c>
      <c r="K28" s="162">
        <f t="shared" si="4"/>
        <v>0</v>
      </c>
      <c r="L28" s="162">
        <f t="shared" si="4"/>
        <v>0</v>
      </c>
      <c r="M28" s="162">
        <f t="shared" si="4"/>
        <v>0</v>
      </c>
      <c r="N28" s="162">
        <f t="shared" si="4"/>
        <v>0</v>
      </c>
      <c r="O28" s="162">
        <f t="shared" si="4"/>
        <v>0</v>
      </c>
      <c r="P28" s="162">
        <f t="shared" si="4"/>
        <v>0</v>
      </c>
      <c r="Q28" s="162">
        <f t="shared" si="4"/>
        <v>0</v>
      </c>
      <c r="R28" s="162"/>
      <c r="S28" s="162">
        <f t="shared" si="4"/>
        <v>0</v>
      </c>
      <c r="T28" s="162">
        <f t="shared" si="4"/>
        <v>0</v>
      </c>
      <c r="U28" s="162">
        <f t="shared" si="4"/>
        <v>0</v>
      </c>
      <c r="V28" s="162">
        <f t="shared" si="4"/>
        <v>0</v>
      </c>
      <c r="W28" s="162">
        <f t="shared" si="4"/>
        <v>0</v>
      </c>
      <c r="X28" s="163"/>
      <c r="AB28" s="149"/>
      <c r="AC28" s="86"/>
    </row>
    <row r="29" spans="1:29" s="160" customFormat="1" ht="13.5" customHeight="1">
      <c r="A29" s="159"/>
      <c r="B29" s="159"/>
      <c r="F29" s="161"/>
      <c r="G29" s="162"/>
      <c r="H29" s="162"/>
      <c r="I29" s="162"/>
      <c r="J29" s="162"/>
      <c r="K29" s="162"/>
      <c r="L29" s="162"/>
      <c r="M29" s="162"/>
      <c r="N29" s="162"/>
      <c r="O29" s="162"/>
      <c r="P29" s="162"/>
      <c r="Q29" s="162"/>
      <c r="R29" s="162"/>
      <c r="S29" s="162"/>
      <c r="T29" s="162"/>
      <c r="U29" s="162"/>
      <c r="V29" s="162"/>
      <c r="W29" s="162"/>
      <c r="X29" s="163"/>
      <c r="AB29" s="149"/>
      <c r="AC29" s="86"/>
    </row>
    <row r="30" spans="1:29" s="160" customFormat="1" ht="13.5" customHeight="1">
      <c r="A30" s="216" t="s">
        <v>204</v>
      </c>
      <c r="B30" s="217"/>
      <c r="F30" s="161"/>
      <c r="G30" s="162"/>
      <c r="H30" s="162"/>
      <c r="I30" s="162"/>
      <c r="J30" s="162"/>
      <c r="K30" s="162"/>
      <c r="L30" s="162"/>
      <c r="M30" s="162"/>
      <c r="N30" s="162"/>
      <c r="O30" s="162"/>
      <c r="P30" s="162"/>
      <c r="Q30" s="162"/>
      <c r="R30" s="162"/>
      <c r="S30" s="162"/>
      <c r="T30" s="162"/>
      <c r="U30" s="162"/>
      <c r="V30" s="162"/>
      <c r="W30" s="162"/>
      <c r="X30" s="163"/>
      <c r="AB30" s="149"/>
      <c r="AC30" s="86"/>
    </row>
    <row r="31" spans="1:29" s="160" customFormat="1" ht="13.5" customHeight="1">
      <c r="A31" s="218" t="s">
        <v>208</v>
      </c>
      <c r="B31" s="218"/>
      <c r="F31" s="164">
        <v>40</v>
      </c>
      <c r="G31" s="162">
        <v>40</v>
      </c>
      <c r="H31" s="162"/>
      <c r="I31" s="162"/>
      <c r="J31" s="162"/>
      <c r="K31" s="162"/>
      <c r="L31" s="162"/>
      <c r="M31" s="162"/>
      <c r="N31" s="162"/>
      <c r="O31" s="162"/>
      <c r="P31" s="162"/>
      <c r="Q31" s="162"/>
      <c r="R31" s="162"/>
      <c r="S31" s="162"/>
      <c r="T31" s="162"/>
      <c r="U31" s="162"/>
      <c r="V31" s="162"/>
      <c r="W31" s="162"/>
      <c r="X31" s="163"/>
      <c r="Y31" s="149" t="s">
        <v>257</v>
      </c>
      <c r="Z31" s="154">
        <v>8</v>
      </c>
      <c r="AA31" s="149">
        <f>SUM(G31:W31)</f>
        <v>40</v>
      </c>
      <c r="AB31" s="149"/>
      <c r="AC31" s="86"/>
    </row>
    <row r="32" spans="1:24" s="149" customFormat="1" ht="15" customHeight="1">
      <c r="A32" s="218"/>
      <c r="B32" s="218"/>
      <c r="C32" s="165"/>
      <c r="D32" s="165"/>
      <c r="E32" s="165"/>
      <c r="F32" s="166"/>
      <c r="G32" s="165"/>
      <c r="H32" s="165"/>
      <c r="I32" s="153"/>
      <c r="J32" s="153"/>
      <c r="K32" s="153"/>
      <c r="L32" s="153"/>
      <c r="M32" s="153"/>
      <c r="N32" s="153"/>
      <c r="O32" s="153"/>
      <c r="P32" s="153"/>
      <c r="Q32" s="153"/>
      <c r="R32" s="153"/>
      <c r="S32" s="153"/>
      <c r="T32" s="153"/>
      <c r="U32" s="153"/>
      <c r="X32" s="147"/>
    </row>
    <row r="33" spans="1:24" s="149" customFormat="1" ht="15" customHeight="1">
      <c r="A33" s="117"/>
      <c r="B33" s="117"/>
      <c r="C33" s="165"/>
      <c r="D33" s="165"/>
      <c r="E33" s="165"/>
      <c r="F33" s="166"/>
      <c r="G33" s="165"/>
      <c r="H33" s="165"/>
      <c r="I33" s="153"/>
      <c r="J33" s="153"/>
      <c r="K33" s="153"/>
      <c r="L33" s="153"/>
      <c r="M33" s="153"/>
      <c r="N33" s="153"/>
      <c r="O33" s="153"/>
      <c r="P33" s="153"/>
      <c r="Q33" s="153"/>
      <c r="R33" s="153"/>
      <c r="S33" s="153"/>
      <c r="T33" s="153"/>
      <c r="U33" s="153"/>
      <c r="X33" s="147"/>
    </row>
    <row r="34" spans="1:24" s="149" customFormat="1" ht="13.5" customHeight="1">
      <c r="A34" s="86" t="s">
        <v>42</v>
      </c>
      <c r="C34" s="165"/>
      <c r="D34" s="165"/>
      <c r="E34" s="165"/>
      <c r="F34" s="166"/>
      <c r="G34" s="153"/>
      <c r="H34" s="153"/>
      <c r="I34" s="153"/>
      <c r="J34" s="153"/>
      <c r="K34" s="153"/>
      <c r="L34" s="153"/>
      <c r="M34" s="153"/>
      <c r="N34" s="153"/>
      <c r="O34" s="153"/>
      <c r="P34" s="153"/>
      <c r="Q34" s="153"/>
      <c r="R34" s="153"/>
      <c r="S34" s="153"/>
      <c r="T34" s="153"/>
      <c r="U34" s="153"/>
      <c r="X34" s="147"/>
    </row>
    <row r="35" spans="1:27" s="149" customFormat="1" ht="13.5" customHeight="1">
      <c r="A35" s="149" t="s">
        <v>100</v>
      </c>
      <c r="C35" s="150">
        <v>8</v>
      </c>
      <c r="D35" s="146" t="s">
        <v>57</v>
      </c>
      <c r="E35" s="167">
        <v>1</v>
      </c>
      <c r="F35" s="168">
        <f>C35*E35</f>
        <v>8</v>
      </c>
      <c r="G35" s="149">
        <v>8</v>
      </c>
      <c r="X35" s="147"/>
      <c r="Y35" s="169" t="s">
        <v>59</v>
      </c>
      <c r="Z35" s="154">
        <v>8</v>
      </c>
      <c r="AA35" s="149">
        <f>SUM(G35:W35)</f>
        <v>8</v>
      </c>
    </row>
    <row r="36" spans="1:28" s="169" customFormat="1" ht="25.5" customHeight="1">
      <c r="A36" s="213" t="s">
        <v>43</v>
      </c>
      <c r="B36" s="213"/>
      <c r="C36" s="150">
        <v>0.5</v>
      </c>
      <c r="D36" s="146" t="s">
        <v>102</v>
      </c>
      <c r="E36" s="167">
        <v>20</v>
      </c>
      <c r="F36" s="168">
        <f>C36*E36</f>
        <v>10</v>
      </c>
      <c r="G36" s="170">
        <v>10</v>
      </c>
      <c r="H36" s="170"/>
      <c r="I36" s="170"/>
      <c r="J36" s="170"/>
      <c r="K36" s="170"/>
      <c r="L36" s="170"/>
      <c r="M36" s="170"/>
      <c r="N36" s="170"/>
      <c r="O36" s="170"/>
      <c r="P36" s="170"/>
      <c r="Q36" s="170"/>
      <c r="R36" s="170"/>
      <c r="S36" s="170"/>
      <c r="T36" s="170"/>
      <c r="U36" s="170"/>
      <c r="V36" s="170"/>
      <c r="W36" s="170"/>
      <c r="X36" s="147"/>
      <c r="Y36" s="169" t="s">
        <v>59</v>
      </c>
      <c r="Z36" s="154">
        <v>8</v>
      </c>
      <c r="AA36" s="149">
        <f>SUM(G36:W36)</f>
        <v>10</v>
      </c>
      <c r="AB36" s="149"/>
    </row>
    <row r="37" spans="1:28" s="169" customFormat="1" ht="25.5" customHeight="1">
      <c r="A37" s="171" t="s">
        <v>101</v>
      </c>
      <c r="B37" s="46"/>
      <c r="C37" s="150">
        <v>2</v>
      </c>
      <c r="D37" s="146" t="s">
        <v>102</v>
      </c>
      <c r="E37" s="167">
        <v>4</v>
      </c>
      <c r="F37" s="168">
        <f>C37*E37</f>
        <v>8</v>
      </c>
      <c r="G37" s="170">
        <f>F37</f>
        <v>8</v>
      </c>
      <c r="H37" s="170"/>
      <c r="I37" s="170"/>
      <c r="J37" s="170"/>
      <c r="K37" s="170"/>
      <c r="L37" s="170"/>
      <c r="M37" s="170"/>
      <c r="N37" s="170"/>
      <c r="O37" s="170">
        <v>8</v>
      </c>
      <c r="P37" s="170"/>
      <c r="Q37" s="170"/>
      <c r="R37" s="170"/>
      <c r="S37" s="170"/>
      <c r="T37" s="170"/>
      <c r="U37" s="170"/>
      <c r="V37" s="170"/>
      <c r="W37" s="170"/>
      <c r="X37" s="147"/>
      <c r="Y37" s="169" t="s">
        <v>59</v>
      </c>
      <c r="Z37" s="154">
        <v>8</v>
      </c>
      <c r="AA37" s="149">
        <f>SUM(G37:W37)</f>
        <v>16</v>
      </c>
      <c r="AB37" s="149"/>
    </row>
    <row r="38" spans="1:27" s="149" customFormat="1" ht="13.5" customHeight="1">
      <c r="A38" s="85" t="s">
        <v>44</v>
      </c>
      <c r="C38" s="150">
        <v>1</v>
      </c>
      <c r="D38" s="146" t="s">
        <v>28</v>
      </c>
      <c r="E38" s="172">
        <v>84</v>
      </c>
      <c r="F38" s="168">
        <f>C38*E38</f>
        <v>84</v>
      </c>
      <c r="G38" s="170">
        <v>84</v>
      </c>
      <c r="H38" s="170"/>
      <c r="I38" s="170"/>
      <c r="J38" s="170"/>
      <c r="K38" s="170"/>
      <c r="L38" s="170"/>
      <c r="M38" s="170"/>
      <c r="N38" s="170"/>
      <c r="O38" s="170"/>
      <c r="P38" s="170"/>
      <c r="Q38" s="170"/>
      <c r="R38" s="170"/>
      <c r="S38" s="170"/>
      <c r="T38" s="170"/>
      <c r="U38" s="170"/>
      <c r="V38" s="170"/>
      <c r="W38" s="170"/>
      <c r="X38" s="147"/>
      <c r="Y38" s="169" t="s">
        <v>59</v>
      </c>
      <c r="Z38" s="154">
        <v>8</v>
      </c>
      <c r="AA38" s="149">
        <f>SUM(G38:W38)</f>
        <v>84</v>
      </c>
    </row>
    <row r="39" spans="1:29" s="89" customFormat="1" ht="13.5" customHeight="1">
      <c r="A39" s="88" t="s">
        <v>60</v>
      </c>
      <c r="B39" s="88"/>
      <c r="F39" s="90"/>
      <c r="G39" s="196">
        <f>SUM(G35:G38)</f>
        <v>110</v>
      </c>
      <c r="H39" s="75">
        <f aca="true" t="shared" si="5" ref="H39:Q39">SUM(H36:H38)</f>
        <v>0</v>
      </c>
      <c r="I39" s="75">
        <f t="shared" si="5"/>
        <v>0</v>
      </c>
      <c r="J39" s="75">
        <f t="shared" si="5"/>
        <v>0</v>
      </c>
      <c r="K39" s="75">
        <f t="shared" si="5"/>
        <v>0</v>
      </c>
      <c r="L39" s="75">
        <f t="shared" si="5"/>
        <v>0</v>
      </c>
      <c r="M39" s="75">
        <f t="shared" si="5"/>
        <v>0</v>
      </c>
      <c r="N39" s="75">
        <f t="shared" si="5"/>
        <v>0</v>
      </c>
      <c r="O39" s="75">
        <f t="shared" si="5"/>
        <v>8</v>
      </c>
      <c r="P39" s="75">
        <f t="shared" si="5"/>
        <v>0</v>
      </c>
      <c r="Q39" s="75">
        <f t="shared" si="5"/>
        <v>0</v>
      </c>
      <c r="R39" s="75"/>
      <c r="S39" s="75">
        <f>SUM(S36:S38)</f>
        <v>0</v>
      </c>
      <c r="T39" s="75">
        <f>SUM(T36:T38)</f>
        <v>0</v>
      </c>
      <c r="U39" s="75">
        <f>SUM(U36:U38)</f>
        <v>0</v>
      </c>
      <c r="V39" s="75">
        <f>SUM(V36:V38)</f>
        <v>0</v>
      </c>
      <c r="W39" s="75">
        <f>SUM(W36:W38)</f>
        <v>0</v>
      </c>
      <c r="X39" s="76"/>
      <c r="AB39" s="149"/>
      <c r="AC39" s="1"/>
    </row>
    <row r="40" spans="24:28" ht="12.75">
      <c r="X40" s="57"/>
      <c r="AB40" s="149"/>
    </row>
    <row r="41" spans="1:28" s="114" customFormat="1" ht="12.75">
      <c r="A41" s="114" t="s">
        <v>205</v>
      </c>
      <c r="G41" s="114">
        <f>G28+G31+G39</f>
        <v>2042</v>
      </c>
      <c r="O41" s="114">
        <f>O28+O31+O39</f>
        <v>8</v>
      </c>
      <c r="X41" s="197"/>
      <c r="AA41" s="114">
        <f>SUM(AA14:AA38)</f>
        <v>2050</v>
      </c>
      <c r="AB41" s="198"/>
    </row>
    <row r="42" s="13" customFormat="1" ht="12.75">
      <c r="X42" s="57"/>
    </row>
    <row r="43" spans="1:24" ht="12.75">
      <c r="A43" s="1" t="s">
        <v>45</v>
      </c>
      <c r="X43" s="57"/>
    </row>
    <row r="44" ht="12.75">
      <c r="X44" s="57"/>
    </row>
    <row r="45" spans="1:24" ht="12.75">
      <c r="A45" s="1" t="s">
        <v>76</v>
      </c>
      <c r="X45" s="57"/>
    </row>
    <row r="46" ht="12.75">
      <c r="X46" s="57"/>
    </row>
    <row r="47" spans="3:24" ht="173.25" customHeight="1">
      <c r="C47" s="49" t="s">
        <v>77</v>
      </c>
      <c r="D47" s="49" t="s">
        <v>78</v>
      </c>
      <c r="E47" s="61" t="s">
        <v>79</v>
      </c>
      <c r="F47" s="49" t="s">
        <v>80</v>
      </c>
      <c r="G47" s="49" t="s">
        <v>69</v>
      </c>
      <c r="H47" s="61" t="s">
        <v>70</v>
      </c>
      <c r="I47" s="49" t="s">
        <v>71</v>
      </c>
      <c r="J47" s="49" t="s">
        <v>72</v>
      </c>
      <c r="K47" s="49" t="s">
        <v>81</v>
      </c>
      <c r="L47" s="49" t="s">
        <v>82</v>
      </c>
      <c r="M47" s="61" t="s">
        <v>83</v>
      </c>
      <c r="N47" s="49" t="s">
        <v>84</v>
      </c>
      <c r="O47" s="49" t="s">
        <v>85</v>
      </c>
      <c r="P47" s="61" t="s">
        <v>86</v>
      </c>
      <c r="Q47" s="61" t="s">
        <v>87</v>
      </c>
      <c r="R47" s="5" t="s">
        <v>46</v>
      </c>
      <c r="S47" s="47"/>
      <c r="X47" s="57"/>
    </row>
    <row r="48" spans="1:25" ht="12.75">
      <c r="A48" t="s">
        <v>47</v>
      </c>
      <c r="C48">
        <v>6</v>
      </c>
      <c r="D48">
        <v>6</v>
      </c>
      <c r="E48">
        <v>6</v>
      </c>
      <c r="F48">
        <v>1</v>
      </c>
      <c r="G48">
        <v>1</v>
      </c>
      <c r="H48">
        <v>1</v>
      </c>
      <c r="I48">
        <v>1</v>
      </c>
      <c r="J48">
        <v>1</v>
      </c>
      <c r="K48">
        <v>3</v>
      </c>
      <c r="L48">
        <v>3</v>
      </c>
      <c r="M48">
        <v>2</v>
      </c>
      <c r="N48">
        <v>6</v>
      </c>
      <c r="O48">
        <v>6</v>
      </c>
      <c r="P48">
        <v>6</v>
      </c>
      <c r="Q48" s="5">
        <v>1</v>
      </c>
      <c r="R48">
        <f>SUM(C48:Q48)</f>
        <v>50</v>
      </c>
      <c r="X48" s="57"/>
      <c r="Y48" s="52" t="s">
        <v>88</v>
      </c>
    </row>
    <row r="49" spans="1:25" ht="12.75">
      <c r="A49" t="s">
        <v>48</v>
      </c>
      <c r="C49">
        <v>1</v>
      </c>
      <c r="D49">
        <v>1</v>
      </c>
      <c r="E49">
        <v>1</v>
      </c>
      <c r="F49">
        <v>1</v>
      </c>
      <c r="G49">
        <v>1</v>
      </c>
      <c r="H49">
        <v>1</v>
      </c>
      <c r="I49">
        <v>1</v>
      </c>
      <c r="J49">
        <v>1</v>
      </c>
      <c r="K49">
        <v>1</v>
      </c>
      <c r="L49">
        <v>1</v>
      </c>
      <c r="M49">
        <v>1</v>
      </c>
      <c r="N49">
        <v>1</v>
      </c>
      <c r="O49">
        <v>1</v>
      </c>
      <c r="P49">
        <v>1</v>
      </c>
      <c r="Q49" s="5">
        <v>1</v>
      </c>
      <c r="R49">
        <f>SUM(C49:Q49)</f>
        <v>15</v>
      </c>
      <c r="X49" s="57"/>
      <c r="Y49" s="52" t="s">
        <v>89</v>
      </c>
    </row>
    <row r="50" spans="1:25" ht="12.75">
      <c r="A50" t="s">
        <v>29</v>
      </c>
      <c r="C50">
        <v>3</v>
      </c>
      <c r="D50">
        <v>3</v>
      </c>
      <c r="E50">
        <v>3</v>
      </c>
      <c r="F50">
        <v>2</v>
      </c>
      <c r="G50">
        <v>2</v>
      </c>
      <c r="H50">
        <v>2</v>
      </c>
      <c r="I50">
        <v>2</v>
      </c>
      <c r="J50">
        <v>2</v>
      </c>
      <c r="K50">
        <v>3</v>
      </c>
      <c r="L50">
        <v>3</v>
      </c>
      <c r="M50">
        <v>3</v>
      </c>
      <c r="N50">
        <v>3</v>
      </c>
      <c r="O50">
        <v>3</v>
      </c>
      <c r="P50">
        <v>3</v>
      </c>
      <c r="Q50" s="5">
        <v>3</v>
      </c>
      <c r="R50">
        <f>SUM(C50:Q50)</f>
        <v>40</v>
      </c>
      <c r="X50" s="57"/>
      <c r="Y50" s="52" t="s">
        <v>90</v>
      </c>
    </row>
    <row r="51" spans="1:25" ht="12.75">
      <c r="A51" t="s">
        <v>30</v>
      </c>
      <c r="C51">
        <v>2</v>
      </c>
      <c r="D51">
        <v>2</v>
      </c>
      <c r="E51">
        <v>2</v>
      </c>
      <c r="F51">
        <v>2</v>
      </c>
      <c r="G51">
        <v>2</v>
      </c>
      <c r="H51">
        <v>2</v>
      </c>
      <c r="I51">
        <v>2</v>
      </c>
      <c r="J51">
        <v>2</v>
      </c>
      <c r="K51">
        <v>2</v>
      </c>
      <c r="L51">
        <v>2</v>
      </c>
      <c r="M51">
        <v>2</v>
      </c>
      <c r="N51">
        <v>2</v>
      </c>
      <c r="O51">
        <v>2</v>
      </c>
      <c r="P51">
        <v>2</v>
      </c>
      <c r="Q51" s="5">
        <v>1</v>
      </c>
      <c r="R51">
        <f>SUM(C51:Q51)</f>
        <v>29</v>
      </c>
      <c r="X51" s="57"/>
      <c r="Y51" s="52" t="s">
        <v>91</v>
      </c>
    </row>
    <row r="52" spans="1:25" ht="12.75">
      <c r="A52" t="s">
        <v>31</v>
      </c>
      <c r="Q52" s="5"/>
      <c r="R52">
        <v>1</v>
      </c>
      <c r="X52" s="57"/>
      <c r="Y52" s="52" t="s">
        <v>92</v>
      </c>
    </row>
    <row r="53" spans="1:25" ht="12.75">
      <c r="A53" t="s">
        <v>32</v>
      </c>
      <c r="C53">
        <v>1</v>
      </c>
      <c r="D53">
        <v>1</v>
      </c>
      <c r="E53">
        <v>1</v>
      </c>
      <c r="F53">
        <v>1</v>
      </c>
      <c r="G53">
        <v>1</v>
      </c>
      <c r="H53">
        <v>1</v>
      </c>
      <c r="I53">
        <v>1</v>
      </c>
      <c r="J53">
        <v>1</v>
      </c>
      <c r="K53">
        <v>1</v>
      </c>
      <c r="L53">
        <v>1</v>
      </c>
      <c r="M53">
        <v>1</v>
      </c>
      <c r="N53">
        <v>1</v>
      </c>
      <c r="O53">
        <v>1</v>
      </c>
      <c r="P53">
        <v>1</v>
      </c>
      <c r="Q53" s="5">
        <v>0</v>
      </c>
      <c r="R53">
        <f>SUM(C53:Q53)</f>
        <v>14</v>
      </c>
      <c r="X53" s="57"/>
      <c r="Y53" s="52" t="s">
        <v>93</v>
      </c>
    </row>
    <row r="54" spans="1:25" ht="12.75">
      <c r="A54" t="s">
        <v>33</v>
      </c>
      <c r="Q54" s="5"/>
      <c r="X54" s="57"/>
      <c r="Y54" s="52" t="s">
        <v>94</v>
      </c>
    </row>
    <row r="55" spans="1:25" ht="12.75">
      <c r="A55" s="52" t="s">
        <v>34</v>
      </c>
      <c r="B55" s="52"/>
      <c r="Q55" s="5"/>
      <c r="X55" s="57"/>
      <c r="Y55" s="52"/>
    </row>
    <row r="56" spans="1:25" ht="12.75">
      <c r="A56" s="52" t="s">
        <v>36</v>
      </c>
      <c r="B56" s="52"/>
      <c r="Q56" s="5"/>
      <c r="R56">
        <v>1</v>
      </c>
      <c r="X56" s="57"/>
      <c r="Y56" s="52" t="s">
        <v>95</v>
      </c>
    </row>
    <row r="57" spans="1:25" ht="12.75">
      <c r="A57" t="s">
        <v>49</v>
      </c>
      <c r="Q57" s="5"/>
      <c r="R57">
        <v>1</v>
      </c>
      <c r="X57" s="57"/>
      <c r="Y57" s="52" t="s">
        <v>96</v>
      </c>
    </row>
    <row r="58" spans="1:25" s="85" customFormat="1" ht="25.5">
      <c r="A58" s="85" t="s">
        <v>50</v>
      </c>
      <c r="Q58" s="146"/>
      <c r="R58" s="85">
        <v>1</v>
      </c>
      <c r="X58" s="147"/>
      <c r="Y58" s="148" t="s">
        <v>97</v>
      </c>
    </row>
    <row r="59" spans="1:25" ht="12.75">
      <c r="A59" t="s">
        <v>39</v>
      </c>
      <c r="Q59" s="5"/>
      <c r="R59">
        <v>1</v>
      </c>
      <c r="X59" s="57"/>
      <c r="Y59" s="52" t="s">
        <v>98</v>
      </c>
    </row>
    <row r="60" spans="1:24" ht="12.75">
      <c r="A60" t="s">
        <v>41</v>
      </c>
      <c r="Q60" s="5"/>
      <c r="R60" s="50">
        <v>0.1</v>
      </c>
      <c r="X60" s="57"/>
    </row>
    <row r="61" spans="20:24" ht="12.75">
      <c r="T61" s="47"/>
      <c r="X61" s="57"/>
    </row>
    <row r="62" spans="1:24" s="1" customFormat="1" ht="12.75">
      <c r="A62" s="1" t="s">
        <v>189</v>
      </c>
      <c r="X62" s="57"/>
    </row>
    <row r="63" spans="2:24" s="1" customFormat="1" ht="12.75">
      <c r="B63" s="1" t="s">
        <v>206</v>
      </c>
      <c r="X63" s="57"/>
    </row>
    <row r="64" s="1" customFormat="1" ht="12.75">
      <c r="X64" s="57"/>
    </row>
    <row r="65" spans="1:28" s="1" customFormat="1" ht="12.75">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5"/>
      <c r="Y65" s="194"/>
      <c r="Z65" s="194"/>
      <c r="AA65" s="194"/>
      <c r="AB65" s="194"/>
    </row>
    <row r="66" spans="22:28" ht="26.25" thickBot="1">
      <c r="V66" s="173"/>
      <c r="W66" s="173"/>
      <c r="X66" s="173"/>
      <c r="Y66" s="173"/>
      <c r="Z66" s="33" t="s">
        <v>255</v>
      </c>
      <c r="AA66" s="2" t="s">
        <v>256</v>
      </c>
      <c r="AB66" s="2" t="s">
        <v>258</v>
      </c>
    </row>
    <row r="67" spans="22:28" ht="12.75">
      <c r="V67" s="174" t="s">
        <v>259</v>
      </c>
      <c r="W67" s="175"/>
      <c r="X67" s="175"/>
      <c r="Y67" s="176"/>
      <c r="Z67" s="177"/>
      <c r="AA67" s="178"/>
      <c r="AB67" s="179"/>
    </row>
    <row r="68" spans="22:28" ht="12.75">
      <c r="V68" s="180" t="s">
        <v>260</v>
      </c>
      <c r="W68" s="181"/>
      <c r="X68" s="181"/>
      <c r="Y68" s="182"/>
      <c r="Z68" s="177">
        <v>1</v>
      </c>
      <c r="AA68" s="183">
        <v>0</v>
      </c>
      <c r="AB68" s="184">
        <f>AA68/AA78</f>
        <v>0</v>
      </c>
    </row>
    <row r="69" spans="22:28" ht="12.75">
      <c r="V69" s="180" t="s">
        <v>261</v>
      </c>
      <c r="W69" s="181"/>
      <c r="X69" s="181"/>
      <c r="Y69" s="182"/>
      <c r="Z69" s="177">
        <v>2</v>
      </c>
      <c r="AA69" s="183">
        <f>SUM(AG54:AG56)</f>
        <v>0</v>
      </c>
      <c r="AB69" s="184">
        <f>AA69/AA78</f>
        <v>0</v>
      </c>
    </row>
    <row r="70" spans="22:28" ht="12.75">
      <c r="V70" s="180" t="s">
        <v>262</v>
      </c>
      <c r="W70" s="181"/>
      <c r="X70" s="185"/>
      <c r="Y70" s="186"/>
      <c r="Z70" s="177">
        <v>3</v>
      </c>
      <c r="AA70" s="183">
        <v>0</v>
      </c>
      <c r="AB70" s="184">
        <f>AA70/AA78</f>
        <v>0</v>
      </c>
    </row>
    <row r="71" spans="22:28" ht="12.75">
      <c r="V71" s="180" t="s">
        <v>263</v>
      </c>
      <c r="W71" s="181"/>
      <c r="X71" s="185"/>
      <c r="Y71" s="187"/>
      <c r="Z71" s="177">
        <v>4</v>
      </c>
      <c r="AA71" s="183">
        <f>SUM(AG51:AG52)</f>
        <v>0</v>
      </c>
      <c r="AB71" s="184">
        <f>AA71/AA78</f>
        <v>0</v>
      </c>
    </row>
    <row r="72" spans="22:28" ht="12.75">
      <c r="V72" s="180" t="s">
        <v>264</v>
      </c>
      <c r="W72" s="181"/>
      <c r="X72" s="185"/>
      <c r="Y72" s="188"/>
      <c r="Z72" s="177">
        <v>5</v>
      </c>
      <c r="AA72" s="183">
        <v>0</v>
      </c>
      <c r="AB72" s="184">
        <f>AA72/AA78</f>
        <v>0</v>
      </c>
    </row>
    <row r="73" spans="22:28" ht="12.75">
      <c r="V73" s="180" t="s">
        <v>265</v>
      </c>
      <c r="W73" s="181"/>
      <c r="X73" s="185"/>
      <c r="Y73" s="188"/>
      <c r="Z73" s="177">
        <v>6</v>
      </c>
      <c r="AA73" s="183">
        <v>0</v>
      </c>
      <c r="AB73" s="184">
        <f>AA73/AA78</f>
        <v>0</v>
      </c>
    </row>
    <row r="74" spans="22:28" ht="12.75">
      <c r="V74" s="180" t="s">
        <v>266</v>
      </c>
      <c r="W74" s="181"/>
      <c r="X74" s="185"/>
      <c r="Y74" s="188"/>
      <c r="Z74" s="177">
        <v>7</v>
      </c>
      <c r="AA74" s="183">
        <v>0</v>
      </c>
      <c r="AB74" s="184">
        <f>AA74/AA78</f>
        <v>0</v>
      </c>
    </row>
    <row r="75" spans="22:28" ht="12.75">
      <c r="V75" s="180" t="s">
        <v>277</v>
      </c>
      <c r="W75" s="181"/>
      <c r="X75" s="185"/>
      <c r="Y75" s="188"/>
      <c r="Z75" s="177">
        <v>8</v>
      </c>
      <c r="AA75" s="183">
        <f>AA41</f>
        <v>2050</v>
      </c>
      <c r="AB75" s="184">
        <f>AA75/AA78</f>
        <v>1</v>
      </c>
    </row>
    <row r="76" spans="22:28" ht="13.5" thickBot="1">
      <c r="V76" s="189" t="s">
        <v>267</v>
      </c>
      <c r="W76" s="190"/>
      <c r="X76" s="191"/>
      <c r="Y76" s="192"/>
      <c r="Z76" s="177">
        <v>9</v>
      </c>
      <c r="AA76" s="183">
        <v>0</v>
      </c>
      <c r="AB76" s="184">
        <f>AA76/AA78</f>
        <v>0</v>
      </c>
    </row>
    <row r="78" spans="25:28" ht="12.75">
      <c r="Y78" s="33" t="s">
        <v>268</v>
      </c>
      <c r="AA78" s="1">
        <f>SUM(AA68:AA76)</f>
        <v>2050</v>
      </c>
      <c r="AB78" s="193">
        <f>SUM(AB68:AB76)</f>
        <v>1</v>
      </c>
    </row>
  </sheetData>
  <mergeCells count="6">
    <mergeCell ref="J9:W9"/>
    <mergeCell ref="A9:H9"/>
    <mergeCell ref="A36:B36"/>
    <mergeCell ref="A26:B26"/>
    <mergeCell ref="A30:B30"/>
    <mergeCell ref="A31:B32"/>
  </mergeCells>
  <printOptions/>
  <pageMargins left="0.75" right="0.43" top="1" bottom="1" header="0.5" footer="0.5"/>
  <pageSetup fitToHeight="1" fitToWidth="1" horizontalDpi="600" verticalDpi="600" orientation="landscape" scale="46" r:id="rId1"/>
  <headerFooter alignWithMargins="0">
    <oddHeader>&amp;C&amp;"Arial,Bold"&amp;14NCSX June 2007 ETC 
TABLE I - DESIGN LABOR</oddHeader>
    <oddFooter>&amp;L&amp;F&amp;C          &amp;A&amp;R&amp;D   &amp;T</oddFooter>
  </headerFooter>
  <rowBreaks count="1" manualBreakCount="1">
    <brk id="42" max="255" man="1"/>
  </rowBreaks>
</worksheet>
</file>

<file path=xl/worksheets/sheet3.xml><?xml version="1.0" encoding="utf-8"?>
<worksheet xmlns="http://schemas.openxmlformats.org/spreadsheetml/2006/main" xmlns:r="http://schemas.openxmlformats.org/officeDocument/2006/relationships">
  <dimension ref="A1:Q216"/>
  <sheetViews>
    <sheetView zoomScale="75" zoomScaleNormal="75" workbookViewId="0" topLeftCell="A124">
      <selection activeCell="C186" sqref="C186"/>
    </sheetView>
  </sheetViews>
  <sheetFormatPr defaultColWidth="9.140625" defaultRowHeight="12.75"/>
  <cols>
    <col min="1" max="1" width="34.00390625" style="0" customWidth="1"/>
    <col min="2" max="2" width="18.57421875" style="0" customWidth="1"/>
    <col min="3" max="3" width="17.421875" style="0" customWidth="1"/>
    <col min="5" max="5" width="13.140625" style="0" bestFit="1" customWidth="1"/>
    <col min="12" max="12" width="3.421875" style="0" customWidth="1"/>
    <col min="13" max="13" width="80.8515625" style="4" customWidth="1"/>
    <col min="14" max="14" width="11.28125" style="0" customWidth="1"/>
    <col min="15" max="15" width="12.421875" style="0" customWidth="1"/>
  </cols>
  <sheetData>
    <row r="1" s="6" customFormat="1" ht="20.25">
      <c r="A1" s="6" t="s">
        <v>74</v>
      </c>
    </row>
    <row r="2" s="6" customFormat="1" ht="20.25">
      <c r="A2" s="6" t="s">
        <v>148</v>
      </c>
    </row>
    <row r="3" s="6" customFormat="1" ht="20.25">
      <c r="A3" s="110" t="s">
        <v>188</v>
      </c>
    </row>
    <row r="4" s="6" customFormat="1" ht="20.25">
      <c r="A4" s="6" t="s">
        <v>75</v>
      </c>
    </row>
    <row r="5" s="6" customFormat="1" ht="20.25">
      <c r="A5" s="6" t="s">
        <v>151</v>
      </c>
    </row>
    <row r="6" s="6" customFormat="1" ht="20.25"/>
    <row r="7" spans="1:13" s="13" customFormat="1" ht="12.75">
      <c r="A7" s="39"/>
      <c r="B7" s="40"/>
      <c r="C7" s="41"/>
      <c r="D7" s="41"/>
      <c r="E7" s="41"/>
      <c r="F7" s="41"/>
      <c r="G7" s="41"/>
      <c r="H7" s="41"/>
      <c r="I7" s="42"/>
      <c r="J7" s="40"/>
      <c r="K7" s="43"/>
      <c r="M7" s="91"/>
    </row>
    <row r="8" ht="12.75">
      <c r="A8" s="1" t="s">
        <v>1</v>
      </c>
    </row>
    <row r="9" spans="1:15" ht="12.75">
      <c r="A9" s="213" t="s">
        <v>215</v>
      </c>
      <c r="B9" s="213"/>
      <c r="C9" s="213"/>
      <c r="D9" s="213"/>
      <c r="E9" s="213"/>
      <c r="M9" s="33" t="s">
        <v>4</v>
      </c>
      <c r="N9" s="199" t="s">
        <v>255</v>
      </c>
      <c r="O9" s="199" t="s">
        <v>269</v>
      </c>
    </row>
    <row r="10" spans="1:13" s="52" customFormat="1" ht="13.5" customHeight="1">
      <c r="A10" s="1" t="s">
        <v>61</v>
      </c>
      <c r="B10"/>
      <c r="C10"/>
      <c r="D10"/>
      <c r="E10"/>
      <c r="F10"/>
      <c r="G10"/>
      <c r="H10"/>
      <c r="I10"/>
      <c r="J10"/>
      <c r="K10"/>
      <c r="L10"/>
      <c r="M10" s="58"/>
    </row>
    <row r="11" spans="1:3" ht="12.75">
      <c r="A11" t="s">
        <v>62</v>
      </c>
      <c r="B11" s="59">
        <v>120</v>
      </c>
      <c r="C11" t="s">
        <v>63</v>
      </c>
    </row>
    <row r="12" spans="1:13" ht="12.75">
      <c r="A12" t="s">
        <v>64</v>
      </c>
      <c r="B12" s="59">
        <v>60</v>
      </c>
      <c r="C12" t="s">
        <v>63</v>
      </c>
      <c r="M12" s="1"/>
    </row>
    <row r="13" spans="1:13" ht="12.75">
      <c r="A13" t="s">
        <v>65</v>
      </c>
      <c r="B13" s="59">
        <v>80</v>
      </c>
      <c r="C13" t="s">
        <v>63</v>
      </c>
      <c r="M13" s="1"/>
    </row>
    <row r="14" ht="12.75">
      <c r="M14" s="1"/>
    </row>
    <row r="15" ht="12.75">
      <c r="M15" s="1"/>
    </row>
    <row r="16" ht="12.75">
      <c r="A16" s="1" t="s">
        <v>66</v>
      </c>
    </row>
    <row r="17" spans="1:13" ht="12.75">
      <c r="A17" t="s">
        <v>216</v>
      </c>
      <c r="B17" s="60">
        <f>E42+E75+B107+B169</f>
        <v>32552.38934211693</v>
      </c>
      <c r="M17" s="1" t="s">
        <v>149</v>
      </c>
    </row>
    <row r="18" spans="1:13" ht="12.75">
      <c r="A18" t="s">
        <v>104</v>
      </c>
      <c r="B18" s="60">
        <f>10*(B94+B59+B124+B169)</f>
        <v>16162.221621169303</v>
      </c>
      <c r="C18" t="s">
        <v>105</v>
      </c>
      <c r="M18" s="1" t="s">
        <v>149</v>
      </c>
    </row>
    <row r="19" spans="1:13" ht="12.75">
      <c r="A19" t="s">
        <v>217</v>
      </c>
      <c r="B19" s="121">
        <v>0</v>
      </c>
      <c r="M19" s="1" t="s">
        <v>149</v>
      </c>
    </row>
    <row r="20" spans="1:2" ht="12.75">
      <c r="A20" s="48" t="s">
        <v>67</v>
      </c>
      <c r="B20" s="122">
        <f>SUM(B17:B19)</f>
        <v>48714.610963286235</v>
      </c>
    </row>
    <row r="21" spans="1:15" ht="12.75">
      <c r="A21" s="48"/>
      <c r="B21" s="60"/>
      <c r="N21" s="33">
        <v>8</v>
      </c>
      <c r="O21" s="200">
        <f>B20</f>
        <v>48714.610963286235</v>
      </c>
    </row>
    <row r="22" spans="1:13" ht="12.75">
      <c r="A22" s="1"/>
      <c r="B22" s="60"/>
      <c r="M22" s="1"/>
    </row>
    <row r="23" spans="1:3" ht="12.75">
      <c r="A23" s="4" t="s">
        <v>106</v>
      </c>
      <c r="B23" s="60"/>
      <c r="C23" t="s">
        <v>107</v>
      </c>
    </row>
    <row r="24" spans="1:2" ht="12.75">
      <c r="A24" s="4" t="s">
        <v>108</v>
      </c>
      <c r="B24" s="60"/>
    </row>
    <row r="25" ht="12.75">
      <c r="A25" t="s">
        <v>109</v>
      </c>
    </row>
    <row r="27" ht="12.75">
      <c r="A27" s="1" t="s">
        <v>110</v>
      </c>
    </row>
    <row r="28" ht="12.75">
      <c r="A28" s="1"/>
    </row>
    <row r="29" spans="1:2" ht="12.75">
      <c r="A29" t="s">
        <v>111</v>
      </c>
      <c r="B29" s="60">
        <v>0</v>
      </c>
    </row>
    <row r="30" ht="12.75">
      <c r="A30" s="1"/>
    </row>
    <row r="31" spans="1:2" ht="12.75">
      <c r="A31" s="1"/>
      <c r="B31" s="123"/>
    </row>
    <row r="32" spans="1:2" ht="12.75">
      <c r="A32" s="48" t="s">
        <v>112</v>
      </c>
      <c r="B32">
        <f>SUM(B28:B31)</f>
        <v>0</v>
      </c>
    </row>
    <row r="33" ht="12.75">
      <c r="A33" s="1"/>
    </row>
    <row r="34" ht="12.75">
      <c r="A34" s="1"/>
    </row>
    <row r="35" ht="12.75">
      <c r="A35" s="1" t="s">
        <v>218</v>
      </c>
    </row>
    <row r="37" ht="12.75">
      <c r="A37" s="1" t="s">
        <v>219</v>
      </c>
    </row>
    <row r="38" spans="1:13" ht="12.75">
      <c r="A38" t="s">
        <v>113</v>
      </c>
      <c r="B38" s="124">
        <v>400</v>
      </c>
      <c r="C38" t="s">
        <v>73</v>
      </c>
      <c r="M38" s="1" t="s">
        <v>149</v>
      </c>
    </row>
    <row r="39" spans="1:13" ht="25.5">
      <c r="A39" s="47" t="s">
        <v>114</v>
      </c>
      <c r="B39" s="124">
        <v>50</v>
      </c>
      <c r="C39" t="s">
        <v>115</v>
      </c>
      <c r="M39" s="1" t="s">
        <v>149</v>
      </c>
    </row>
    <row r="40" spans="1:13" ht="12.75">
      <c r="A40" t="s">
        <v>116</v>
      </c>
      <c r="B40">
        <v>18</v>
      </c>
      <c r="M40"/>
    </row>
    <row r="41" spans="1:13" ht="12.75">
      <c r="A41" s="47" t="s">
        <v>117</v>
      </c>
      <c r="B41" s="112">
        <f>B59</f>
        <v>176.25</v>
      </c>
      <c r="E41" s="112"/>
      <c r="M41"/>
    </row>
    <row r="42" spans="1:13" ht="12.75">
      <c r="A42" t="s">
        <v>118</v>
      </c>
      <c r="B42" s="125">
        <f>B41*B39+B38*B40</f>
        <v>16012.5</v>
      </c>
      <c r="E42" s="126"/>
      <c r="M42" s="1"/>
    </row>
    <row r="43" spans="1:15" ht="12.75">
      <c r="A43" s="47"/>
      <c r="B43" s="126"/>
      <c r="M43" s="1"/>
      <c r="N43" s="33">
        <v>8</v>
      </c>
      <c r="O43" s="200">
        <f>B42</f>
        <v>16012.5</v>
      </c>
    </row>
    <row r="44" spans="1:2" ht="12.75">
      <c r="A44" s="1" t="s">
        <v>119</v>
      </c>
      <c r="B44" s="126"/>
    </row>
    <row r="45" spans="1:3" ht="12.75">
      <c r="A45" t="s">
        <v>220</v>
      </c>
      <c r="B45">
        <v>12</v>
      </c>
      <c r="C45" t="s">
        <v>68</v>
      </c>
    </row>
    <row r="46" spans="1:3" ht="12.75">
      <c r="A46" t="s">
        <v>120</v>
      </c>
      <c r="B46">
        <v>11</v>
      </c>
      <c r="C46" t="s">
        <v>68</v>
      </c>
    </row>
    <row r="47" spans="1:3" ht="12.75">
      <c r="A47" t="s">
        <v>121</v>
      </c>
      <c r="B47">
        <v>7</v>
      </c>
      <c r="C47" t="s">
        <v>68</v>
      </c>
    </row>
    <row r="48" spans="1:5" ht="25.5">
      <c r="A48" t="s">
        <v>122</v>
      </c>
      <c r="B48" s="127" t="s">
        <v>221</v>
      </c>
      <c r="C48" s="127" t="s">
        <v>222</v>
      </c>
      <c r="D48" s="127" t="s">
        <v>223</v>
      </c>
      <c r="E48" s="127"/>
    </row>
    <row r="49" spans="2:5" ht="12.75">
      <c r="B49" s="128" t="s">
        <v>224</v>
      </c>
      <c r="C49" s="5" t="s">
        <v>123</v>
      </c>
      <c r="D49" s="5" t="s">
        <v>123</v>
      </c>
      <c r="E49" s="5"/>
    </row>
    <row r="50" spans="1:5" ht="12.75">
      <c r="A50" s="47" t="s">
        <v>225</v>
      </c>
      <c r="B50" s="32">
        <v>3</v>
      </c>
      <c r="C50" s="32">
        <f>B46</f>
        <v>11</v>
      </c>
      <c r="D50" s="65">
        <f>C50+B$43*PI()/18</f>
        <v>11</v>
      </c>
      <c r="E50" s="65"/>
    </row>
    <row r="51" spans="1:5" ht="12.75">
      <c r="A51" s="47" t="s">
        <v>226</v>
      </c>
      <c r="B51" s="32">
        <v>3</v>
      </c>
      <c r="C51" s="32">
        <f>B47</f>
        <v>7</v>
      </c>
      <c r="D51" s="65">
        <f>C51+B$43*PI()/18</f>
        <v>7</v>
      </c>
      <c r="E51" s="65"/>
    </row>
    <row r="52" spans="1:5" ht="12.75">
      <c r="A52" s="47" t="s">
        <v>227</v>
      </c>
      <c r="B52" s="32">
        <v>3</v>
      </c>
      <c r="C52" s="32">
        <f>B46</f>
        <v>11</v>
      </c>
      <c r="D52" s="65">
        <f>C52+B$43*PI()/6</f>
        <v>11</v>
      </c>
      <c r="E52" s="65"/>
    </row>
    <row r="53" spans="1:5" ht="12.75">
      <c r="A53" s="47" t="s">
        <v>228</v>
      </c>
      <c r="B53" s="32">
        <v>3</v>
      </c>
      <c r="C53" s="32">
        <f>B47</f>
        <v>7</v>
      </c>
      <c r="D53" s="65">
        <f>C53+B$43*PI()/6</f>
        <v>7</v>
      </c>
      <c r="E53" s="65"/>
    </row>
    <row r="54" spans="1:5" ht="12.75">
      <c r="A54" s="47" t="s">
        <v>229</v>
      </c>
      <c r="B54" s="32">
        <v>3</v>
      </c>
      <c r="C54" s="32">
        <f>B46</f>
        <v>11</v>
      </c>
      <c r="D54" s="65">
        <f>C54+B$43*PI()/3</f>
        <v>11</v>
      </c>
      <c r="E54" s="65"/>
    </row>
    <row r="55" spans="1:5" ht="12.75">
      <c r="A55" s="47" t="s">
        <v>230</v>
      </c>
      <c r="B55" s="32">
        <v>3</v>
      </c>
      <c r="C55" s="32">
        <f>B47</f>
        <v>7</v>
      </c>
      <c r="D55" s="65">
        <f>C55+B$43*PI()/3</f>
        <v>7</v>
      </c>
      <c r="E55" s="65"/>
    </row>
    <row r="56" spans="1:5" ht="12.75">
      <c r="A56" t="s">
        <v>124</v>
      </c>
      <c r="D56" s="65">
        <f>SUM(D50:D54)</f>
        <v>47</v>
      </c>
      <c r="E56" s="65"/>
    </row>
    <row r="57" spans="1:3" ht="12.75">
      <c r="A57" t="s">
        <v>231</v>
      </c>
      <c r="B57" s="112">
        <f>3*(D56+E56)</f>
        <v>141</v>
      </c>
      <c r="C57" t="s">
        <v>68</v>
      </c>
    </row>
    <row r="58" spans="1:2" ht="12.75">
      <c r="A58" t="s">
        <v>125</v>
      </c>
      <c r="B58" s="112">
        <f>0.25*B57</f>
        <v>35.25</v>
      </c>
    </row>
    <row r="59" spans="1:3" ht="12.75">
      <c r="A59" t="s">
        <v>232</v>
      </c>
      <c r="B59" s="129">
        <f>B58+B57</f>
        <v>176.25</v>
      </c>
      <c r="C59" t="s">
        <v>68</v>
      </c>
    </row>
    <row r="60" spans="1:3" ht="12.75">
      <c r="A60" s="4" t="s">
        <v>233</v>
      </c>
      <c r="B60" s="112">
        <f>B59/B40</f>
        <v>9.791666666666666</v>
      </c>
      <c r="C60" t="s">
        <v>68</v>
      </c>
    </row>
    <row r="61" ht="12.75">
      <c r="A61" s="1"/>
    </row>
    <row r="62" ht="12.75">
      <c r="A62" s="1"/>
    </row>
    <row r="63" ht="12.75">
      <c r="A63" s="1"/>
    </row>
    <row r="64" ht="12.75">
      <c r="A64" s="1"/>
    </row>
    <row r="65" ht="12.75">
      <c r="A65" s="1"/>
    </row>
    <row r="66" ht="12.75">
      <c r="A66" s="1"/>
    </row>
    <row r="67" ht="12.75">
      <c r="A67" s="1"/>
    </row>
    <row r="68" ht="12.75">
      <c r="A68" s="1" t="s">
        <v>234</v>
      </c>
    </row>
    <row r="70" ht="12.75">
      <c r="A70" s="1" t="s">
        <v>235</v>
      </c>
    </row>
    <row r="71" spans="1:13" ht="12.75">
      <c r="A71" t="s">
        <v>113</v>
      </c>
      <c r="B71" s="124">
        <v>400</v>
      </c>
      <c r="C71" t="s">
        <v>73</v>
      </c>
      <c r="M71" s="1" t="s">
        <v>149</v>
      </c>
    </row>
    <row r="72" spans="1:13" ht="25.5">
      <c r="A72" s="47" t="s">
        <v>114</v>
      </c>
      <c r="B72" s="124">
        <v>50</v>
      </c>
      <c r="C72" t="s">
        <v>115</v>
      </c>
      <c r="M72" s="1" t="s">
        <v>149</v>
      </c>
    </row>
    <row r="73" spans="1:2" ht="12.75">
      <c r="A73" t="s">
        <v>116</v>
      </c>
      <c r="B73">
        <v>10</v>
      </c>
    </row>
    <row r="74" spans="1:5" ht="12.75">
      <c r="A74" s="47" t="s">
        <v>117</v>
      </c>
      <c r="B74" s="112">
        <f>B94</f>
        <v>192.58282000000003</v>
      </c>
      <c r="E74" s="112"/>
    </row>
    <row r="75" spans="1:15" ht="12.75">
      <c r="A75" t="s">
        <v>118</v>
      </c>
      <c r="B75" s="125">
        <f>B74*B72+B71*B73</f>
        <v>13629.141000000001</v>
      </c>
      <c r="E75" s="126"/>
      <c r="M75" s="1"/>
      <c r="N75" s="33">
        <v>8</v>
      </c>
      <c r="O75" s="200">
        <f>B75</f>
        <v>13629.141000000001</v>
      </c>
    </row>
    <row r="76" spans="2:13" ht="12.75">
      <c r="B76" s="126"/>
      <c r="M76" s="1"/>
    </row>
    <row r="77" spans="1:13" ht="12.75">
      <c r="A77" s="1" t="s">
        <v>119</v>
      </c>
      <c r="B77" s="126"/>
      <c r="M77" s="1"/>
    </row>
    <row r="78" spans="1:13" ht="12.75">
      <c r="A78" t="s">
        <v>220</v>
      </c>
      <c r="B78">
        <v>10</v>
      </c>
      <c r="C78" t="s">
        <v>68</v>
      </c>
      <c r="M78" s="1"/>
    </row>
    <row r="79" spans="1:13" ht="12.75">
      <c r="A79" t="s">
        <v>236</v>
      </c>
      <c r="B79">
        <v>12</v>
      </c>
      <c r="C79" t="s">
        <v>68</v>
      </c>
      <c r="M79" s="1"/>
    </row>
    <row r="80" spans="1:13" ht="12.75">
      <c r="A80" t="s">
        <v>237</v>
      </c>
      <c r="B80">
        <v>0</v>
      </c>
      <c r="C80" t="s">
        <v>68</v>
      </c>
      <c r="M80" s="1"/>
    </row>
    <row r="81" spans="1:13" ht="25.5">
      <c r="A81" t="s">
        <v>122</v>
      </c>
      <c r="B81" s="127" t="s">
        <v>221</v>
      </c>
      <c r="C81" s="127" t="s">
        <v>238</v>
      </c>
      <c r="D81" s="127" t="s">
        <v>239</v>
      </c>
      <c r="E81" s="127" t="s">
        <v>240</v>
      </c>
      <c r="M81" s="1"/>
    </row>
    <row r="82" spans="2:5" ht="12.75">
      <c r="B82" s="128" t="s">
        <v>224</v>
      </c>
      <c r="C82" s="5" t="s">
        <v>224</v>
      </c>
      <c r="D82" s="5" t="s">
        <v>123</v>
      </c>
      <c r="E82" s="5" t="s">
        <v>123</v>
      </c>
    </row>
    <row r="83" ht="13.5" customHeight="1">
      <c r="A83" t="s">
        <v>241</v>
      </c>
    </row>
    <row r="84" spans="1:5" ht="13.5" customHeight="1">
      <c r="A84" s="60" t="s">
        <v>242</v>
      </c>
      <c r="B84" s="32">
        <v>0</v>
      </c>
      <c r="C84" s="32">
        <v>1.3</v>
      </c>
      <c r="D84" s="65">
        <f>($B$79-C84*39.37/12)+(B$78-B$84*39.37/12)+$B$79</f>
        <v>29.734916666666667</v>
      </c>
      <c r="E84" s="139">
        <f>B80+B78-B84*39.37/12</f>
        <v>10</v>
      </c>
    </row>
    <row r="85" spans="1:5" ht="12.75">
      <c r="A85" t="s">
        <v>69</v>
      </c>
      <c r="B85" s="32">
        <v>0</v>
      </c>
      <c r="C85" s="32">
        <v>1.3</v>
      </c>
      <c r="D85" s="138">
        <f>(B$79-C85*39.37/12)+(B$78-B$85*39.37/12)+B$79</f>
        <v>29.734916666666667</v>
      </c>
      <c r="E85" s="139">
        <f>B80*39.37/12+B78-B85*39.37/12</f>
        <v>10</v>
      </c>
    </row>
    <row r="86" spans="1:5" ht="12.75">
      <c r="A86" t="s">
        <v>70</v>
      </c>
      <c r="B86" s="32">
        <f>0.59+0.1</f>
        <v>0.69</v>
      </c>
      <c r="C86" s="32">
        <v>1.6</v>
      </c>
      <c r="D86" s="138">
        <f>(B$79-C86*39.37/12)+(B$78-B$86*39.37/12)+B$79</f>
        <v>26.48689166666667</v>
      </c>
      <c r="E86" s="139">
        <f>B80+B78-B86*39.37/12</f>
        <v>7.736225000000001</v>
      </c>
    </row>
    <row r="87" spans="1:17" s="45" customFormat="1" ht="13.5" customHeight="1">
      <c r="A87" t="s">
        <v>71</v>
      </c>
      <c r="B87" s="32">
        <f>2.13+0.1</f>
        <v>2.23</v>
      </c>
      <c r="C87" s="32">
        <v>1.5</v>
      </c>
      <c r="D87" s="138">
        <f>(B$79-C87*39.37/12)+(B$78-B$87*39.37/12)+B$79</f>
        <v>21.76249166666667</v>
      </c>
      <c r="E87" s="139">
        <f>B80+B78-B87*39.37/12</f>
        <v>2.683741666666667</v>
      </c>
      <c r="F87"/>
      <c r="G87"/>
      <c r="H87"/>
      <c r="I87"/>
      <c r="J87"/>
      <c r="K87"/>
      <c r="L87"/>
      <c r="M87" s="120"/>
      <c r="N87" s="119"/>
      <c r="O87" s="119"/>
      <c r="P87" s="119"/>
      <c r="Q87" s="119"/>
    </row>
    <row r="88" spans="1:5" ht="12.75">
      <c r="A88" t="s">
        <v>72</v>
      </c>
      <c r="B88" s="32">
        <f>2.7+0.1</f>
        <v>2.8000000000000003</v>
      </c>
      <c r="C88" s="32">
        <v>1</v>
      </c>
      <c r="D88" s="138">
        <f>(B$79-C88*39.37/12)+(B$78-B$88*39.37/12)+B$79</f>
        <v>21.532833333333333</v>
      </c>
      <c r="E88" s="139">
        <f>B80+B78-B88*39.37/12</f>
        <v>0.8136666666666663</v>
      </c>
    </row>
    <row r="89" spans="1:12" s="98" customFormat="1" ht="12.75">
      <c r="A89" t="s">
        <v>243</v>
      </c>
      <c r="B89"/>
      <c r="C89"/>
      <c r="D89"/>
      <c r="E89"/>
      <c r="F89"/>
      <c r="G89"/>
      <c r="H89"/>
      <c r="I89"/>
      <c r="J89"/>
      <c r="K89"/>
      <c r="L89"/>
    </row>
    <row r="90" ht="12.75">
      <c r="A90" t="s">
        <v>244</v>
      </c>
    </row>
    <row r="91" spans="1:5" ht="12.75">
      <c r="A91" t="s">
        <v>124</v>
      </c>
      <c r="D91" s="65">
        <f>SUM(D84:D88)</f>
        <v>129.25205000000003</v>
      </c>
      <c r="E91" s="65">
        <f>SUM(E84:E88)</f>
        <v>31.233633333333334</v>
      </c>
    </row>
    <row r="92" spans="1:3" ht="12.75">
      <c r="A92" t="s">
        <v>231</v>
      </c>
      <c r="B92" s="112">
        <f>D91+E91</f>
        <v>160.48568333333336</v>
      </c>
      <c r="C92" t="s">
        <v>68</v>
      </c>
    </row>
    <row r="93" spans="1:2" ht="12.75" customHeight="1">
      <c r="A93" t="s">
        <v>245</v>
      </c>
      <c r="B93" s="112">
        <f>0.2*B92</f>
        <v>32.09713666666667</v>
      </c>
    </row>
    <row r="94" spans="1:3" ht="12.75">
      <c r="A94" t="s">
        <v>232</v>
      </c>
      <c r="B94" s="129">
        <f>B93+B92</f>
        <v>192.58282000000003</v>
      </c>
      <c r="C94" t="s">
        <v>68</v>
      </c>
    </row>
    <row r="95" spans="1:3" ht="12.75">
      <c r="A95" s="4" t="s">
        <v>233</v>
      </c>
      <c r="B95" s="112">
        <f>B94/10</f>
        <v>19.258282</v>
      </c>
      <c r="C95" t="s">
        <v>68</v>
      </c>
    </row>
    <row r="100" ht="12.75">
      <c r="A100" s="1" t="s">
        <v>246</v>
      </c>
    </row>
    <row r="102" ht="12.75">
      <c r="A102" s="1" t="s">
        <v>247</v>
      </c>
    </row>
    <row r="103" spans="1:13" ht="12.75">
      <c r="A103" t="s">
        <v>113</v>
      </c>
      <c r="B103" s="124">
        <v>400</v>
      </c>
      <c r="C103" t="s">
        <v>73</v>
      </c>
      <c r="M103" s="1" t="s">
        <v>149</v>
      </c>
    </row>
    <row r="104" spans="1:13" ht="25.5">
      <c r="A104" s="47" t="s">
        <v>114</v>
      </c>
      <c r="B104" s="124">
        <v>50</v>
      </c>
      <c r="C104" t="s">
        <v>115</v>
      </c>
      <c r="M104" s="1" t="s">
        <v>149</v>
      </c>
    </row>
    <row r="105" spans="1:6" ht="12.75">
      <c r="A105" t="s">
        <v>116</v>
      </c>
      <c r="B105">
        <f>18*2</f>
        <v>36</v>
      </c>
      <c r="F105" s="59"/>
    </row>
    <row r="106" spans="1:5" ht="12.75">
      <c r="A106" s="47" t="s">
        <v>117</v>
      </c>
      <c r="B106" s="112">
        <f>B124</f>
        <v>345</v>
      </c>
      <c r="E106" s="112"/>
    </row>
    <row r="107" spans="1:15" ht="12.75">
      <c r="A107" t="s">
        <v>118</v>
      </c>
      <c r="B107" s="125">
        <f>B106*B104+B103*B105</f>
        <v>31650</v>
      </c>
      <c r="E107" s="126"/>
      <c r="N107" s="33">
        <v>8</v>
      </c>
      <c r="O107" s="200">
        <f>B107</f>
        <v>31650</v>
      </c>
    </row>
    <row r="108" ht="12.75">
      <c r="B108" s="126"/>
    </row>
    <row r="109" spans="1:2" ht="12.75">
      <c r="A109" s="1" t="s">
        <v>119</v>
      </c>
      <c r="B109" s="126"/>
    </row>
    <row r="110" spans="1:3" ht="12.75">
      <c r="A110" t="s">
        <v>220</v>
      </c>
      <c r="B110">
        <v>12</v>
      </c>
      <c r="C110" t="s">
        <v>68</v>
      </c>
    </row>
    <row r="111" spans="1:3" ht="12.75">
      <c r="A111" t="s">
        <v>120</v>
      </c>
      <c r="B111">
        <v>10</v>
      </c>
      <c r="C111" t="s">
        <v>68</v>
      </c>
    </row>
    <row r="112" spans="1:3" ht="12.75">
      <c r="A112" t="s">
        <v>121</v>
      </c>
      <c r="B112">
        <v>8</v>
      </c>
      <c r="C112" t="s">
        <v>68</v>
      </c>
    </row>
    <row r="113" spans="1:5" ht="25.5">
      <c r="A113" t="s">
        <v>122</v>
      </c>
      <c r="B113" s="127" t="s">
        <v>221</v>
      </c>
      <c r="C113" s="127" t="s">
        <v>222</v>
      </c>
      <c r="D113" s="127" t="s">
        <v>223</v>
      </c>
      <c r="E113" s="127"/>
    </row>
    <row r="114" spans="2:5" ht="12.75">
      <c r="B114" s="128" t="s">
        <v>224</v>
      </c>
      <c r="C114" s="5" t="s">
        <v>123</v>
      </c>
      <c r="D114" s="5" t="s">
        <v>123</v>
      </c>
      <c r="E114" s="5"/>
    </row>
    <row r="115" spans="1:5" ht="12.75">
      <c r="A115" s="47" t="s">
        <v>225</v>
      </c>
      <c r="B115" s="32">
        <v>3</v>
      </c>
      <c r="C115" s="32">
        <f>B111</f>
        <v>10</v>
      </c>
      <c r="D115" s="65">
        <f>C115+B$43*PI()/18</f>
        <v>10</v>
      </c>
      <c r="E115" s="65"/>
    </row>
    <row r="116" spans="1:5" ht="12.75">
      <c r="A116" s="47" t="s">
        <v>226</v>
      </c>
      <c r="B116" s="32">
        <v>3</v>
      </c>
      <c r="C116" s="32">
        <f>B112</f>
        <v>8</v>
      </c>
      <c r="D116" s="65">
        <f>C116+B$43*PI()/18</f>
        <v>8</v>
      </c>
      <c r="E116" s="65"/>
    </row>
    <row r="117" spans="1:5" ht="12.75">
      <c r="A117" s="47" t="s">
        <v>227</v>
      </c>
      <c r="B117" s="32">
        <v>3</v>
      </c>
      <c r="C117" s="32">
        <f>B111</f>
        <v>10</v>
      </c>
      <c r="D117" s="65">
        <f>C117+B$43*PI()/6</f>
        <v>10</v>
      </c>
      <c r="E117" s="65"/>
    </row>
    <row r="118" spans="1:5" ht="12.75">
      <c r="A118" s="47" t="s">
        <v>228</v>
      </c>
      <c r="B118" s="32">
        <v>3</v>
      </c>
      <c r="C118" s="32">
        <f>B112</f>
        <v>8</v>
      </c>
      <c r="D118" s="65">
        <f>C118+B$43*PI()/6</f>
        <v>8</v>
      </c>
      <c r="E118" s="65"/>
    </row>
    <row r="119" spans="1:5" ht="12.75">
      <c r="A119" s="47" t="s">
        <v>229</v>
      </c>
      <c r="B119" s="32">
        <v>3</v>
      </c>
      <c r="C119" s="32">
        <f>B111</f>
        <v>10</v>
      </c>
      <c r="D119" s="65">
        <f>C119+B$43*PI()/3</f>
        <v>10</v>
      </c>
      <c r="E119" s="65"/>
    </row>
    <row r="120" spans="1:5" ht="12.75">
      <c r="A120" s="47" t="s">
        <v>230</v>
      </c>
      <c r="B120" s="32">
        <v>3</v>
      </c>
      <c r="C120" s="32">
        <f>B112</f>
        <v>8</v>
      </c>
      <c r="D120" s="65">
        <f>C120+B$43*PI()/3</f>
        <v>8</v>
      </c>
      <c r="E120" s="65"/>
    </row>
    <row r="121" spans="1:5" ht="12.75">
      <c r="A121" t="s">
        <v>124</v>
      </c>
      <c r="D121" s="65">
        <f>SUM(D115:D119)</f>
        <v>46</v>
      </c>
      <c r="E121" s="65"/>
    </row>
    <row r="122" spans="1:3" ht="12.75">
      <c r="A122" t="s">
        <v>231</v>
      </c>
      <c r="B122" s="112">
        <f>3*(D121+E121)</f>
        <v>138</v>
      </c>
      <c r="C122" t="s">
        <v>68</v>
      </c>
    </row>
    <row r="123" spans="1:2" ht="12.75">
      <c r="A123" t="s">
        <v>125</v>
      </c>
      <c r="B123" s="112">
        <f>0.25*B122</f>
        <v>34.5</v>
      </c>
    </row>
    <row r="124" spans="1:3" ht="12.75">
      <c r="A124" t="s">
        <v>232</v>
      </c>
      <c r="B124" s="129">
        <f>2*(B123+B122)</f>
        <v>345</v>
      </c>
      <c r="C124" t="s">
        <v>68</v>
      </c>
    </row>
    <row r="125" spans="1:3" ht="12.75">
      <c r="A125" s="4" t="s">
        <v>233</v>
      </c>
      <c r="B125" s="112">
        <f>B124/B105</f>
        <v>9.583333333333334</v>
      </c>
      <c r="C125" t="s">
        <v>68</v>
      </c>
    </row>
    <row r="126" spans="1:2" ht="12.75">
      <c r="A126" s="219"/>
      <c r="B126" s="219"/>
    </row>
    <row r="131" ht="12.75">
      <c r="A131" s="1" t="s">
        <v>127</v>
      </c>
    </row>
    <row r="132" spans="1:2" ht="12.75">
      <c r="A132" t="s">
        <v>248</v>
      </c>
      <c r="B132" s="5" t="s">
        <v>128</v>
      </c>
    </row>
    <row r="133" spans="2:5" ht="12.75">
      <c r="B133" s="66" t="s">
        <v>129</v>
      </c>
      <c r="C133" s="67" t="s">
        <v>130</v>
      </c>
      <c r="D133" s="66" t="s">
        <v>131</v>
      </c>
      <c r="E133" s="66" t="s">
        <v>46</v>
      </c>
    </row>
    <row r="134" spans="1:13" ht="12.75">
      <c r="A134" t="s">
        <v>132</v>
      </c>
      <c r="B134" s="5" t="s">
        <v>133</v>
      </c>
      <c r="C134" s="5">
        <v>5</v>
      </c>
      <c r="D134" s="5">
        <v>25</v>
      </c>
      <c r="E134" s="130">
        <f>D134*C134</f>
        <v>125</v>
      </c>
      <c r="M134" s="1" t="s">
        <v>149</v>
      </c>
    </row>
    <row r="135" spans="1:13" ht="12.75">
      <c r="A135" t="s">
        <v>134</v>
      </c>
      <c r="B135" s="5" t="s">
        <v>135</v>
      </c>
      <c r="C135" s="5">
        <v>22</v>
      </c>
      <c r="D135" s="5">
        <v>20</v>
      </c>
      <c r="E135" s="130">
        <f>D135*C135</f>
        <v>440</v>
      </c>
      <c r="M135" s="1" t="s">
        <v>149</v>
      </c>
    </row>
    <row r="136" spans="1:13" ht="12.75">
      <c r="A136" t="s">
        <v>136</v>
      </c>
      <c r="B136" s="5"/>
      <c r="C136" s="5" t="s">
        <v>137</v>
      </c>
      <c r="D136" s="131">
        <f>85/3</f>
        <v>28.333333333333332</v>
      </c>
      <c r="E136" s="130">
        <f>D136*0.5</f>
        <v>14.166666666666666</v>
      </c>
      <c r="M136" s="1" t="s">
        <v>149</v>
      </c>
    </row>
    <row r="137" spans="1:13" ht="12.75">
      <c r="A137" t="s">
        <v>138</v>
      </c>
      <c r="E137" s="130">
        <v>500</v>
      </c>
      <c r="M137" s="1" t="s">
        <v>149</v>
      </c>
    </row>
    <row r="138" spans="1:13" ht="12.75">
      <c r="A138" t="s">
        <v>139</v>
      </c>
      <c r="B138" s="5" t="s">
        <v>140</v>
      </c>
      <c r="C138" s="5">
        <v>4</v>
      </c>
      <c r="D138" s="5">
        <v>4</v>
      </c>
      <c r="E138" s="130">
        <f>D138*C138</f>
        <v>16</v>
      </c>
      <c r="M138" s="1" t="s">
        <v>149</v>
      </c>
    </row>
    <row r="139" spans="1:13" ht="12.75">
      <c r="A139" t="s">
        <v>141</v>
      </c>
      <c r="B139" s="5" t="s">
        <v>142</v>
      </c>
      <c r="C139" s="5">
        <v>1</v>
      </c>
      <c r="D139" s="5">
        <v>62</v>
      </c>
      <c r="E139" s="68">
        <f>D139*C139</f>
        <v>62</v>
      </c>
      <c r="M139" s="1" t="s">
        <v>149</v>
      </c>
    </row>
    <row r="140" spans="1:13" ht="15">
      <c r="A140" s="45" t="s">
        <v>143</v>
      </c>
      <c r="B140" s="144" t="s">
        <v>144</v>
      </c>
      <c r="C140" s="144">
        <v>40</v>
      </c>
      <c r="D140" s="144">
        <v>82</v>
      </c>
      <c r="E140" s="145">
        <f>+D140*C140</f>
        <v>3280</v>
      </c>
      <c r="G140" s="69"/>
      <c r="M140" s="1" t="s">
        <v>149</v>
      </c>
    </row>
    <row r="141" spans="2:6" ht="12.75">
      <c r="B141" s="5"/>
      <c r="C141" s="5"/>
      <c r="D141" s="5"/>
      <c r="E141" s="132">
        <f>SUM(E134:E140)</f>
        <v>4437.166666666666</v>
      </c>
      <c r="F141" t="s">
        <v>145</v>
      </c>
    </row>
    <row r="142" spans="1:5" ht="12.75">
      <c r="A142" t="s">
        <v>146</v>
      </c>
      <c r="E142" s="133">
        <v>6</v>
      </c>
    </row>
    <row r="143" spans="4:15" ht="12.75">
      <c r="D143" s="134" t="s">
        <v>205</v>
      </c>
      <c r="E143" s="143">
        <f>+E142*E141</f>
        <v>26622.999999999996</v>
      </c>
      <c r="N143" s="33">
        <v>8</v>
      </c>
      <c r="O143" s="200">
        <f>E143</f>
        <v>26622.999999999996</v>
      </c>
    </row>
    <row r="145" ht="12.75">
      <c r="B145" s="60"/>
    </row>
    <row r="146" ht="12.75">
      <c r="B146" s="60"/>
    </row>
    <row r="147" spans="1:2" ht="12.75">
      <c r="A147" s="1" t="s">
        <v>249</v>
      </c>
      <c r="B147" s="60"/>
    </row>
    <row r="148" ht="12.75">
      <c r="B148" s="60"/>
    </row>
    <row r="149" ht="12.75">
      <c r="B149" s="60"/>
    </row>
    <row r="150" spans="1:2" ht="12.75">
      <c r="A150" t="s">
        <v>278</v>
      </c>
      <c r="B150" s="60"/>
    </row>
    <row r="151" spans="1:2" ht="12.75">
      <c r="A151" t="s">
        <v>108</v>
      </c>
      <c r="B151" s="60"/>
    </row>
    <row r="154" ht="12.75">
      <c r="A154" t="s">
        <v>110</v>
      </c>
    </row>
    <row r="155" ht="12.75"/>
    <row r="156" spans="1:2" ht="12.75">
      <c r="A156" t="s">
        <v>111</v>
      </c>
      <c r="B156" s="60">
        <v>0</v>
      </c>
    </row>
    <row r="157" ht="12.75"/>
    <row r="158" spans="1:2" ht="12.75">
      <c r="A158" t="s">
        <v>112</v>
      </c>
      <c r="B158">
        <f>SUM(B155:B157)</f>
        <v>0</v>
      </c>
    </row>
    <row r="159" ht="12.75"/>
    <row r="160" ht="12.75"/>
    <row r="161" ht="12.75">
      <c r="B161" s="65"/>
    </row>
    <row r="162" ht="12.75">
      <c r="A162" t="s">
        <v>190</v>
      </c>
    </row>
    <row r="163" ht="12.75">
      <c r="A163" t="s">
        <v>198</v>
      </c>
    </row>
    <row r="164" ht="12.75">
      <c r="A164" t="s">
        <v>126</v>
      </c>
    </row>
    <row r="165" ht="12.75"/>
    <row r="166" spans="1:13" ht="12.75">
      <c r="A166" t="s">
        <v>113</v>
      </c>
      <c r="B166" s="60">
        <v>150</v>
      </c>
      <c r="C166" t="s">
        <v>73</v>
      </c>
      <c r="M166" s="1" t="s">
        <v>149</v>
      </c>
    </row>
    <row r="167" spans="1:13" ht="12.75">
      <c r="A167" t="s">
        <v>114</v>
      </c>
      <c r="B167" s="60">
        <v>10</v>
      </c>
      <c r="C167" t="s">
        <v>280</v>
      </c>
      <c r="M167" s="1" t="s">
        <v>149</v>
      </c>
    </row>
    <row r="168" spans="1:2" ht="12.75">
      <c r="A168" t="s">
        <v>116</v>
      </c>
      <c r="B168">
        <v>24</v>
      </c>
    </row>
    <row r="169" spans="1:5" ht="12.75">
      <c r="A169" t="s">
        <v>117</v>
      </c>
      <c r="B169" s="112">
        <f>B168*B188</f>
        <v>902.3893421169303</v>
      </c>
      <c r="C169" t="s">
        <v>68</v>
      </c>
      <c r="E169" s="112"/>
    </row>
    <row r="170" spans="1:5" ht="12.75">
      <c r="A170" t="s">
        <v>195</v>
      </c>
      <c r="B170" s="113">
        <f>B169*B167</f>
        <v>9023.893421169303</v>
      </c>
      <c r="E170" s="60"/>
    </row>
    <row r="171" spans="1:15" ht="12.75">
      <c r="A171" t="s">
        <v>118</v>
      </c>
      <c r="B171" s="125">
        <f>B170+B166*144</f>
        <v>30623.893421169305</v>
      </c>
      <c r="N171" s="33">
        <v>8</v>
      </c>
      <c r="O171" s="200">
        <f>B171</f>
        <v>30623.893421169305</v>
      </c>
    </row>
    <row r="172" ht="12.75">
      <c r="B172" s="60"/>
    </row>
    <row r="173" spans="1:2" ht="12.75">
      <c r="A173" t="s">
        <v>119</v>
      </c>
      <c r="B173" s="60"/>
    </row>
    <row r="174" spans="1:3" ht="12.75">
      <c r="A174" t="s">
        <v>199</v>
      </c>
      <c r="B174">
        <v>6</v>
      </c>
      <c r="C174" t="s">
        <v>68</v>
      </c>
    </row>
    <row r="175" spans="1:3" ht="12.75">
      <c r="A175" t="s">
        <v>120</v>
      </c>
      <c r="B175">
        <v>12</v>
      </c>
      <c r="C175" t="s">
        <v>68</v>
      </c>
    </row>
    <row r="176" spans="1:3" ht="12.75">
      <c r="A176" t="s">
        <v>121</v>
      </c>
      <c r="B176">
        <v>6</v>
      </c>
      <c r="C176" t="s">
        <v>68</v>
      </c>
    </row>
    <row r="177" spans="1:4" ht="12.75">
      <c r="A177" t="s">
        <v>122</v>
      </c>
      <c r="B177" t="s">
        <v>200</v>
      </c>
      <c r="C177" t="s">
        <v>193</v>
      </c>
      <c r="D177" t="s">
        <v>194</v>
      </c>
    </row>
    <row r="178" spans="2:4" ht="12.75">
      <c r="B178" s="60" t="s">
        <v>68</v>
      </c>
      <c r="C178" t="s">
        <v>123</v>
      </c>
      <c r="D178" t="s">
        <v>123</v>
      </c>
    </row>
    <row r="179" spans="1:5" ht="12.75">
      <c r="A179" t="s">
        <v>192</v>
      </c>
      <c r="B179" s="32">
        <f>B174</f>
        <v>6</v>
      </c>
      <c r="C179" s="32">
        <f>0.5*(B175+B176)</f>
        <v>9</v>
      </c>
      <c r="D179" s="65">
        <f>B179+C179</f>
        <v>15</v>
      </c>
      <c r="E179" s="65"/>
    </row>
    <row r="180" spans="2:5" ht="12.75">
      <c r="B180" s="32"/>
      <c r="C180" s="32"/>
      <c r="D180" s="65"/>
      <c r="E180" s="65"/>
    </row>
    <row r="181" spans="2:5" ht="12.75">
      <c r="B181" s="32"/>
      <c r="C181" s="32"/>
      <c r="D181" s="65"/>
      <c r="E181" s="65"/>
    </row>
    <row r="182" spans="1:5" ht="12.75">
      <c r="A182" t="s">
        <v>124</v>
      </c>
      <c r="D182" s="65"/>
      <c r="E182" s="65"/>
    </row>
    <row r="183" spans="1:5" ht="12.75">
      <c r="A183" t="s">
        <v>196</v>
      </c>
      <c r="B183" s="112">
        <f>D179</f>
        <v>15</v>
      </c>
      <c r="C183" t="s">
        <v>68</v>
      </c>
      <c r="E183" s="65"/>
    </row>
    <row r="184" spans="1:5" ht="12.75">
      <c r="A184" t="s">
        <v>279</v>
      </c>
      <c r="B184" s="112">
        <f>B179*PI()</f>
        <v>18.84955592153876</v>
      </c>
      <c r="E184" s="65"/>
    </row>
    <row r="185" spans="1:5" ht="12.75">
      <c r="A185" t="s">
        <v>125</v>
      </c>
      <c r="B185" s="112">
        <f>0.25*B183</f>
        <v>3.75</v>
      </c>
      <c r="C185" t="s">
        <v>68</v>
      </c>
      <c r="E185" s="65"/>
    </row>
    <row r="186" spans="1:3" ht="12.75">
      <c r="A186" t="s">
        <v>197</v>
      </c>
      <c r="B186" s="112">
        <f>B185+B183+B184</f>
        <v>37.59955592153876</v>
      </c>
      <c r="C186" t="s">
        <v>68</v>
      </c>
    </row>
    <row r="188" spans="1:3" ht="12.75">
      <c r="A188" t="s">
        <v>191</v>
      </c>
      <c r="B188" s="112">
        <f>B186+B187</f>
        <v>37.59955592153876</v>
      </c>
      <c r="C188" t="s">
        <v>68</v>
      </c>
    </row>
    <row r="193" spans="1:7" ht="12.75">
      <c r="A193" s="220" t="s">
        <v>204</v>
      </c>
      <c r="B193" s="221"/>
      <c r="C193" s="89"/>
      <c r="D193" s="89"/>
      <c r="E193" s="89"/>
      <c r="F193" s="115"/>
      <c r="G193" s="4"/>
    </row>
    <row r="194" spans="1:13" ht="12.75">
      <c r="A194" s="222" t="s">
        <v>209</v>
      </c>
      <c r="B194" s="222"/>
      <c r="C194" s="116">
        <v>200</v>
      </c>
      <c r="D194" s="118" t="s">
        <v>210</v>
      </c>
      <c r="E194" s="4" t="s">
        <v>211</v>
      </c>
      <c r="F194" s="4"/>
      <c r="G194" s="4"/>
      <c r="M194" s="1" t="s">
        <v>149</v>
      </c>
    </row>
    <row r="195" spans="1:7" ht="12.75">
      <c r="A195" s="222"/>
      <c r="B195" s="222"/>
      <c r="C195" s="29"/>
      <c r="D195" s="29"/>
      <c r="E195" s="29"/>
      <c r="F195" s="116"/>
      <c r="G195" s="4"/>
    </row>
    <row r="196" spans="1:7" ht="12.75">
      <c r="A196" s="4" t="s">
        <v>213</v>
      </c>
      <c r="B196" s="4"/>
      <c r="C196" s="4"/>
      <c r="D196" s="4"/>
      <c r="E196" s="4"/>
      <c r="F196" s="4"/>
      <c r="G196" s="4"/>
    </row>
    <row r="197" spans="1:13" ht="12.75">
      <c r="A197" s="4" t="s">
        <v>214</v>
      </c>
      <c r="B197" s="4"/>
      <c r="C197" s="135">
        <v>7000</v>
      </c>
      <c r="D197" s="4"/>
      <c r="E197" s="4"/>
      <c r="F197" s="4"/>
      <c r="G197" s="4"/>
      <c r="M197" s="1" t="s">
        <v>149</v>
      </c>
    </row>
    <row r="198" spans="1:7" ht="12.75">
      <c r="A198" s="4"/>
      <c r="B198" s="4"/>
      <c r="C198" s="136"/>
      <c r="D198" s="4"/>
      <c r="E198" s="4"/>
      <c r="F198" s="4"/>
      <c r="G198" s="4"/>
    </row>
    <row r="199" spans="1:15" ht="12.75">
      <c r="A199" s="4"/>
      <c r="B199" s="56" t="s">
        <v>212</v>
      </c>
      <c r="C199" s="137">
        <f>C197+C194*B116</f>
        <v>7600</v>
      </c>
      <c r="D199" s="4"/>
      <c r="E199" s="4"/>
      <c r="F199" s="4"/>
      <c r="G199" s="4"/>
      <c r="N199" s="33">
        <v>8</v>
      </c>
      <c r="O199" s="200">
        <f>C199</f>
        <v>7600</v>
      </c>
    </row>
    <row r="201" ht="12.75">
      <c r="O201" s="204">
        <f>SUM(O21:O199)</f>
        <v>174853.14538445554</v>
      </c>
    </row>
    <row r="204" spans="11:16" ht="13.5" thickBot="1">
      <c r="K204" s="173"/>
      <c r="L204" s="173"/>
      <c r="M204" s="173"/>
      <c r="N204" s="33" t="s">
        <v>255</v>
      </c>
      <c r="O204" s="2" t="s">
        <v>269</v>
      </c>
      <c r="P204" s="2" t="s">
        <v>258</v>
      </c>
    </row>
    <row r="205" spans="11:16" ht="12.75">
      <c r="K205" s="174" t="s">
        <v>259</v>
      </c>
      <c r="L205" s="175"/>
      <c r="M205" s="206"/>
      <c r="N205" s="205"/>
      <c r="O205" s="201"/>
      <c r="P205" s="179"/>
    </row>
    <row r="206" spans="11:16" ht="12.75">
      <c r="K206" s="180" t="s">
        <v>260</v>
      </c>
      <c r="L206" s="181"/>
      <c r="M206" s="207"/>
      <c r="N206" s="205">
        <v>1</v>
      </c>
      <c r="O206" s="203">
        <v>0</v>
      </c>
      <c r="P206" s="184">
        <f>O206/O216</f>
        <v>0</v>
      </c>
    </row>
    <row r="207" spans="11:16" ht="12.75">
      <c r="K207" s="180" t="s">
        <v>261</v>
      </c>
      <c r="L207" s="181"/>
      <c r="M207" s="207"/>
      <c r="N207" s="205">
        <v>2</v>
      </c>
      <c r="O207" s="203">
        <f>SUM(V192:V194)</f>
        <v>0</v>
      </c>
      <c r="P207" s="184">
        <f>O207/O216</f>
        <v>0</v>
      </c>
    </row>
    <row r="208" spans="11:16" ht="12.75">
      <c r="K208" s="180" t="s">
        <v>262</v>
      </c>
      <c r="L208" s="181"/>
      <c r="M208" s="208"/>
      <c r="N208" s="205">
        <v>3</v>
      </c>
      <c r="O208" s="203">
        <v>0</v>
      </c>
      <c r="P208" s="184">
        <f>O208/O216</f>
        <v>0</v>
      </c>
    </row>
    <row r="209" spans="11:16" ht="12.75">
      <c r="K209" s="180" t="s">
        <v>263</v>
      </c>
      <c r="L209" s="181"/>
      <c r="M209" s="208"/>
      <c r="N209" s="205">
        <v>4</v>
      </c>
      <c r="O209" s="203">
        <f>SUM(V189:V190)</f>
        <v>0</v>
      </c>
      <c r="P209" s="184">
        <f>O209/O216</f>
        <v>0</v>
      </c>
    </row>
    <row r="210" spans="11:16" ht="12.75">
      <c r="K210" s="180" t="s">
        <v>264</v>
      </c>
      <c r="L210" s="181"/>
      <c r="M210" s="208"/>
      <c r="N210" s="205">
        <v>5</v>
      </c>
      <c r="O210" s="203">
        <v>0</v>
      </c>
      <c r="P210" s="184">
        <f>O210/O216</f>
        <v>0</v>
      </c>
    </row>
    <row r="211" spans="11:16" ht="12.75">
      <c r="K211" s="180" t="s">
        <v>265</v>
      </c>
      <c r="L211" s="181"/>
      <c r="M211" s="208"/>
      <c r="N211" s="205">
        <v>6</v>
      </c>
      <c r="O211" s="203">
        <v>0</v>
      </c>
      <c r="P211" s="184">
        <f>O211/O216</f>
        <v>0</v>
      </c>
    </row>
    <row r="212" spans="11:16" ht="12.75">
      <c r="K212" s="180" t="s">
        <v>266</v>
      </c>
      <c r="L212" s="181"/>
      <c r="M212" s="208"/>
      <c r="N212" s="205">
        <v>7</v>
      </c>
      <c r="O212" s="203">
        <v>0</v>
      </c>
      <c r="P212" s="184">
        <f>O212/O216</f>
        <v>0</v>
      </c>
    </row>
    <row r="213" spans="11:16" ht="12.75">
      <c r="K213" s="180" t="s">
        <v>277</v>
      </c>
      <c r="L213" s="181"/>
      <c r="M213" s="208"/>
      <c r="N213" s="205">
        <v>8</v>
      </c>
      <c r="O213" s="203">
        <f>O201</f>
        <v>174853.14538445554</v>
      </c>
      <c r="P213" s="184">
        <f>O213/O216</f>
        <v>1</v>
      </c>
    </row>
    <row r="214" spans="11:16" ht="13.5" thickBot="1">
      <c r="K214" s="189" t="s">
        <v>267</v>
      </c>
      <c r="L214" s="190"/>
      <c r="M214" s="209"/>
      <c r="N214" s="205">
        <v>9</v>
      </c>
      <c r="O214" s="202">
        <v>0</v>
      </c>
      <c r="P214" s="184">
        <f>O214/O216</f>
        <v>0</v>
      </c>
    </row>
    <row r="215" ht="12.75">
      <c r="M215"/>
    </row>
    <row r="216" spans="13:16" ht="12.75">
      <c r="M216" s="33" t="s">
        <v>268</v>
      </c>
      <c r="O216" s="204">
        <f>SUM(O206:O214)</f>
        <v>174853.14538445554</v>
      </c>
      <c r="P216" s="193">
        <f>SUM(P206:P214)</f>
        <v>1</v>
      </c>
    </row>
  </sheetData>
  <mergeCells count="4">
    <mergeCell ref="A9:E9"/>
    <mergeCell ref="A126:B126"/>
    <mergeCell ref="A193:B193"/>
    <mergeCell ref="A194:B195"/>
  </mergeCells>
  <printOptions/>
  <pageMargins left="0.75" right="0.43" top="1" bottom="1" header="0.5" footer="0.5"/>
  <pageSetup horizontalDpi="600" verticalDpi="600" orientation="landscape" scale="50" r:id="rId2"/>
  <headerFooter alignWithMargins="0">
    <oddHeader>&amp;C&amp;"Arial,Bold"&amp;14NCSX June 2007 ETC 
TABLE II- Materials and Subcontracts</oddHeader>
    <oddFooter>&amp;L&amp;F&amp;C          &amp;A&amp;R&amp;D   &amp;T</oddFooter>
  </headerFooter>
  <rowBreaks count="1" manualBreakCount="1">
    <brk id="67"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12"/>
  <sheetViews>
    <sheetView zoomScale="75" zoomScaleNormal="75" workbookViewId="0" topLeftCell="A1">
      <selection activeCell="L53" sqref="L53"/>
    </sheetView>
  </sheetViews>
  <sheetFormatPr defaultColWidth="9.140625" defaultRowHeight="12.75"/>
  <cols>
    <col min="1" max="1" width="8.00390625" style="0" customWidth="1"/>
    <col min="2" max="2" width="26.8515625" style="0" customWidth="1"/>
    <col min="3" max="3" width="12.00390625" style="32"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6" customFormat="1" ht="20.25">
      <c r="A1" s="6" t="s">
        <v>74</v>
      </c>
    </row>
    <row r="2" s="6" customFormat="1" ht="20.25">
      <c r="A2" s="6" t="s">
        <v>148</v>
      </c>
    </row>
    <row r="3" s="6" customFormat="1" ht="20.25">
      <c r="A3" s="110" t="s">
        <v>188</v>
      </c>
    </row>
    <row r="4" s="6" customFormat="1" ht="20.25">
      <c r="A4" s="6" t="s">
        <v>75</v>
      </c>
    </row>
    <row r="5" s="6" customFormat="1" ht="20.25">
      <c r="A5" s="6" t="s">
        <v>151</v>
      </c>
    </row>
    <row r="6" s="6" customFormat="1" ht="20.25"/>
    <row r="7" spans="1:13" s="13" customFormat="1" ht="12.75">
      <c r="A7" s="39"/>
      <c r="B7" s="39"/>
      <c r="C7" s="40"/>
      <c r="D7" s="41"/>
      <c r="E7" s="41"/>
      <c r="F7" s="41"/>
      <c r="G7" s="41"/>
      <c r="H7" s="41"/>
      <c r="I7" s="41"/>
      <c r="J7" s="42"/>
      <c r="K7" s="42"/>
      <c r="L7" s="40"/>
      <c r="M7" s="43"/>
    </row>
    <row r="8" spans="1:13" s="45" customFormat="1" ht="12.75">
      <c r="A8" s="35"/>
      <c r="B8" s="35"/>
      <c r="C8" s="36"/>
      <c r="D8" s="37"/>
      <c r="E8" s="37"/>
      <c r="F8" s="37"/>
      <c r="G8" s="37"/>
      <c r="H8" s="37"/>
      <c r="I8" s="37"/>
      <c r="J8" s="44"/>
      <c r="K8" s="44"/>
      <c r="L8" s="36"/>
      <c r="M8" s="34"/>
    </row>
    <row r="9" spans="1:6" ht="15.75">
      <c r="A9" s="63" t="s">
        <v>24</v>
      </c>
      <c r="B9" s="63"/>
      <c r="C9" s="62"/>
      <c r="D9" s="37"/>
      <c r="E9" s="37"/>
      <c r="F9" s="37"/>
    </row>
    <row r="10" spans="1:6" ht="15.75">
      <c r="A10" s="63"/>
      <c r="B10" s="63"/>
      <c r="C10" s="62"/>
      <c r="D10" s="37"/>
      <c r="E10" s="37"/>
      <c r="F10" s="37"/>
    </row>
    <row r="11" spans="1:13" s="45" customFormat="1" ht="12.75">
      <c r="A11" s="223" t="s">
        <v>147</v>
      </c>
      <c r="B11" s="223"/>
      <c r="C11" s="223"/>
      <c r="D11" s="223"/>
      <c r="E11" s="223"/>
      <c r="F11" s="223"/>
      <c r="G11" s="224"/>
      <c r="H11" s="224"/>
      <c r="I11" s="224"/>
      <c r="J11" s="44"/>
      <c r="K11" s="44"/>
      <c r="L11" s="36"/>
      <c r="M11" s="34"/>
    </row>
    <row r="12" spans="1:13" s="45" customFormat="1" ht="12.75">
      <c r="A12" s="223"/>
      <c r="B12" s="223"/>
      <c r="C12" s="223"/>
      <c r="D12" s="223"/>
      <c r="E12" s="223"/>
      <c r="F12" s="223"/>
      <c r="G12" s="224"/>
      <c r="H12" s="224"/>
      <c r="I12" s="224"/>
      <c r="J12" s="44"/>
      <c r="K12" s="44"/>
      <c r="L12" s="36"/>
      <c r="M12" s="34"/>
    </row>
  </sheetData>
  <mergeCells count="1">
    <mergeCell ref="A11:I12"/>
  </mergeCells>
  <printOptions/>
  <pageMargins left="0.75" right="0.43" top="1" bottom="1" header="0.5" footer="0.5"/>
  <pageSetup fitToHeight="1" fitToWidth="1" horizontalDpi="600" verticalDpi="600" orientation="landscape" scale="59" r:id="rId1"/>
  <headerFooter alignWithMargins="0">
    <oddHeader>&amp;C&amp;"Arial,Bold"&amp;14NCSX June 2007 ETC 
TABLE III - Fabrication and Assembly</oddHeader>
    <oddFooter>&amp;L&amp;F&amp;C          &amp;A&amp;R&amp;D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tabSelected="1" workbookViewId="0" topLeftCell="A1">
      <selection activeCell="H43" sqref="H43"/>
    </sheetView>
  </sheetViews>
  <sheetFormatPr defaultColWidth="9.140625" defaultRowHeight="12.75"/>
  <cols>
    <col min="1" max="1" width="5.8515625" style="0" customWidth="1"/>
    <col min="7" max="7" width="13.421875" style="0" customWidth="1"/>
    <col min="13" max="13" width="11.140625" style="0" customWidth="1"/>
    <col min="14" max="14" width="10.57421875" style="0" customWidth="1"/>
  </cols>
  <sheetData>
    <row r="1" s="6" customFormat="1" ht="20.25">
      <c r="A1" s="6" t="s">
        <v>74</v>
      </c>
    </row>
    <row r="2" s="6" customFormat="1" ht="20.25">
      <c r="A2" s="6" t="s">
        <v>148</v>
      </c>
    </row>
    <row r="3" s="6" customFormat="1" ht="20.25">
      <c r="A3" s="110" t="s">
        <v>188</v>
      </c>
    </row>
    <row r="4" s="6" customFormat="1" ht="20.25">
      <c r="A4" s="6" t="s">
        <v>75</v>
      </c>
    </row>
    <row r="5" s="6" customFormat="1" ht="20.25">
      <c r="A5" s="6" t="s">
        <v>151</v>
      </c>
    </row>
    <row r="6" s="6" customFormat="1" ht="20.25"/>
    <row r="7" spans="1:19" ht="12.75">
      <c r="A7" s="13"/>
      <c r="B7" s="13"/>
      <c r="C7" s="13"/>
      <c r="D7" s="13"/>
      <c r="E7" s="13"/>
      <c r="F7" s="13"/>
      <c r="G7" s="13"/>
      <c r="H7" s="13"/>
      <c r="I7" s="13"/>
      <c r="J7" s="13"/>
      <c r="K7" s="13"/>
      <c r="L7" s="13"/>
      <c r="M7" s="13"/>
      <c r="N7" s="13"/>
      <c r="O7" s="13"/>
      <c r="P7" s="13"/>
      <c r="Q7" s="13"/>
      <c r="R7" s="13"/>
      <c r="S7" s="13"/>
    </row>
    <row r="8" ht="15.75">
      <c r="A8" s="15" t="s">
        <v>8</v>
      </c>
    </row>
    <row r="9" spans="1:20" ht="26.25">
      <c r="A9" s="15"/>
      <c r="D9" s="17" t="s">
        <v>10</v>
      </c>
      <c r="E9" s="17" t="s">
        <v>11</v>
      </c>
      <c r="F9" s="17" t="s">
        <v>12</v>
      </c>
      <c r="G9" s="19" t="s">
        <v>159</v>
      </c>
      <c r="H9" s="18"/>
      <c r="I9" s="18" t="s">
        <v>156</v>
      </c>
      <c r="J9" s="3"/>
      <c r="K9" s="3"/>
      <c r="L9" s="3"/>
      <c r="M9" s="3"/>
      <c r="N9" s="3"/>
      <c r="O9" s="3"/>
      <c r="P9" s="3"/>
      <c r="Q9" s="3"/>
      <c r="R9" s="3"/>
      <c r="S9" s="3"/>
      <c r="T9" s="3"/>
    </row>
    <row r="10" spans="2:12" ht="12.75">
      <c r="B10" s="1" t="s">
        <v>9</v>
      </c>
      <c r="E10" s="33" t="s">
        <v>160</v>
      </c>
      <c r="F10" s="5"/>
      <c r="G10" s="5"/>
      <c r="H10" s="1" t="s">
        <v>161</v>
      </c>
      <c r="L10" s="1"/>
    </row>
    <row r="11" spans="4:12" ht="12.75">
      <c r="D11" s="5"/>
      <c r="E11" s="5"/>
      <c r="F11" s="5"/>
      <c r="G11" s="87" t="s">
        <v>162</v>
      </c>
      <c r="L11" s="1"/>
    </row>
    <row r="12" spans="2:12" ht="12.75">
      <c r="B12" s="1" t="s">
        <v>157</v>
      </c>
      <c r="D12" s="5"/>
      <c r="E12" s="5"/>
      <c r="F12" s="33" t="s">
        <v>160</v>
      </c>
      <c r="G12" s="33"/>
      <c r="H12" s="1" t="s">
        <v>163</v>
      </c>
      <c r="L12" s="1"/>
    </row>
    <row r="13" spans="2:12" ht="12.75">
      <c r="B13" s="1"/>
      <c r="D13" s="5"/>
      <c r="E13" s="5"/>
      <c r="F13" s="33"/>
      <c r="G13" s="33"/>
      <c r="L13" s="1"/>
    </row>
    <row r="14" s="85" customFormat="1" ht="29.25" customHeight="1">
      <c r="B14" s="86" t="s">
        <v>158</v>
      </c>
    </row>
    <row r="15" spans="4:7" s="1" customFormat="1" ht="12.75">
      <c r="D15" s="33"/>
      <c r="E15" s="33"/>
      <c r="F15" s="33"/>
      <c r="G15" s="33"/>
    </row>
    <row r="16" spans="1:7" s="1" customFormat="1" ht="12.75">
      <c r="A16" s="98" t="s">
        <v>166</v>
      </c>
      <c r="D16" s="33"/>
      <c r="E16" s="33"/>
      <c r="F16" s="33"/>
      <c r="G16" s="33"/>
    </row>
    <row r="17" s="85" customFormat="1" ht="12.75" customHeight="1">
      <c r="B17" s="86"/>
    </row>
    <row r="18" spans="1:20" ht="12.75">
      <c r="A18" s="13"/>
      <c r="B18" s="13"/>
      <c r="C18" s="13"/>
      <c r="D18" s="13"/>
      <c r="E18" s="13"/>
      <c r="F18" s="13"/>
      <c r="G18" s="13"/>
      <c r="H18" s="13"/>
      <c r="I18" s="13"/>
      <c r="J18" s="13"/>
      <c r="K18" s="13"/>
      <c r="L18" s="13"/>
      <c r="M18" s="13"/>
      <c r="N18" s="13"/>
      <c r="O18" s="13"/>
      <c r="P18" s="13"/>
      <c r="Q18" s="13"/>
      <c r="R18" s="13"/>
      <c r="S18" s="13"/>
      <c r="T18" s="13"/>
    </row>
    <row r="19" s="45" customFormat="1" ht="12.75">
      <c r="A19" s="16" t="s">
        <v>165</v>
      </c>
    </row>
    <row r="20" spans="6:17" s="99" customFormat="1" ht="12.75">
      <c r="F20" s="100"/>
      <c r="G20" s="100"/>
      <c r="N20" s="230" t="s">
        <v>167</v>
      </c>
      <c r="O20" s="230"/>
      <c r="P20" s="101" t="s">
        <v>168</v>
      </c>
      <c r="Q20" s="102"/>
    </row>
    <row r="21" spans="1:17" s="103" customFormat="1" ht="25.5">
      <c r="A21" s="103" t="s">
        <v>169</v>
      </c>
      <c r="B21" s="231" t="s">
        <v>170</v>
      </c>
      <c r="C21" s="231"/>
      <c r="D21" s="231"/>
      <c r="E21" s="231"/>
      <c r="F21" s="231"/>
      <c r="G21" s="104" t="s">
        <v>171</v>
      </c>
      <c r="H21" s="231" t="s">
        <v>172</v>
      </c>
      <c r="I21" s="231"/>
      <c r="J21" s="231"/>
      <c r="K21" s="231" t="s">
        <v>173</v>
      </c>
      <c r="L21" s="231"/>
      <c r="M21" s="231"/>
      <c r="N21" s="103" t="s">
        <v>12</v>
      </c>
      <c r="O21" s="103" t="s">
        <v>10</v>
      </c>
      <c r="P21" s="103" t="s">
        <v>12</v>
      </c>
      <c r="Q21" s="103" t="s">
        <v>10</v>
      </c>
    </row>
    <row r="22" spans="1:13" s="107" customFormat="1" ht="12.75">
      <c r="A22" s="105"/>
      <c r="B22" s="226"/>
      <c r="C22" s="226"/>
      <c r="D22" s="226"/>
      <c r="E22" s="226"/>
      <c r="F22" s="226"/>
      <c r="G22" s="106"/>
      <c r="H22" s="227"/>
      <c r="I22" s="227"/>
      <c r="J22" s="227"/>
      <c r="K22" s="227"/>
      <c r="L22" s="227"/>
      <c r="M22" s="227"/>
    </row>
    <row r="23" spans="1:17" s="86" customFormat="1" ht="83.25" customHeight="1">
      <c r="A23" s="210">
        <v>162</v>
      </c>
      <c r="B23" s="228" t="s">
        <v>273</v>
      </c>
      <c r="C23" s="228"/>
      <c r="D23" s="228"/>
      <c r="E23" s="228"/>
      <c r="F23" s="228"/>
      <c r="G23" s="211" t="s">
        <v>270</v>
      </c>
      <c r="H23" s="229" t="s">
        <v>271</v>
      </c>
      <c r="I23" s="228"/>
      <c r="J23" s="228"/>
      <c r="K23" s="228" t="s">
        <v>272</v>
      </c>
      <c r="L23" s="228"/>
      <c r="M23" s="228"/>
      <c r="N23" s="212" t="s">
        <v>275</v>
      </c>
      <c r="O23" s="212" t="s">
        <v>276</v>
      </c>
      <c r="P23" s="211">
        <v>0</v>
      </c>
      <c r="Q23" s="211" t="s">
        <v>274</v>
      </c>
    </row>
    <row r="24" spans="2:13" s="107" customFormat="1" ht="12.75">
      <c r="B24" s="227"/>
      <c r="C24" s="227"/>
      <c r="D24" s="227"/>
      <c r="E24" s="227"/>
      <c r="F24" s="227"/>
      <c r="G24" s="106"/>
      <c r="H24" s="227"/>
      <c r="I24" s="227"/>
      <c r="J24" s="227"/>
      <c r="K24" s="227"/>
      <c r="L24" s="227"/>
      <c r="M24" s="227"/>
    </row>
    <row r="25" spans="2:13" s="108" customFormat="1" ht="12.75">
      <c r="B25" s="225"/>
      <c r="C25" s="225"/>
      <c r="D25" s="225"/>
      <c r="E25" s="225"/>
      <c r="F25" s="225"/>
      <c r="G25" s="109"/>
      <c r="H25" s="225"/>
      <c r="I25" s="225"/>
      <c r="J25" s="225"/>
      <c r="K25" s="225"/>
      <c r="L25" s="225"/>
      <c r="M25" s="225"/>
    </row>
    <row r="26" spans="5:8" ht="12.75">
      <c r="E26" s="5"/>
      <c r="F26" s="5"/>
      <c r="G26" s="5"/>
      <c r="H26" s="5"/>
    </row>
    <row r="27" spans="1:8" s="1" customFormat="1" ht="12.75">
      <c r="A27" s="1" t="s">
        <v>174</v>
      </c>
      <c r="E27" s="33"/>
      <c r="F27" s="33"/>
      <c r="G27" s="33"/>
      <c r="H27" s="33"/>
    </row>
    <row r="28" spans="1:8" s="1" customFormat="1" ht="12.75">
      <c r="A28" s="1" t="s">
        <v>175</v>
      </c>
      <c r="B28" s="1" t="s">
        <v>176</v>
      </c>
      <c r="E28" s="33"/>
      <c r="F28" s="33"/>
      <c r="G28" s="33"/>
      <c r="H28" s="33"/>
    </row>
    <row r="29" spans="2:8" s="1" customFormat="1" ht="12.75">
      <c r="B29" s="1" t="s">
        <v>177</v>
      </c>
      <c r="E29" s="33"/>
      <c r="F29" s="33"/>
      <c r="G29" s="33"/>
      <c r="H29" s="33"/>
    </row>
    <row r="30" spans="1:8" s="1" customFormat="1" ht="12.75">
      <c r="A30" s="1" t="s">
        <v>178</v>
      </c>
      <c r="B30" s="1" t="s">
        <v>179</v>
      </c>
      <c r="E30" s="33"/>
      <c r="F30" s="33"/>
      <c r="G30" s="33"/>
      <c r="H30" s="33"/>
    </row>
    <row r="31" spans="2:8" s="1" customFormat="1" ht="12.75">
      <c r="B31" s="1" t="s">
        <v>180</v>
      </c>
      <c r="E31" s="33"/>
      <c r="F31" s="33"/>
      <c r="G31" s="33"/>
      <c r="H31" s="33"/>
    </row>
    <row r="32" s="1" customFormat="1" ht="12.75">
      <c r="B32" s="1" t="s">
        <v>181</v>
      </c>
    </row>
    <row r="33" spans="1:2" s="1" customFormat="1" ht="12.75">
      <c r="A33" s="1" t="s">
        <v>182</v>
      </c>
      <c r="B33" s="1" t="s">
        <v>183</v>
      </c>
    </row>
    <row r="34" s="1" customFormat="1" ht="12.75">
      <c r="B34" s="1" t="s">
        <v>184</v>
      </c>
    </row>
    <row r="35" spans="1:2" s="1" customFormat="1" ht="12.75">
      <c r="A35" s="1" t="s">
        <v>185</v>
      </c>
      <c r="B35" s="1" t="s">
        <v>186</v>
      </c>
    </row>
    <row r="36" s="1" customFormat="1" ht="12.75">
      <c r="B36" s="1" t="s">
        <v>187</v>
      </c>
    </row>
    <row r="37" spans="5:8" ht="12.75">
      <c r="E37" s="5"/>
      <c r="F37" s="5"/>
      <c r="G37" s="5"/>
      <c r="H37" s="5"/>
    </row>
    <row r="38" spans="5:8" ht="12.75">
      <c r="E38" s="5"/>
      <c r="F38" s="5"/>
      <c r="G38" s="5"/>
      <c r="H38" s="5"/>
    </row>
    <row r="39" spans="5:8" ht="12.75">
      <c r="E39" s="5"/>
      <c r="F39" s="5"/>
      <c r="G39" s="5"/>
      <c r="H39" s="5"/>
    </row>
    <row r="40" spans="5:8" ht="12.75">
      <c r="E40" s="5"/>
      <c r="F40" s="5"/>
      <c r="G40" s="5"/>
      <c r="H40" s="5"/>
    </row>
    <row r="41" spans="5:8" ht="12.75">
      <c r="E41" s="5"/>
      <c r="F41" s="5"/>
      <c r="G41" s="5"/>
      <c r="H41" s="5"/>
    </row>
    <row r="42" spans="5:8" ht="12.75">
      <c r="E42" s="5"/>
      <c r="F42" s="5"/>
      <c r="G42" s="5"/>
      <c r="H42" s="5"/>
    </row>
    <row r="43" spans="5:8" ht="12.75">
      <c r="E43" s="5"/>
      <c r="F43" s="5"/>
      <c r="G43" s="5"/>
      <c r="H43" s="5"/>
    </row>
  </sheetData>
  <mergeCells count="16">
    <mergeCell ref="H23:J23"/>
    <mergeCell ref="K23:M23"/>
    <mergeCell ref="N20:O20"/>
    <mergeCell ref="B21:F21"/>
    <mergeCell ref="H21:J21"/>
    <mergeCell ref="K21:M21"/>
    <mergeCell ref="B25:F25"/>
    <mergeCell ref="H25:J25"/>
    <mergeCell ref="K25:M25"/>
    <mergeCell ref="B22:F22"/>
    <mergeCell ref="H22:J22"/>
    <mergeCell ref="K22:M22"/>
    <mergeCell ref="B24:F24"/>
    <mergeCell ref="H24:J24"/>
    <mergeCell ref="K24:M24"/>
    <mergeCell ref="B23:F23"/>
  </mergeCells>
  <printOptions/>
  <pageMargins left="0.75" right="0.43" top="1" bottom="1" header="0.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2007-08-23T17:57:40Z</cp:lastPrinted>
  <dcterms:created xsi:type="dcterms:W3CDTF">2001-10-24T18:11:20Z</dcterms:created>
  <dcterms:modified xsi:type="dcterms:W3CDTF">2008-03-19T19:45:10Z</dcterms:modified>
  <cp:category/>
  <cp:version/>
  <cp:contentType/>
  <cp:contentStatus/>
</cp:coreProperties>
</file>