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375" windowWidth="14325" windowHeight="9855" activeTab="6"/>
  </bookViews>
  <sheets>
    <sheet name="Fab Project" sheetId="1" r:id="rId1"/>
    <sheet name="Other Costs" sheetId="2" r:id="rId2"/>
    <sheet name="Engr" sheetId="3" r:id="rId3"/>
    <sheet name="R&amp;D" sheetId="4" r:id="rId4"/>
    <sheet name="M&amp;S" sheetId="5" r:id="rId5"/>
    <sheet name="Fab_assy" sheetId="6" r:id="rId6"/>
    <sheet name="Installation" sheetId="7" r:id="rId7"/>
  </sheets>
  <definedNames>
    <definedName name="_xlnm.Print_Area" localSheetId="2">'Engr'!$A$1:$Q$65</definedName>
    <definedName name="_xlnm.Print_Area" localSheetId="0">'Fab Project'!$A$1:$K$117</definedName>
    <definedName name="_xlnm.Print_Area" localSheetId="5">'Fab_assy'!$A$1:$O$24</definedName>
    <definedName name="_xlnm.Print_Area" localSheetId="6">'Installation'!$A$1:$M$33</definedName>
    <definedName name="_xlnm.Print_Area" localSheetId="4">'M&amp;S'!$A$1:$J$70</definedName>
    <definedName name="_xlnm.Print_Area" localSheetId="1">'Other Costs'!$A$4:$I$85</definedName>
    <definedName name="_xlnm.Print_Area" localSheetId="3">'R&amp;D'!$A$1:$Q$118</definedName>
    <definedName name="_xlnm.Print_Titles" localSheetId="2">'Engr'!$1:$3</definedName>
    <definedName name="_xlnm.Print_Titles" localSheetId="0">'Fab Project'!$1:$1</definedName>
    <definedName name="_xlnm.Print_Titles" localSheetId="5">'Fab_assy'!$1:$3</definedName>
    <definedName name="_xlnm.Print_Titles" localSheetId="6">'Installation'!$1:$3</definedName>
    <definedName name="_xlnm.Print_Titles" localSheetId="4">'M&amp;S'!$1:$3</definedName>
    <definedName name="_xlnm.Print_Titles" localSheetId="1">'Other Costs'!$1:$3</definedName>
    <definedName name="_xlnm.Print_Titles" localSheetId="3">'R&amp;D'!$1:$3</definedName>
  </definedNames>
  <calcPr fullCalcOnLoad="1" iterate="1" iterateCount="100" iterateDelta="0.001"/>
</workbook>
</file>

<file path=xl/comments5.xml><?xml version="1.0" encoding="utf-8"?>
<comments xmlns="http://schemas.openxmlformats.org/spreadsheetml/2006/main">
  <authors>
    <author>Bob Simmons</author>
  </authors>
  <commentList>
    <comment ref="C25" authorId="0">
      <text>
        <r>
          <rPr>
            <b/>
            <sz val="8"/>
            <rFont val="Tahoma"/>
            <family val="0"/>
          </rPr>
          <t>Bob Simmons:</t>
        </r>
        <r>
          <rPr>
            <sz val="8"/>
            <rFont val="Tahoma"/>
            <family val="0"/>
          </rPr>
          <t xml:space="preserve">
Assumed 2 vendors</t>
        </r>
      </text>
    </comment>
  </commentList>
</comments>
</file>

<file path=xl/sharedStrings.xml><?xml version="1.0" encoding="utf-8"?>
<sst xmlns="http://schemas.openxmlformats.org/spreadsheetml/2006/main" count="639" uniqueCount="305">
  <si>
    <t>Activity Title</t>
  </si>
  <si>
    <t>Manhours</t>
  </si>
  <si>
    <t>FY2002 $$</t>
  </si>
  <si>
    <t>Labor Type</t>
  </si>
  <si>
    <t>Comments</t>
  </si>
  <si>
    <t>Start Date  Month/Year</t>
  </si>
  <si>
    <t>End Date  Month/Year</t>
  </si>
  <si>
    <t>Preliminary Design (Title I)</t>
  </si>
  <si>
    <t>Final Design (Title II)</t>
  </si>
  <si>
    <t>EAEM</t>
  </si>
  <si>
    <t>EASM</t>
  </si>
  <si>
    <t>EADM</t>
  </si>
  <si>
    <t>ORNL Eng</t>
  </si>
  <si>
    <t>SAMPLE - Put in specific labor type</t>
  </si>
  <si>
    <t>M&amp;S Costs</t>
  </si>
  <si>
    <t>Procured Hardware/Material</t>
  </si>
  <si>
    <t>Purchased Design Services</t>
  </si>
  <si>
    <t>Procured Installation/Assembly Costs</t>
  </si>
  <si>
    <t>RMRM3</t>
  </si>
  <si>
    <t>Research Planning/Preparations</t>
  </si>
  <si>
    <t>Operational Spares</t>
  </si>
  <si>
    <t>Instructions for Completing Form</t>
  </si>
  <si>
    <t>(1) One form for each 3 digit WBS element (e.g., 111, 121, 452, etc.) =&gt; if no 3 digit WBS, use 2 digit WBS (e.g., 81, 82, 84)</t>
  </si>
  <si>
    <t>(3) For M&amp;S, provide estimate in FY2002 direct dollars if procured by PPPL, or in fully loaded dollars if procured by ORNL</t>
  </si>
  <si>
    <t>(4) Start and end date provided in month/year format =&gt; March/2003</t>
  </si>
  <si>
    <t>(2) For Lab labor, provide estimate in manhours =&gt; provide estimate by specific labor type.</t>
  </si>
  <si>
    <t>Other Costs</t>
  </si>
  <si>
    <t>Travel</t>
  </si>
  <si>
    <t>Allocations (WBS 81 only)</t>
  </si>
  <si>
    <t>Lab Fab/Assembly/Installation (Title III)</t>
  </si>
  <si>
    <t>Labor</t>
  </si>
  <si>
    <t>Manufacturing Development</t>
  </si>
  <si>
    <t xml:space="preserve"> </t>
  </si>
  <si>
    <t xml:space="preserve">Level of Effort </t>
  </si>
  <si>
    <t>FCEM</t>
  </si>
  <si>
    <t>FY2003</t>
  </si>
  <si>
    <t>FY2004</t>
  </si>
  <si>
    <t>FY2005</t>
  </si>
  <si>
    <t>FY2006</t>
  </si>
  <si>
    <t>FY2007</t>
  </si>
  <si>
    <t>Research Prep Activities</t>
  </si>
  <si>
    <t>Identify each procurement over $100K individually</t>
  </si>
  <si>
    <t>ORNL Physics</t>
  </si>
  <si>
    <t>Include any M&amp;S carried over from FY2002</t>
  </si>
  <si>
    <t>XX represents the 2 digit WBS code</t>
  </si>
  <si>
    <t>PPPL Designer</t>
  </si>
  <si>
    <t>PPPL Engineer</t>
  </si>
  <si>
    <t>PPPL monthly support</t>
  </si>
  <si>
    <t>Composite of ORNL Engineer / Designer</t>
  </si>
  <si>
    <t>Composite of ORNL Physicist</t>
  </si>
  <si>
    <t>Pro-E models</t>
  </si>
  <si>
    <t>assy dwgs</t>
  </si>
  <si>
    <t>Detail drawings</t>
  </si>
  <si>
    <t>installation dwg</t>
  </si>
  <si>
    <t>multiplier</t>
  </si>
  <si>
    <t>unit</t>
  </si>
  <si>
    <t>no.</t>
  </si>
  <si>
    <t>hrs/model</t>
  </si>
  <si>
    <t>hrs/dwg</t>
  </si>
  <si>
    <t>hrs/calc</t>
  </si>
  <si>
    <t>hrs/spec</t>
  </si>
  <si>
    <t>hrs/wk</t>
  </si>
  <si>
    <t>Engineering, Title I, II and III</t>
  </si>
  <si>
    <t>hrs</t>
  </si>
  <si>
    <t>Title I, II design</t>
  </si>
  <si>
    <t xml:space="preserve">Title III </t>
  </si>
  <si>
    <t>As-built drawings</t>
  </si>
  <si>
    <t>vendor oversight, inspection</t>
  </si>
  <si>
    <t>Disposition of deviation requests and non-conformances</t>
  </si>
  <si>
    <t>PPPL Physics</t>
  </si>
  <si>
    <t>subtotal</t>
  </si>
  <si>
    <t>Description:</t>
  </si>
  <si>
    <t>Schedule assumptions</t>
  </si>
  <si>
    <t>Title II Design</t>
  </si>
  <si>
    <t>Procurement</t>
  </si>
  <si>
    <t>Installation / final assembly</t>
  </si>
  <si>
    <t>In-house fab / sub-assy</t>
  </si>
  <si>
    <t>start</t>
  </si>
  <si>
    <t>end</t>
  </si>
  <si>
    <t>duration (weeks)</t>
  </si>
  <si>
    <t>cooling schematic</t>
  </si>
  <si>
    <t>electrical schematic</t>
  </si>
  <si>
    <t>I&amp;C schematic</t>
  </si>
  <si>
    <t>special analysis</t>
  </si>
  <si>
    <t>stress analysis</t>
  </si>
  <si>
    <t>thermal analysis</t>
  </si>
  <si>
    <t>preliminary and final design reviews</t>
  </si>
  <si>
    <t>hrs/rev</t>
  </si>
  <si>
    <t>meetings/reporting/presentations</t>
  </si>
  <si>
    <t>% of tot</t>
  </si>
  <si>
    <t>procurement specifications</t>
  </si>
  <si>
    <t>fract.</t>
  </si>
  <si>
    <t>total fraction</t>
  </si>
  <si>
    <t>hours</t>
  </si>
  <si>
    <t>Notes and worksheets</t>
  </si>
  <si>
    <t>PPPL Physics/scientific</t>
  </si>
  <si>
    <t>Composite of ORNL Physics / scientific</t>
  </si>
  <si>
    <t>Labor category</t>
  </si>
  <si>
    <t>R&amp;D</t>
  </si>
  <si>
    <t>Task</t>
  </si>
  <si>
    <t>Bid and award</t>
  </si>
  <si>
    <t>Vendor</t>
  </si>
  <si>
    <t>Summary</t>
  </si>
  <si>
    <t>R&amp;D design</t>
  </si>
  <si>
    <t>duration
(weeks)</t>
  </si>
  <si>
    <t>FY2008</t>
  </si>
  <si>
    <t>EMTB</t>
  </si>
  <si>
    <t>PPPL Technician</t>
  </si>
  <si>
    <t>Duration of activity per fiscal year (weeks)</t>
  </si>
  <si>
    <t>Lab R&amp;D labor</t>
  </si>
  <si>
    <t>Manufacturing Development (R&amp;D)</t>
  </si>
  <si>
    <t>per hour</t>
  </si>
  <si>
    <t>Materials and Subcontracts (M&amp;S)</t>
  </si>
  <si>
    <t>outside engr rate =</t>
  </si>
  <si>
    <t>$ per hour</t>
  </si>
  <si>
    <t>outside fab rate =</t>
  </si>
  <si>
    <t>outside inspection/technician rate =</t>
  </si>
  <si>
    <t xml:space="preserve">    fab rate</t>
  </si>
  <si>
    <t xml:space="preserve">   inspection/technician rate</t>
  </si>
  <si>
    <t>w/o G&amp;A</t>
  </si>
  <si>
    <t>Purchased parts:</t>
  </si>
  <si>
    <t>Worksheet:</t>
  </si>
  <si>
    <t>subtotal, purchased parts</t>
  </si>
  <si>
    <t>vendor shop drawings</t>
  </si>
  <si>
    <t>vendor part programming</t>
  </si>
  <si>
    <t>vendor misc engineering</t>
  </si>
  <si>
    <t>In-house Fabrication and Assembly</t>
  </si>
  <si>
    <t>total, procured hdwe/matl.</t>
  </si>
  <si>
    <t>total, manf/dev (R&amp;D)</t>
  </si>
  <si>
    <t>Manhours per fiscal year by labor category</t>
  </si>
  <si>
    <t>Installation</t>
  </si>
  <si>
    <t>This element is not part of the WBS 1 scope of work</t>
  </si>
  <si>
    <t>TOTAL</t>
  </si>
  <si>
    <t>Comment</t>
  </si>
  <si>
    <t>no purchased services anticipated</t>
  </si>
  <si>
    <t>All installation and assembly costs are included in WBS 7</t>
  </si>
  <si>
    <t>Summary Costs</t>
  </si>
  <si>
    <t>M&amp;S, Other</t>
  </si>
  <si>
    <t>subtotal, labor</t>
  </si>
  <si>
    <t>subtotal, M&amp;S</t>
  </si>
  <si>
    <t>G&amp;A</t>
  </si>
  <si>
    <t>on all purchased materials, subcontracts, travel</t>
  </si>
  <si>
    <t>Subtotal without contingency</t>
  </si>
  <si>
    <t>Contingency</t>
  </si>
  <si>
    <t>Total cost</t>
  </si>
  <si>
    <t>Overall on this WBS</t>
  </si>
  <si>
    <t>PPPL</t>
  </si>
  <si>
    <t>ORNL</t>
  </si>
  <si>
    <t>PPPL Effort</t>
  </si>
  <si>
    <t>ORNL effort</t>
  </si>
  <si>
    <t>ORNL Phys</t>
  </si>
  <si>
    <t>PPPL Phys</t>
  </si>
  <si>
    <t>Assumed rates:</t>
  </si>
  <si>
    <t>Start Date  Month/Yr</t>
  </si>
  <si>
    <t>End Date  Month/Yr</t>
  </si>
  <si>
    <t>ORNL Phys.</t>
  </si>
  <si>
    <t>PPPL Phys.</t>
  </si>
  <si>
    <t>ORNL Phy</t>
  </si>
  <si>
    <t>PPPL Phy</t>
  </si>
  <si>
    <t xml:space="preserve"> of design is preliminary design</t>
  </si>
  <si>
    <t>of design schedule is final design</t>
  </si>
  <si>
    <t>special analysis (electromagnetics)</t>
  </si>
  <si>
    <t>Title I Design</t>
  </si>
  <si>
    <t>total</t>
  </si>
  <si>
    <t>Fab operations summary</t>
  </si>
  <si>
    <t>Assembly operations summary</t>
  </si>
  <si>
    <t xml:space="preserve">   design rate:</t>
  </si>
  <si>
    <t>EASM, EMSM</t>
  </si>
  <si>
    <t>hrs / coil</t>
  </si>
  <si>
    <t>R&amp;D Tasks and Title III (see notes)</t>
  </si>
  <si>
    <t>Subcontractor labor rates:</t>
  </si>
  <si>
    <t>hr/coil</t>
  </si>
  <si>
    <t>hrs/line</t>
  </si>
  <si>
    <t>hrs/lot</t>
  </si>
  <si>
    <t>hr/lot</t>
  </si>
  <si>
    <t xml:space="preserve">assy dwgs </t>
  </si>
  <si>
    <t>Pro-E models (avg)</t>
  </si>
  <si>
    <t>procurement/fab specifications</t>
  </si>
  <si>
    <t>see notes below</t>
  </si>
  <si>
    <t>($)</t>
  </si>
  <si>
    <t>R&amp;D Schedule</t>
  </si>
  <si>
    <t>12 months</t>
  </si>
  <si>
    <t>24 months</t>
  </si>
  <si>
    <t>Production Schedule</t>
  </si>
  <si>
    <t>36 months</t>
  </si>
  <si>
    <t>vendor 1</t>
  </si>
  <si>
    <t>vendor 2</t>
  </si>
  <si>
    <t>Production Total</t>
  </si>
  <si>
    <t>Composite Cost Estimate</t>
  </si>
  <si>
    <t>(FY-02$)</t>
  </si>
  <si>
    <t xml:space="preserve">  Vendor design, tooling, fixtures</t>
  </si>
  <si>
    <t>incl above</t>
  </si>
  <si>
    <t>allocations for 2 forms from different vendors</t>
  </si>
  <si>
    <t>Vendor surveillance, oversight</t>
  </si>
  <si>
    <t>Procurement assistance</t>
  </si>
  <si>
    <t>No fabrication and assembly is associated with this WBS</t>
  </si>
  <si>
    <t>included in hardware estimate</t>
  </si>
  <si>
    <t xml:space="preserve">Profit </t>
  </si>
  <si>
    <t>at least one trip per month is expected for two years</t>
  </si>
  <si>
    <t>WBS 121 Vacuum Vessel Assembly</t>
  </si>
  <si>
    <t>port extensions</t>
  </si>
  <si>
    <t>bolts, seals, and other hardware</t>
  </si>
  <si>
    <t>two standard reviews</t>
  </si>
  <si>
    <t>one procurement specification for vessel assembly</t>
  </si>
  <si>
    <t>em disruption analysis</t>
  </si>
  <si>
    <t>Analyses include stress and buckling from normal and disruption loads</t>
  </si>
  <si>
    <t>included in WBS 125</t>
  </si>
  <si>
    <t>Included in WBS 123</t>
  </si>
  <si>
    <t>joint spacer flange</t>
  </si>
  <si>
    <t>This effort covers all Title I, II, and III engineering  for the vacuum vessel assembly, which includes the vessel shell, port extensions, spacer flange and seals.   Two R&amp;D subcontracts will be awarded for fabrication demonstration and development, followed by procurement of the final vessel by fixed price subcontract.   All Title III engr associated with installation is included in WBS 7.</t>
  </si>
  <si>
    <t>vessel torus, flanges, and port reinforcements</t>
  </si>
  <si>
    <t>Vacuum vessel assembly</t>
  </si>
  <si>
    <t>Vacuum Vessel Assembly</t>
  </si>
  <si>
    <t>Vessel assembly, 3 field periods</t>
  </si>
  <si>
    <t>10 months</t>
  </si>
  <si>
    <t xml:space="preserve">  Machining / polishing</t>
  </si>
  <si>
    <t xml:space="preserve">  Forming or casting vessel, extensions</t>
  </si>
  <si>
    <t xml:space="preserve">  Welding</t>
  </si>
  <si>
    <t xml:space="preserve">  Assy,Inspection, leak check, seals</t>
  </si>
  <si>
    <t xml:space="preserve">notes:  </t>
  </si>
  <si>
    <t>Vessel R&amp;D</t>
  </si>
  <si>
    <t>typical port extension</t>
  </si>
  <si>
    <t>Vacuum vessel fabrication R&amp;D</t>
  </si>
  <si>
    <t>R&amp;D budget allotted, 2 vendors</t>
  </si>
  <si>
    <t>Vessel R&amp;D Engineering Design</t>
  </si>
  <si>
    <t>included in R&amp;D estimate</t>
  </si>
  <si>
    <t>vacuum vessel design</t>
  </si>
  <si>
    <t>half period vessel shell, flanges, ports x 13 types, seals, spacer, etc.</t>
  </si>
  <si>
    <t>13 port extension/flange assemblies</t>
  </si>
  <si>
    <t>get name of federal QA outfit from Rod Templon's email</t>
  </si>
  <si>
    <t>vacuum vessel R&amp;D contracts</t>
  </si>
  <si>
    <t>None expected</t>
  </si>
  <si>
    <t>R&amp;D labor cost =</t>
  </si>
  <si>
    <t>total R&amp;D costs</t>
  </si>
  <si>
    <t>Notes:</t>
  </si>
  <si>
    <t>Desired results include demonstration of forming the torus shell, port stub reinforcements, and port extension to torus welding.</t>
  </si>
  <si>
    <t>FDR</t>
  </si>
  <si>
    <t>NBI port duct extensions</t>
  </si>
  <si>
    <t>NBI port duct extension</t>
  </si>
  <si>
    <t>This element consists of the port duct, seals, and all cover flanges</t>
  </si>
  <si>
    <t>no. of ports</t>
  </si>
  <si>
    <t>$/lb for fabrication</t>
  </si>
  <si>
    <t>lbs</t>
  </si>
  <si>
    <t>$/lb</t>
  </si>
  <si>
    <t>subtotal, fab cost shell</t>
  </si>
  <si>
    <t>weight of shell assembly, with ports</t>
  </si>
  <si>
    <t>ea</t>
  </si>
  <si>
    <t>subtotal, ports</t>
  </si>
  <si>
    <t>total, each nbi port duct extension</t>
  </si>
  <si>
    <t>total, 3 extensions</t>
  </si>
  <si>
    <t>no. of nbi duct extensions</t>
  </si>
  <si>
    <t>vacuum vessel assembly</t>
  </si>
  <si>
    <t>NBI port duct assemblies</t>
  </si>
  <si>
    <t>8" o.d. flange, 6" tube</t>
  </si>
  <si>
    <t>no. of 8" ports</t>
  </si>
  <si>
    <t>$/ea</t>
  </si>
  <si>
    <t>cost for 8" ports</t>
  </si>
  <si>
    <t>8" o.d. rotatable cover flange</t>
  </si>
  <si>
    <t>16.5" o.d. flange, 14" tube</t>
  </si>
  <si>
    <t>16.5" o.d. rotatable cover flange</t>
  </si>
  <si>
    <t>no. of 16.5" ports</t>
  </si>
  <si>
    <t>cost for 16.5" ports</t>
  </si>
  <si>
    <t>large square flange cover</t>
  </si>
  <si>
    <t>seals for diamond flange and square flange</t>
  </si>
  <si>
    <t>14.5" x 16.5"  flange with tube</t>
  </si>
  <si>
    <t>no. of 14.5" x 16.5" ports</t>
  </si>
  <si>
    <t>cost for 14.5" x 16.5" ports</t>
  </si>
  <si>
    <t>blank 14.5" x 16.5" flanges</t>
  </si>
  <si>
    <t>FY2003 $$</t>
  </si>
  <si>
    <t>This effort covers all R&amp;D necessary for developing and demonstrating the fabrication process for the vacuum vessel.  This R&amp;D will be performed by  two vendors, preferrably proposing different fabrication approaches, after which a fixed price subcontract will be let for the production vessel assembly. In addition, PPPL will perform in-house R&amp;D to verify the field joint welding joint design and process.</t>
  </si>
  <si>
    <t>VV joint prototype</t>
  </si>
  <si>
    <t>(FY-03$)</t>
  </si>
  <si>
    <t xml:space="preserve">Cost derived from subcontracts with two vendors </t>
  </si>
  <si>
    <t>This effort covers procurement of the vacuum vessel assembly by fixed price subcontract.   The vessel assembly includes the torus, port extensions,  spacers, and miscellaneous hardware.  The R&amp;D is costed separately.</t>
  </si>
  <si>
    <t>Cost derived from budgetary estimates by two vendors as part of R&amp;D subcontracts</t>
  </si>
  <si>
    <t xml:space="preserve">  shipping</t>
  </si>
  <si>
    <t>Vessel weld joint R&amp;D</t>
  </si>
  <si>
    <t>Modify two prototype vessel segments to include weld joint</t>
  </si>
  <si>
    <t xml:space="preserve">welding flanges </t>
  </si>
  <si>
    <t>machining segments</t>
  </si>
  <si>
    <t>machining flanges</t>
  </si>
  <si>
    <t>perform test welds</t>
  </si>
  <si>
    <t>measure distortion, temperature on backside of weld, etc.</t>
  </si>
  <si>
    <t>hr</t>
  </si>
  <si>
    <t>reports</t>
  </si>
  <si>
    <t>materials</t>
  </si>
  <si>
    <t>labor</t>
  </si>
  <si>
    <t>flange material</t>
  </si>
  <si>
    <t>welding consumables</t>
  </si>
  <si>
    <t>lb</t>
  </si>
  <si>
    <t>unit cost</t>
  </si>
  <si>
    <t>qty</t>
  </si>
  <si>
    <t>cost</t>
  </si>
  <si>
    <t>lot</t>
  </si>
  <si>
    <t>seals, misc.</t>
  </si>
  <si>
    <t>subtotal, materials</t>
  </si>
  <si>
    <t>weld test materials</t>
  </si>
  <si>
    <t>thermocouples</t>
  </si>
  <si>
    <t>install thermocouples</t>
  </si>
  <si>
    <t>G&amp;A adjustment on large procurement</t>
  </si>
  <si>
    <t>supervision /QA</t>
  </si>
  <si>
    <t>PVVS</t>
  </si>
  <si>
    <t>R&amp;D studies by vendors</t>
  </si>
  <si>
    <t>PVVS, total</t>
  </si>
  <si>
    <t>total contract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</si>
</sst>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dd\-mmm\-yy"/>
  </numFmts>
  <fonts count="28">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b/>
      <i/>
      <sz val="14"/>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i/>
      <sz val="8"/>
      <name val="Arial"/>
      <family val="2"/>
    </font>
    <font>
      <b/>
      <i/>
      <sz val="8"/>
      <name val="Arial"/>
      <family val="2"/>
    </font>
    <font>
      <sz val="10"/>
      <color indexed="43"/>
      <name val="Arial"/>
      <family val="2"/>
    </font>
    <font>
      <b/>
      <i/>
      <sz val="9"/>
      <name val="Arial"/>
      <family val="2"/>
    </font>
    <font>
      <i/>
      <sz val="9"/>
      <name val="Arial"/>
      <family val="2"/>
    </font>
    <font>
      <sz val="10"/>
      <color indexed="8"/>
      <name val="Arial"/>
      <family val="2"/>
    </font>
    <font>
      <b/>
      <sz val="8"/>
      <name val="Tahoma"/>
      <family val="0"/>
    </font>
    <font>
      <sz val="8"/>
      <name val="Tahoma"/>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2" borderId="0" xfId="0" applyFont="1" applyFill="1" applyAlignment="1">
      <alignment horizontal="center" wrapText="1"/>
    </xf>
    <xf numFmtId="0" fontId="2" fillId="0" borderId="0" xfId="0" applyFont="1" applyFill="1" applyAlignment="1">
      <alignment horizontal="center" wrapText="1"/>
    </xf>
    <xf numFmtId="0" fontId="4" fillId="0" borderId="0" xfId="0" applyFont="1" applyAlignment="1">
      <alignment/>
    </xf>
    <xf numFmtId="0" fontId="2" fillId="0" borderId="0" xfId="0" applyFont="1" applyAlignment="1">
      <alignment horizontal="centerContinuous" wrapText="1"/>
    </xf>
    <xf numFmtId="0" fontId="0" fillId="2" borderId="0" xfId="0" applyFill="1" applyAlignment="1">
      <alignment/>
    </xf>
    <xf numFmtId="0" fontId="3"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 fillId="0" borderId="0" xfId="0" applyFont="1" applyAlignment="1">
      <alignment horizontal="left"/>
    </xf>
    <xf numFmtId="0" fontId="0" fillId="0" borderId="0" xfId="0" applyFont="1" applyAlignment="1">
      <alignment/>
    </xf>
    <xf numFmtId="0" fontId="4" fillId="0" borderId="0" xfId="0" applyFont="1" applyAlignment="1">
      <alignment wrapText="1"/>
    </xf>
    <xf numFmtId="14" fontId="1" fillId="0" borderId="0" xfId="0" applyNumberFormat="1" applyFont="1" applyAlignment="1">
      <alignment/>
    </xf>
    <xf numFmtId="14" fontId="2" fillId="0" borderId="0" xfId="0" applyNumberFormat="1" applyFont="1" applyAlignment="1">
      <alignment horizontal="center" wrapText="1"/>
    </xf>
    <xf numFmtId="14" fontId="2" fillId="2" borderId="0" xfId="0" applyNumberFormat="1" applyFont="1" applyFill="1" applyAlignment="1">
      <alignment horizontal="center" wrapText="1"/>
    </xf>
    <xf numFmtId="14" fontId="0" fillId="0" borderId="0" xfId="0" applyNumberFormat="1" applyAlignment="1">
      <alignment/>
    </xf>
    <xf numFmtId="0" fontId="0" fillId="0" borderId="0" xfId="0" applyAlignment="1">
      <alignment wrapText="1"/>
    </xf>
    <xf numFmtId="0" fontId="1" fillId="0" borderId="0" xfId="0" applyFont="1" applyAlignment="1">
      <alignment horizontal="left"/>
    </xf>
    <xf numFmtId="0" fontId="0" fillId="0" borderId="0" xfId="0" applyAlignment="1">
      <alignment horizontal="center"/>
    </xf>
    <xf numFmtId="0" fontId="7" fillId="0" borderId="0" xfId="0" applyFont="1" applyAlignment="1">
      <alignment horizontal="center"/>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2" fontId="0" fillId="0" borderId="0" xfId="0" applyNumberFormat="1" applyAlignment="1">
      <alignment/>
    </xf>
    <xf numFmtId="1" fontId="0" fillId="0" borderId="0" xfId="0" applyNumberFormat="1" applyAlignment="1">
      <alignment/>
    </xf>
    <xf numFmtId="2" fontId="7" fillId="0" borderId="0" xfId="0" applyNumberFormat="1" applyFon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0" fontId="0" fillId="0" borderId="0" xfId="0" applyFont="1" applyAlignment="1">
      <alignment horizontal="center" textRotation="90"/>
    </xf>
    <xf numFmtId="0" fontId="0" fillId="0" borderId="0" xfId="0" applyFont="1" applyAlignment="1">
      <alignment horizontal="center" wrapText="1"/>
    </xf>
    <xf numFmtId="1" fontId="0" fillId="0" borderId="0" xfId="0" applyNumberFormat="1" applyAlignment="1">
      <alignment horizontal="center"/>
    </xf>
    <xf numFmtId="0" fontId="4" fillId="0" borderId="0" xfId="0" applyFont="1" applyAlignment="1">
      <alignment horizontal="left"/>
    </xf>
    <xf numFmtId="0" fontId="0" fillId="0" borderId="0" xfId="0" applyAlignment="1">
      <alignment horizontal="right"/>
    </xf>
    <xf numFmtId="166" fontId="0" fillId="0" borderId="0" xfId="0" applyNumberFormat="1" applyAlignment="1">
      <alignment/>
    </xf>
    <xf numFmtId="166" fontId="7" fillId="0" borderId="0" xfId="0" applyNumberFormat="1" applyFont="1" applyAlignment="1">
      <alignment/>
    </xf>
    <xf numFmtId="166" fontId="0" fillId="0" borderId="0" xfId="0" applyNumberFormat="1" applyFont="1" applyAlignment="1">
      <alignment/>
    </xf>
    <xf numFmtId="0" fontId="7" fillId="0" borderId="0" xfId="0" applyFont="1" applyAlignment="1">
      <alignment/>
    </xf>
    <xf numFmtId="0" fontId="0" fillId="0" borderId="0" xfId="0" applyAlignment="1">
      <alignment horizontal="right" vertical="top" wrapText="1"/>
    </xf>
    <xf numFmtId="166" fontId="0" fillId="0" borderId="0" xfId="0" applyNumberFormat="1" applyFont="1" applyAlignment="1">
      <alignment horizontal="right" vertical="top" wrapText="1"/>
    </xf>
    <xf numFmtId="166" fontId="0" fillId="0" borderId="0" xfId="0" applyNumberFormat="1" applyAlignment="1">
      <alignment horizontal="right"/>
    </xf>
    <xf numFmtId="1" fontId="7" fillId="0" borderId="0" xfId="0" applyNumberFormat="1" applyFont="1" applyAlignment="1">
      <alignment horizontal="center"/>
    </xf>
    <xf numFmtId="166" fontId="5" fillId="0" borderId="0" xfId="0" applyNumberFormat="1" applyFont="1" applyAlignment="1">
      <alignment/>
    </xf>
    <xf numFmtId="0" fontId="0" fillId="0" borderId="0" xfId="0" applyFill="1" applyAlignment="1">
      <alignment/>
    </xf>
    <xf numFmtId="0" fontId="2" fillId="2" borderId="0" xfId="0" applyFont="1" applyFill="1" applyAlignment="1">
      <alignment/>
    </xf>
    <xf numFmtId="14" fontId="0" fillId="2" borderId="0" xfId="0" applyNumberFormat="1" applyFill="1" applyAlignment="1">
      <alignment/>
    </xf>
    <xf numFmtId="0" fontId="4" fillId="2" borderId="0" xfId="0" applyFont="1" applyFill="1" applyAlignment="1">
      <alignment/>
    </xf>
    <xf numFmtId="1" fontId="0" fillId="2" borderId="0" xfId="0" applyNumberFormat="1" applyFill="1" applyAlignment="1">
      <alignment horizontal="center"/>
    </xf>
    <xf numFmtId="0" fontId="9" fillId="0" borderId="0" xfId="0" applyFont="1" applyAlignment="1">
      <alignment horizontal="left"/>
    </xf>
    <xf numFmtId="1" fontId="4" fillId="0" borderId="0" xfId="0" applyNumberFormat="1" applyFont="1" applyAlignment="1">
      <alignment/>
    </xf>
    <xf numFmtId="14" fontId="2" fillId="0" borderId="0" xfId="0" applyNumberFormat="1" applyFont="1" applyAlignment="1">
      <alignment horizontal="left"/>
    </xf>
    <xf numFmtId="14" fontId="0" fillId="0" borderId="0" xfId="0" applyNumberFormat="1" applyFill="1" applyAlignment="1">
      <alignment/>
    </xf>
    <xf numFmtId="0" fontId="0" fillId="0" borderId="0" xfId="0" applyFont="1" applyAlignment="1">
      <alignment horizontal="left"/>
    </xf>
    <xf numFmtId="3" fontId="0" fillId="0" borderId="0" xfId="0" applyNumberFormat="1" applyAlignment="1">
      <alignment/>
    </xf>
    <xf numFmtId="0" fontId="10" fillId="0" borderId="0" xfId="0" applyFont="1" applyAlignment="1">
      <alignment/>
    </xf>
    <xf numFmtId="166" fontId="0" fillId="0" borderId="0" xfId="0" applyNumberFormat="1" applyAlignment="1">
      <alignment horizontal="left"/>
    </xf>
    <xf numFmtId="9" fontId="0" fillId="0" borderId="0" xfId="0" applyNumberFormat="1" applyAlignment="1">
      <alignment horizontal="left"/>
    </xf>
    <xf numFmtId="0" fontId="4" fillId="0" borderId="0" xfId="0" applyFont="1" applyFill="1" applyAlignment="1">
      <alignment/>
    </xf>
    <xf numFmtId="1" fontId="0" fillId="0" borderId="0" xfId="0" applyNumberFormat="1" applyFill="1" applyAlignment="1">
      <alignment horizontal="center"/>
    </xf>
    <xf numFmtId="14" fontId="2" fillId="0" borderId="0" xfId="0" applyNumberFormat="1" applyFont="1" applyAlignment="1">
      <alignment/>
    </xf>
    <xf numFmtId="14" fontId="2" fillId="2" borderId="0" xfId="0" applyNumberFormat="1" applyFont="1" applyFill="1" applyAlignment="1">
      <alignment horizontal="left"/>
    </xf>
    <xf numFmtId="0" fontId="3" fillId="0" borderId="0" xfId="0" applyFont="1" applyAlignment="1">
      <alignment horizontal="center"/>
    </xf>
    <xf numFmtId="1" fontId="4" fillId="0" borderId="0" xfId="0" applyNumberFormat="1" applyFont="1" applyAlignment="1">
      <alignment horizontal="center"/>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1" fillId="0" borderId="1" xfId="0" applyFont="1" applyBorder="1" applyAlignment="1">
      <alignment horizontal="left"/>
    </xf>
    <xf numFmtId="0" fontId="1" fillId="0" borderId="1" xfId="0" applyFont="1" applyBorder="1" applyAlignment="1">
      <alignment/>
    </xf>
    <xf numFmtId="14" fontId="1" fillId="0" borderId="1" xfId="0" applyNumberFormat="1" applyFont="1" applyBorder="1" applyAlignment="1">
      <alignment/>
    </xf>
    <xf numFmtId="14" fontId="0" fillId="0" borderId="1" xfId="0" applyNumberFormat="1" applyBorder="1" applyAlignment="1">
      <alignment/>
    </xf>
    <xf numFmtId="14" fontId="2" fillId="0" borderId="1" xfId="0" applyNumberFormat="1" applyFont="1" applyBorder="1" applyAlignment="1">
      <alignment horizontal="left"/>
    </xf>
    <xf numFmtId="0" fontId="8" fillId="0" borderId="0"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17" fontId="0" fillId="0" borderId="1" xfId="0" applyNumberFormat="1" applyBorder="1" applyAlignment="1">
      <alignment horizontal="center"/>
    </xf>
    <xf numFmtId="0" fontId="4" fillId="0" borderId="1" xfId="0" applyFont="1" applyBorder="1" applyAlignment="1">
      <alignment horizontal="left"/>
    </xf>
    <xf numFmtId="0" fontId="0" fillId="0" borderId="0" xfId="0" applyFill="1" applyBorder="1" applyAlignment="1">
      <alignment/>
    </xf>
    <xf numFmtId="0" fontId="4" fillId="0" borderId="0" xfId="0" applyFont="1" applyBorder="1" applyAlignment="1">
      <alignment/>
    </xf>
    <xf numFmtId="17" fontId="0" fillId="0" borderId="0" xfId="0" applyNumberFormat="1" applyBorder="1" applyAlignment="1">
      <alignment horizontal="center"/>
    </xf>
    <xf numFmtId="0" fontId="4" fillId="0" borderId="0" xfId="0" applyFont="1" applyBorder="1" applyAlignment="1">
      <alignment horizontal="left"/>
    </xf>
    <xf numFmtId="1" fontId="0" fillId="0" borderId="0" xfId="0" applyNumberFormat="1" applyFont="1" applyAlignment="1">
      <alignment/>
    </xf>
    <xf numFmtId="168" fontId="0" fillId="0" borderId="0" xfId="0" applyNumberFormat="1" applyFont="1" applyFill="1" applyBorder="1" applyAlignment="1">
      <alignment horizontal="center"/>
    </xf>
    <xf numFmtId="0" fontId="3" fillId="0" borderId="0" xfId="0" applyFont="1" applyFill="1" applyBorder="1" applyAlignment="1">
      <alignment/>
    </xf>
    <xf numFmtId="168" fontId="3" fillId="0" borderId="0" xfId="0" applyNumberFormat="1"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168" fontId="4"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11" fillId="0" borderId="0" xfId="0" applyFont="1" applyFill="1" applyBorder="1" applyAlignment="1">
      <alignment/>
    </xf>
    <xf numFmtId="168" fontId="13" fillId="0" borderId="0" xfId="0" applyNumberFormat="1" applyFont="1" applyFill="1" applyBorder="1" applyAlignment="1">
      <alignment horizontal="center"/>
    </xf>
    <xf numFmtId="168" fontId="14" fillId="0" borderId="0" xfId="0" applyNumberFormat="1" applyFont="1" applyFill="1" applyBorder="1" applyAlignment="1">
      <alignment/>
    </xf>
    <xf numFmtId="0" fontId="13" fillId="0" borderId="0" xfId="0" applyFont="1" applyFill="1" applyBorder="1" applyAlignment="1">
      <alignment horizontal="center"/>
    </xf>
    <xf numFmtId="168" fontId="14" fillId="0" borderId="0" xfId="0" applyNumberFormat="1" applyFont="1" applyFill="1" applyBorder="1" applyAlignment="1">
      <alignment horizontal="center"/>
    </xf>
    <xf numFmtId="168" fontId="0" fillId="0" borderId="0" xfId="0" applyNumberFormat="1" applyFill="1" applyBorder="1" applyAlignment="1">
      <alignment/>
    </xf>
    <xf numFmtId="0" fontId="2" fillId="0" borderId="0" xfId="0" applyFont="1" applyFill="1" applyBorder="1" applyAlignment="1">
      <alignment/>
    </xf>
    <xf numFmtId="0" fontId="13" fillId="0" borderId="0" xfId="0" applyFont="1" applyFill="1" applyBorder="1" applyAlignment="1">
      <alignment/>
    </xf>
    <xf numFmtId="1" fontId="0" fillId="0" borderId="0" xfId="0" applyNumberFormat="1" applyFont="1" applyAlignment="1">
      <alignment horizontal="center"/>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21" fillId="0" borderId="0" xfId="0" applyNumberFormat="1" applyFont="1" applyFill="1" applyBorder="1" applyAlignment="1">
      <alignment horizontal="center"/>
    </xf>
    <xf numFmtId="0" fontId="15" fillId="0" borderId="0" xfId="0" applyFont="1" applyFill="1" applyBorder="1" applyAlignment="1">
      <alignment horizontal="center"/>
    </xf>
    <xf numFmtId="169" fontId="20" fillId="0" borderId="0" xfId="0" applyNumberFormat="1" applyFont="1" applyFill="1" applyBorder="1" applyAlignment="1">
      <alignment horizontal="center"/>
    </xf>
    <xf numFmtId="0" fontId="0" fillId="0" borderId="0" xfId="0" applyAlignment="1">
      <alignment/>
    </xf>
    <xf numFmtId="0" fontId="0" fillId="0" borderId="0" xfId="0" applyFont="1" applyAlignment="1">
      <alignment horizontal="left" textRotation="90"/>
    </xf>
    <xf numFmtId="0" fontId="0" fillId="0" borderId="0" xfId="0" applyFont="1" applyFill="1" applyBorder="1" applyAlignment="1">
      <alignment horizontal="left"/>
    </xf>
    <xf numFmtId="8" fontId="3" fillId="0" borderId="0" xfId="0" applyNumberFormat="1" applyFont="1" applyFill="1" applyBorder="1" applyAlignment="1">
      <alignment horizontal="center"/>
    </xf>
    <xf numFmtId="8" fontId="14"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70" fontId="7" fillId="0" borderId="0" xfId="0" applyNumberFormat="1" applyFont="1" applyAlignment="1">
      <alignment horizontal="center"/>
    </xf>
    <xf numFmtId="2" fontId="0" fillId="0" borderId="0" xfId="0" applyNumberFormat="1" applyFont="1" applyAlignment="1">
      <alignment/>
    </xf>
    <xf numFmtId="0" fontId="0" fillId="0" borderId="0" xfId="0" applyAlignment="1">
      <alignment textRotation="90"/>
    </xf>
    <xf numFmtId="0" fontId="0" fillId="0" borderId="0" xfId="0" applyAlignment="1">
      <alignment textRotation="90" wrapText="1"/>
    </xf>
    <xf numFmtId="0" fontId="3" fillId="0" borderId="0" xfId="0" applyFont="1" applyFill="1" applyBorder="1" applyAlignment="1">
      <alignment horizontal="center"/>
    </xf>
    <xf numFmtId="0" fontId="0" fillId="0" borderId="0" xfId="0" applyAlignment="1">
      <alignment horizontal="center" wrapText="1"/>
    </xf>
    <xf numFmtId="0" fontId="0" fillId="2" borderId="0" xfId="0" applyFill="1" applyAlignment="1">
      <alignment horizontal="center" wrapText="1"/>
    </xf>
    <xf numFmtId="0" fontId="0" fillId="2" borderId="0" xfId="0" applyFill="1" applyAlignment="1">
      <alignment wrapText="1"/>
    </xf>
    <xf numFmtId="3" fontId="0" fillId="0" borderId="0" xfId="0" applyNumberFormat="1" applyAlignment="1">
      <alignment horizontal="right" wrapText="1"/>
    </xf>
    <xf numFmtId="166" fontId="0" fillId="0" borderId="0" xfId="0" applyNumberFormat="1" applyAlignment="1">
      <alignment horizontal="right" wrapText="1"/>
    </xf>
    <xf numFmtId="166" fontId="7" fillId="0" borderId="0" xfId="0" applyNumberFormat="1" applyFont="1" applyAlignment="1">
      <alignment wrapText="1"/>
    </xf>
    <xf numFmtId="166" fontId="7" fillId="2" borderId="0" xfId="0" applyNumberFormat="1" applyFont="1" applyFill="1" applyAlignment="1">
      <alignment wrapText="1"/>
    </xf>
    <xf numFmtId="166" fontId="7" fillId="0" borderId="0" xfId="0" applyNumberFormat="1" applyFont="1" applyAlignment="1">
      <alignment horizontal="right" wrapText="1"/>
    </xf>
    <xf numFmtId="166" fontId="0" fillId="0" borderId="0" xfId="0" applyNumberFormat="1" applyAlignment="1">
      <alignment horizontal="left" wrapText="1"/>
    </xf>
    <xf numFmtId="166" fontId="0" fillId="2" borderId="0" xfId="0" applyNumberFormat="1" applyFill="1" applyAlignment="1">
      <alignment wrapText="1"/>
    </xf>
    <xf numFmtId="166" fontId="0" fillId="0" borderId="0" xfId="0" applyNumberFormat="1" applyAlignment="1">
      <alignment wrapText="1"/>
    </xf>
    <xf numFmtId="166" fontId="23" fillId="0" borderId="0" xfId="0" applyNumberFormat="1" applyFont="1" applyAlignment="1">
      <alignment horizontal="left" wrapText="1"/>
    </xf>
    <xf numFmtId="166" fontId="0" fillId="0" borderId="0" xfId="0" applyNumberFormat="1" applyAlignment="1">
      <alignment horizontal="center" wrapText="1"/>
    </xf>
    <xf numFmtId="0" fontId="0" fillId="0" borderId="0" xfId="0" applyAlignment="1">
      <alignment horizontal="right" wrapText="1"/>
    </xf>
    <xf numFmtId="166" fontId="0" fillId="0" borderId="0" xfId="0" applyNumberFormat="1" applyFill="1" applyBorder="1" applyAlignment="1">
      <alignment/>
    </xf>
    <xf numFmtId="0" fontId="22"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4" fontId="0" fillId="0" borderId="0" xfId="0" applyNumberFormat="1" applyAlignment="1">
      <alignment horizontal="right" wrapText="1"/>
    </xf>
    <xf numFmtId="2" fontId="0" fillId="0" borderId="0" xfId="0" applyNumberFormat="1" applyAlignment="1">
      <alignment wrapText="1"/>
    </xf>
    <xf numFmtId="2" fontId="2" fillId="0" borderId="0" xfId="0" applyNumberFormat="1" applyFont="1" applyAlignment="1">
      <alignment horizontal="center" wrapText="1"/>
    </xf>
    <xf numFmtId="1" fontId="0"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 fontId="0" fillId="0" borderId="0" xfId="0" applyNumberFormat="1" applyFill="1" applyBorder="1" applyAlignment="1">
      <alignment horizontal="right"/>
    </xf>
    <xf numFmtId="1"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168" fontId="0" fillId="0" borderId="0" xfId="0" applyNumberFormat="1" applyFill="1" applyBorder="1" applyAlignment="1">
      <alignment horizontal="left"/>
    </xf>
    <xf numFmtId="0" fontId="18" fillId="0" borderId="0" xfId="0" applyFont="1" applyFill="1" applyBorder="1" applyAlignment="1">
      <alignment horizontal="left"/>
    </xf>
    <xf numFmtId="1" fontId="0" fillId="0" borderId="0" xfId="0" applyNumberFormat="1" applyFont="1" applyFill="1" applyBorder="1" applyAlignment="1">
      <alignment/>
    </xf>
    <xf numFmtId="0" fontId="2" fillId="0" borderId="0" xfId="0" applyFont="1" applyFill="1" applyBorder="1" applyAlignment="1">
      <alignment horizontal="right"/>
    </xf>
    <xf numFmtId="0" fontId="18" fillId="0" borderId="0" xfId="0" applyFont="1" applyFill="1" applyBorder="1" applyAlignment="1">
      <alignment/>
    </xf>
    <xf numFmtId="0" fontId="0" fillId="0" borderId="0" xfId="0" applyFont="1" applyFill="1" applyBorder="1" applyAlignment="1">
      <alignment horizontal="right"/>
    </xf>
    <xf numFmtId="0" fontId="19" fillId="0" borderId="0" xfId="0" applyFont="1" applyFill="1" applyBorder="1" applyAlignment="1">
      <alignment/>
    </xf>
    <xf numFmtId="0" fontId="19"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center" wrapText="1"/>
    </xf>
    <xf numFmtId="17" fontId="0"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Fill="1" applyBorder="1" applyAlignment="1">
      <alignment/>
    </xf>
    <xf numFmtId="0" fontId="20" fillId="0" borderId="0" xfId="0" applyFont="1" applyFill="1" applyBorder="1" applyAlignment="1">
      <alignment/>
    </xf>
    <xf numFmtId="1" fontId="20" fillId="0" borderId="0" xfId="0" applyNumberFormat="1" applyFont="1" applyFill="1" applyBorder="1" applyAlignment="1">
      <alignment/>
    </xf>
    <xf numFmtId="168" fontId="20" fillId="0" borderId="0" xfId="0" applyNumberFormat="1" applyFont="1" applyFill="1" applyBorder="1" applyAlignment="1">
      <alignment horizontal="center"/>
    </xf>
    <xf numFmtId="169" fontId="2" fillId="0" borderId="0" xfId="0" applyNumberFormat="1" applyFont="1" applyFill="1" applyBorder="1" applyAlignment="1">
      <alignment horizontal="right"/>
    </xf>
    <xf numFmtId="168" fontId="2" fillId="0" borderId="0" xfId="0" applyNumberFormat="1" applyFont="1" applyFill="1" applyBorder="1" applyAlignment="1">
      <alignment horizontal="left"/>
    </xf>
    <xf numFmtId="1" fontId="2" fillId="0" borderId="0" xfId="0" applyNumberFormat="1" applyFont="1" applyFill="1" applyBorder="1" applyAlignment="1">
      <alignment/>
    </xf>
    <xf numFmtId="1" fontId="2" fillId="0" borderId="0" xfId="0" applyNumberFormat="1" applyFont="1" applyFill="1" applyBorder="1" applyAlignment="1">
      <alignment horizontal="center"/>
    </xf>
    <xf numFmtId="0" fontId="0" fillId="0" borderId="0" xfId="0" applyFill="1" applyBorder="1" applyAlignment="1">
      <alignment horizontal="left"/>
    </xf>
    <xf numFmtId="0" fontId="16" fillId="0" borderId="0" xfId="0" applyFont="1" applyFill="1" applyBorder="1" applyAlignment="1">
      <alignment horizontal="center"/>
    </xf>
    <xf numFmtId="168" fontId="13" fillId="0" borderId="0" xfId="0" applyNumberFormat="1" applyFont="1" applyFill="1" applyBorder="1" applyAlignment="1">
      <alignment horizontal="left"/>
    </xf>
    <xf numFmtId="14" fontId="0" fillId="0" borderId="0" xfId="0" applyNumberFormat="1" applyFont="1" applyAlignment="1">
      <alignment horizontal="left"/>
    </xf>
    <xf numFmtId="166" fontId="23" fillId="0" borderId="0" xfId="0" applyNumberFormat="1" applyFont="1" applyAlignment="1">
      <alignment horizontal="right" wrapText="1"/>
    </xf>
    <xf numFmtId="166" fontId="7" fillId="0" borderId="0" xfId="0" applyNumberFormat="1" applyFont="1" applyAlignment="1">
      <alignment horizontal="right"/>
    </xf>
    <xf numFmtId="166" fontId="0" fillId="0" borderId="0" xfId="0" applyNumberFormat="1" applyFont="1" applyAlignment="1">
      <alignment horizontal="right" wrapText="1"/>
    </xf>
    <xf numFmtId="0" fontId="0" fillId="0" borderId="0" xfId="0" applyFill="1" applyBorder="1" applyAlignment="1">
      <alignment horizontal="left" wrapText="1"/>
    </xf>
    <xf numFmtId="4" fontId="0" fillId="0" borderId="0" xfId="0" applyNumberFormat="1" applyBorder="1" applyAlignment="1">
      <alignment horizontal="right" wrapText="1"/>
    </xf>
    <xf numFmtId="166" fontId="0" fillId="0" borderId="0" xfId="0" applyNumberFormat="1" applyBorder="1" applyAlignment="1">
      <alignment horizontal="right" wrapText="1"/>
    </xf>
    <xf numFmtId="2" fontId="0" fillId="0" borderId="0" xfId="0" applyNumberFormat="1" applyBorder="1" applyAlignment="1">
      <alignment wrapText="1"/>
    </xf>
    <xf numFmtId="0" fontId="0" fillId="0" borderId="0" xfId="0" applyBorder="1" applyAlignment="1">
      <alignment horizontal="right" wrapText="1"/>
    </xf>
    <xf numFmtId="0" fontId="0" fillId="0" borderId="0" xfId="0" applyBorder="1" applyAlignment="1">
      <alignment wrapText="1"/>
    </xf>
    <xf numFmtId="174" fontId="0" fillId="0" borderId="0" xfId="0" applyNumberFormat="1" applyAlignment="1">
      <alignment horizontal="right" wrapText="1"/>
    </xf>
    <xf numFmtId="0" fontId="0" fillId="0" borderId="0" xfId="0" applyFill="1" applyBorder="1" applyAlignment="1">
      <alignment wrapText="1"/>
    </xf>
    <xf numFmtId="166" fontId="0" fillId="0" borderId="0" xfId="0" applyNumberFormat="1" applyFont="1" applyAlignment="1">
      <alignment horizontal="center" wrapText="1"/>
    </xf>
    <xf numFmtId="2" fontId="0" fillId="0" borderId="0" xfId="0" applyNumberFormat="1" applyAlignment="1">
      <alignment horizontal="center" wrapText="1"/>
    </xf>
    <xf numFmtId="1" fontId="0" fillId="0" borderId="0" xfId="0" applyNumberFormat="1" applyFont="1" applyFill="1" applyBorder="1" applyAlignment="1">
      <alignment horizontal="right"/>
    </xf>
    <xf numFmtId="169" fontId="0" fillId="0" borderId="0" xfId="0" applyNumberFormat="1" applyFont="1" applyFill="1" applyBorder="1" applyAlignment="1">
      <alignment horizontal="center"/>
    </xf>
    <xf numFmtId="1" fontId="0" fillId="0" borderId="0" xfId="0" applyNumberFormat="1" applyFill="1" applyBorder="1" applyAlignment="1">
      <alignment horizontal="right"/>
    </xf>
    <xf numFmtId="169"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3" fillId="0" borderId="0" xfId="0" applyNumberFormat="1" applyFont="1" applyFill="1" applyBorder="1" applyAlignment="1">
      <alignment horizontal="right"/>
    </xf>
    <xf numFmtId="169" fontId="16"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0" fontId="0" fillId="0" borderId="0" xfId="0" applyFont="1" applyFill="1" applyBorder="1" applyAlignment="1">
      <alignment horizontal="center"/>
    </xf>
    <xf numFmtId="1" fontId="13" fillId="0" borderId="0" xfId="0" applyNumberFormat="1" applyFont="1" applyFill="1" applyBorder="1" applyAlignment="1">
      <alignment horizont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center"/>
    </xf>
    <xf numFmtId="170" fontId="0" fillId="0" borderId="0" xfId="0" applyNumberFormat="1" applyFill="1" applyBorder="1" applyAlignment="1">
      <alignment horizontal="center"/>
    </xf>
    <xf numFmtId="170" fontId="13" fillId="0" borderId="0" xfId="0" applyNumberFormat="1" applyFont="1" applyFill="1" applyBorder="1" applyAlignment="1">
      <alignment horizontal="center"/>
    </xf>
    <xf numFmtId="1" fontId="16" fillId="0" borderId="0" xfId="0" applyNumberFormat="1" applyFont="1" applyFill="1" applyBorder="1" applyAlignment="1">
      <alignment horizontal="center"/>
    </xf>
    <xf numFmtId="0" fontId="8" fillId="0" borderId="1" xfId="0" applyFont="1" applyBorder="1" applyAlignment="1">
      <alignment horizontal="left"/>
    </xf>
    <xf numFmtId="14" fontId="4" fillId="0" borderId="0" xfId="0" applyNumberFormat="1" applyFont="1" applyAlignment="1">
      <alignment horizontal="center"/>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10" fillId="0" borderId="0" xfId="0" applyFont="1" applyAlignment="1">
      <alignment horizontal="left"/>
    </xf>
    <xf numFmtId="0" fontId="2" fillId="0" borderId="0" xfId="0" applyFont="1" applyAlignment="1">
      <alignment horizontal="center" wrapText="1"/>
    </xf>
    <xf numFmtId="0" fontId="0" fillId="0" borderId="0" xfId="0" applyAlignment="1">
      <alignment horizontal="left" vertical="top" wrapText="1"/>
    </xf>
    <xf numFmtId="0" fontId="0" fillId="0" borderId="0" xfId="0" applyFont="1" applyAlignment="1">
      <alignment horizontal="center" wrapText="1"/>
    </xf>
    <xf numFmtId="0" fontId="0" fillId="0" borderId="0" xfId="0" applyAlignment="1">
      <alignment horizontal="center" textRotation="90" wrapText="1"/>
    </xf>
    <xf numFmtId="17" fontId="0" fillId="0" borderId="0" xfId="0" applyNumberFormat="1" applyAlignment="1">
      <alignment horizontal="center"/>
    </xf>
    <xf numFmtId="166" fontId="0" fillId="0" borderId="0" xfId="0" applyNumberFormat="1" applyAlignment="1">
      <alignment horizontal="center"/>
    </xf>
    <xf numFmtId="0" fontId="0" fillId="0" borderId="0" xfId="0" applyAlignment="1">
      <alignment horizontal="center"/>
    </xf>
    <xf numFmtId="166" fontId="0" fillId="0" borderId="0" xfId="0" applyNumberFormat="1" applyFont="1" applyAlignment="1">
      <alignment horizontal="center" wrapText="1"/>
    </xf>
    <xf numFmtId="166" fontId="0" fillId="0" borderId="0" xfId="0" applyNumberFormat="1" applyAlignment="1">
      <alignment horizontal="center" wrapText="1"/>
    </xf>
    <xf numFmtId="0" fontId="0" fillId="0" borderId="0" xfId="0" applyAlignment="1">
      <alignment horizontal="center" wrapText="1"/>
    </xf>
    <xf numFmtId="166" fontId="0" fillId="0" borderId="0" xfId="0" applyNumberFormat="1" applyAlignment="1">
      <alignment horizontal="right"/>
    </xf>
    <xf numFmtId="2" fontId="2" fillId="0" borderId="0" xfId="0" applyNumberFormat="1" applyFont="1" applyFill="1" applyBorder="1" applyAlignment="1">
      <alignment horizontal="center" wrapText="1"/>
    </xf>
    <xf numFmtId="0" fontId="0" fillId="0" borderId="0" xfId="0" applyFill="1" applyBorder="1" applyAlignment="1">
      <alignment horizontal="left"/>
    </xf>
    <xf numFmtId="2" fontId="0" fillId="0" borderId="0" xfId="0" applyNumberFormat="1" applyFont="1" applyAlignment="1">
      <alignment horizontal="center" wrapText="1"/>
    </xf>
    <xf numFmtId="2" fontId="2" fillId="0" borderId="0" xfId="0" applyNumberFormat="1" applyFont="1" applyAlignment="1">
      <alignment horizontal="center" wrapText="1"/>
    </xf>
    <xf numFmtId="0" fontId="0" fillId="0" borderId="0" xfId="0" applyFont="1" applyAlignment="1">
      <alignment horizontal="center"/>
    </xf>
    <xf numFmtId="0" fontId="0" fillId="0" borderId="0" xfId="0" applyAlignment="1">
      <alignment horizontal="center" vertical="top" wrapText="1"/>
    </xf>
    <xf numFmtId="0" fontId="0" fillId="0" borderId="0" xfId="0" applyAlignment="1">
      <alignment horizontal="left" wrapText="1"/>
    </xf>
    <xf numFmtId="1" fontId="0" fillId="0" borderId="0" xfId="0" applyNumberFormat="1" applyFill="1" applyBorder="1" applyAlignment="1">
      <alignment horizontal="center"/>
    </xf>
    <xf numFmtId="2" fontId="0" fillId="0" borderId="0"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6" fontId="0" fillId="0" borderId="0" xfId="0" applyNumberFormat="1" applyFont="1" applyAlignment="1">
      <alignment horizontal="center" wrapText="1"/>
    </xf>
    <xf numFmtId="172" fontId="13" fillId="0" borderId="0" xfId="0" applyNumberFormat="1" applyFont="1" applyFill="1" applyBorder="1" applyAlignment="1">
      <alignment horizontal="center"/>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68" fontId="0" fillId="0" borderId="0" xfId="0" applyNumberFormat="1" applyFill="1" applyBorder="1" applyAlignment="1">
      <alignment horizontal="center"/>
    </xf>
    <xf numFmtId="0" fontId="0" fillId="0" borderId="0" xfId="0" applyFont="1" applyFill="1" applyBorder="1" applyAlignment="1">
      <alignment horizontal="center" wrapText="1"/>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69" fontId="13" fillId="0" borderId="0" xfId="0" applyNumberFormat="1" applyFont="1" applyFill="1" applyBorder="1" applyAlignment="1">
      <alignment horizontal="center"/>
    </xf>
    <xf numFmtId="169" fontId="2" fillId="0" borderId="0"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40</xdr:row>
      <xdr:rowOff>133350</xdr:rowOff>
    </xdr:from>
    <xdr:to>
      <xdr:col>5</xdr:col>
      <xdr:colOff>66675</xdr:colOff>
      <xdr:row>67</xdr:row>
      <xdr:rowOff>38100</xdr:rowOff>
    </xdr:to>
    <xdr:pic>
      <xdr:nvPicPr>
        <xdr:cNvPr id="1" name="Picture 47"/>
        <xdr:cNvPicPr preferRelativeResize="1">
          <a:picLocks noChangeAspect="1"/>
        </xdr:cNvPicPr>
      </xdr:nvPicPr>
      <xdr:blipFill>
        <a:blip r:embed="rId1"/>
        <a:stretch>
          <a:fillRect/>
        </a:stretch>
      </xdr:blipFill>
      <xdr:spPr>
        <a:xfrm>
          <a:off x="466725" y="7096125"/>
          <a:ext cx="4581525" cy="4276725"/>
        </a:xfrm>
        <a:prstGeom prst="rect">
          <a:avLst/>
        </a:prstGeom>
        <a:noFill/>
        <a:ln w="1" cmpd="sng">
          <a:noFill/>
        </a:ln>
      </xdr:spPr>
    </xdr:pic>
    <xdr:clientData/>
  </xdr:twoCellAnchor>
  <xdr:twoCellAnchor>
    <xdr:from>
      <xdr:col>4</xdr:col>
      <xdr:colOff>228600</xdr:colOff>
      <xdr:row>79</xdr:row>
      <xdr:rowOff>9525</xdr:rowOff>
    </xdr:from>
    <xdr:to>
      <xdr:col>9</xdr:col>
      <xdr:colOff>171450</xdr:colOff>
      <xdr:row>105</xdr:row>
      <xdr:rowOff>66675</xdr:rowOff>
    </xdr:to>
    <xdr:pic>
      <xdr:nvPicPr>
        <xdr:cNvPr id="2" name="Picture 52"/>
        <xdr:cNvPicPr preferRelativeResize="1">
          <a:picLocks noChangeAspect="1"/>
        </xdr:cNvPicPr>
      </xdr:nvPicPr>
      <xdr:blipFill>
        <a:blip r:embed="rId2"/>
        <a:srcRect l="13702" t="19038" r="25317" b="3974"/>
        <a:stretch>
          <a:fillRect/>
        </a:stretch>
      </xdr:blipFill>
      <xdr:spPr>
        <a:xfrm>
          <a:off x="4429125" y="13449300"/>
          <a:ext cx="3895725" cy="426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16"/>
  <sheetViews>
    <sheetView workbookViewId="0" topLeftCell="A83">
      <selection activeCell="E63" sqref="E63"/>
    </sheetView>
  </sheetViews>
  <sheetFormatPr defaultColWidth="9.140625" defaultRowHeight="12.75"/>
  <cols>
    <col min="1" max="1" width="1.28515625" style="0" customWidth="1"/>
    <col min="2" max="2" width="1.57421875" style="0" customWidth="1"/>
    <col min="3" max="3" width="32.28125" style="0" customWidth="1"/>
    <col min="4" max="4" width="10.7109375" style="0" customWidth="1"/>
    <col min="5" max="5" width="11.28125" style="0" customWidth="1"/>
    <col min="6" max="6" width="10.7109375" style="0" customWidth="1"/>
    <col min="7" max="8" width="10.7109375" style="19" customWidth="1"/>
    <col min="9" max="10" width="10.7109375" style="0" customWidth="1"/>
    <col min="11" max="11" width="12.57421875" style="0" customWidth="1"/>
    <col min="12" max="12" width="12.28125" style="0" customWidth="1"/>
    <col min="13" max="13" width="11.00390625" style="0" customWidth="1"/>
    <col min="14" max="14" width="10.7109375" style="0" customWidth="1"/>
    <col min="15" max="15" width="10.28125" style="0" customWidth="1"/>
    <col min="16" max="17" width="10.140625" style="0" bestFit="1" customWidth="1"/>
    <col min="18" max="19" width="11.421875" style="0" bestFit="1" customWidth="1"/>
    <col min="20" max="20" width="9.8515625" style="0" bestFit="1" customWidth="1"/>
    <col min="21" max="21" width="10.140625" style="0" bestFit="1" customWidth="1"/>
  </cols>
  <sheetData>
    <row r="1" spans="1:20" s="2" customFormat="1" ht="20.25">
      <c r="A1" s="225" t="s">
        <v>199</v>
      </c>
      <c r="B1" s="225"/>
      <c r="C1" s="225"/>
      <c r="D1" s="225"/>
      <c r="E1" s="225"/>
      <c r="F1" s="225"/>
      <c r="G1" s="225"/>
      <c r="H1" s="225"/>
      <c r="I1" s="225"/>
      <c r="J1" s="225"/>
      <c r="K1" s="225"/>
      <c r="L1" s="2">
        <v>17</v>
      </c>
      <c r="O1" s="224" t="s">
        <v>108</v>
      </c>
      <c r="P1" s="224"/>
      <c r="Q1" s="224"/>
      <c r="R1" s="224"/>
      <c r="S1" s="224"/>
      <c r="T1" s="224"/>
    </row>
    <row r="2" spans="1:20" s="2" customFormat="1" ht="15.75">
      <c r="A2" s="21"/>
      <c r="B2" s="21"/>
      <c r="C2" s="21"/>
      <c r="D2" s="21"/>
      <c r="E2" s="21"/>
      <c r="G2" s="16"/>
      <c r="H2" s="16"/>
      <c r="O2" s="25"/>
      <c r="P2" s="25"/>
      <c r="Q2" s="25"/>
      <c r="R2" s="25"/>
      <c r="S2" s="25"/>
      <c r="T2" s="25"/>
    </row>
    <row r="3" spans="1:20" s="2" customFormat="1" ht="18.75" thickBot="1">
      <c r="A3" s="220" t="s">
        <v>30</v>
      </c>
      <c r="B3" s="220"/>
      <c r="C3" s="220"/>
      <c r="D3" s="220"/>
      <c r="E3" s="75"/>
      <c r="F3" s="76"/>
      <c r="G3" s="77"/>
      <c r="H3" s="77"/>
      <c r="I3" s="76"/>
      <c r="J3" s="76"/>
      <c r="K3" s="76"/>
      <c r="O3" s="25"/>
      <c r="P3" s="25"/>
      <c r="Q3" s="25"/>
      <c r="R3" s="25"/>
      <c r="S3" s="25"/>
      <c r="T3" s="25"/>
    </row>
    <row r="4" spans="2:21" s="3" customFormat="1" ht="27.75" customHeight="1">
      <c r="B4" s="7" t="s">
        <v>0</v>
      </c>
      <c r="C4" s="7"/>
      <c r="D4" s="3" t="s">
        <v>1</v>
      </c>
      <c r="E4" s="3" t="s">
        <v>268</v>
      </c>
      <c r="F4" s="3" t="s">
        <v>3</v>
      </c>
      <c r="G4" s="17" t="s">
        <v>153</v>
      </c>
      <c r="H4" s="17" t="s">
        <v>154</v>
      </c>
      <c r="I4" s="1" t="s">
        <v>4</v>
      </c>
      <c r="J4" s="2"/>
      <c r="K4" s="2"/>
      <c r="L4" s="2"/>
      <c r="M4" s="2"/>
      <c r="N4" s="3" t="s">
        <v>104</v>
      </c>
      <c r="O4" s="17">
        <v>37530</v>
      </c>
      <c r="P4" s="17">
        <v>37895</v>
      </c>
      <c r="Q4" s="17">
        <v>38261</v>
      </c>
      <c r="R4" s="17">
        <v>38626</v>
      </c>
      <c r="S4" s="17">
        <v>38991</v>
      </c>
      <c r="T4" s="17">
        <v>39356</v>
      </c>
      <c r="U4" s="17">
        <v>39722</v>
      </c>
    </row>
    <row r="5" spans="7:13" s="4" customFormat="1" ht="12.75">
      <c r="G5" s="18"/>
      <c r="H5" s="18"/>
      <c r="L5" s="5"/>
      <c r="M5" s="5"/>
    </row>
    <row r="6" spans="1:21" ht="12.75">
      <c r="A6" s="223" t="s">
        <v>7</v>
      </c>
      <c r="B6" s="223"/>
      <c r="C6" s="223"/>
      <c r="D6" s="223"/>
      <c r="E6" s="8"/>
      <c r="I6" s="14"/>
      <c r="J6" s="14"/>
      <c r="K6" s="14"/>
      <c r="L6" s="14"/>
      <c r="M6" s="14"/>
      <c r="U6" s="30"/>
    </row>
    <row r="7" spans="3:25" ht="12.75">
      <c r="C7" t="str">
        <f>CONCATENATE("( ",ROUND(W7,0),"% of design schedule)")</f>
        <v>( 57% of design schedule)</v>
      </c>
      <c r="D7" s="31">
        <f>X7*Engr!$I$24</f>
        <v>68.41791044776119</v>
      </c>
      <c r="E7" s="8"/>
      <c r="F7" s="6" t="s">
        <v>9</v>
      </c>
      <c r="G7" s="34">
        <f>Engr!B$38</f>
        <v>37712</v>
      </c>
      <c r="H7" s="34">
        <f>Engr!D$38</f>
        <v>37903</v>
      </c>
      <c r="I7" s="14" t="s">
        <v>46</v>
      </c>
      <c r="J7" s="14"/>
      <c r="K7" s="14"/>
      <c r="L7" s="14"/>
      <c r="M7" s="14"/>
      <c r="N7" s="40">
        <f>(H7-G7)/7</f>
        <v>27.285714285714285</v>
      </c>
      <c r="O7" s="40">
        <f aca="true" t="shared" si="0" ref="O7:T11">(1/7)*IF((OR((O$4&gt;=$H7),(P$4&lt;=$G7))),0,IF(AND((O$4&lt;=$G7),(P$4&gt;=$H7)),($H7-$G7),IF(AND((O$4&gt;=$G7),(P$4&gt;=$H7)),($H7-O$4),IF(AND((O$4&gt;=$G7),($H7&gt;=P$4)),365,IF(AND((O$4&lt;=$G7),($H7&gt;=P$4)),(P$4-$G7))))))</f>
        <v>26.142857142857142</v>
      </c>
      <c r="P7" s="40">
        <f t="shared" si="0"/>
        <v>1.1428571428571428</v>
      </c>
      <c r="Q7" s="40">
        <f t="shared" si="0"/>
        <v>0</v>
      </c>
      <c r="R7" s="40">
        <f t="shared" si="0"/>
        <v>0</v>
      </c>
      <c r="S7" s="40">
        <f t="shared" si="0"/>
        <v>0</v>
      </c>
      <c r="T7" s="40">
        <f t="shared" si="0"/>
        <v>0</v>
      </c>
      <c r="U7" s="40"/>
      <c r="W7">
        <f>100*X7</f>
        <v>57.01492537313432</v>
      </c>
      <c r="X7" s="65">
        <f>Engr!C38/(Engr!C38+Engr!C39)</f>
        <v>0.5701492537313432</v>
      </c>
      <c r="Y7" t="s">
        <v>159</v>
      </c>
    </row>
    <row r="8" spans="4:21" ht="12.75">
      <c r="D8" s="31">
        <f>X7*Engr!$K$24</f>
        <v>0</v>
      </c>
      <c r="E8" s="8"/>
      <c r="F8" s="6" t="s">
        <v>11</v>
      </c>
      <c r="G8" s="34">
        <f>Engr!B$38</f>
        <v>37712</v>
      </c>
      <c r="H8" s="34">
        <f>Engr!D$38</f>
        <v>37903</v>
      </c>
      <c r="I8" s="14" t="s">
        <v>45</v>
      </c>
      <c r="J8" s="14"/>
      <c r="K8" s="14"/>
      <c r="L8" s="14"/>
      <c r="M8" s="14"/>
      <c r="N8" s="40">
        <f>(H8-G8)/7</f>
        <v>27.285714285714285</v>
      </c>
      <c r="O8" s="40">
        <f t="shared" si="0"/>
        <v>26.142857142857142</v>
      </c>
      <c r="P8" s="40">
        <f t="shared" si="0"/>
        <v>1.1428571428571428</v>
      </c>
      <c r="Q8" s="40">
        <f t="shared" si="0"/>
        <v>0</v>
      </c>
      <c r="R8" s="40">
        <f t="shared" si="0"/>
        <v>0</v>
      </c>
      <c r="S8" s="40">
        <f t="shared" si="0"/>
        <v>0</v>
      </c>
      <c r="T8" s="40">
        <f t="shared" si="0"/>
        <v>0</v>
      </c>
      <c r="U8" s="40"/>
    </row>
    <row r="9" spans="4:21" ht="12.75">
      <c r="D9" s="31">
        <f>X7*Engr!$M$24</f>
        <v>2394.1707462686563</v>
      </c>
      <c r="E9" s="8"/>
      <c r="F9" s="6" t="s">
        <v>12</v>
      </c>
      <c r="G9" s="34">
        <f>Engr!B$38</f>
        <v>37712</v>
      </c>
      <c r="H9" s="34">
        <f>Engr!D$38</f>
        <v>37903</v>
      </c>
      <c r="I9" s="14" t="s">
        <v>48</v>
      </c>
      <c r="J9" s="14"/>
      <c r="K9" s="14"/>
      <c r="L9" s="14"/>
      <c r="M9" s="14"/>
      <c r="N9" s="40">
        <f>(H9-G9)/7</f>
        <v>27.285714285714285</v>
      </c>
      <c r="O9" s="40">
        <f t="shared" si="0"/>
        <v>26.142857142857142</v>
      </c>
      <c r="P9" s="40">
        <f t="shared" si="0"/>
        <v>1.1428571428571428</v>
      </c>
      <c r="Q9" s="40">
        <f t="shared" si="0"/>
        <v>0</v>
      </c>
      <c r="R9" s="40">
        <f t="shared" si="0"/>
        <v>0</v>
      </c>
      <c r="S9" s="40">
        <f t="shared" si="0"/>
        <v>0</v>
      </c>
      <c r="T9" s="40">
        <f t="shared" si="0"/>
        <v>0</v>
      </c>
      <c r="U9" s="40"/>
    </row>
    <row r="10" spans="4:21" ht="12.75">
      <c r="D10" s="31">
        <f>X7*Engr!$O$24</f>
        <v>91.22388059701491</v>
      </c>
      <c r="E10" s="8"/>
      <c r="F10" s="6" t="s">
        <v>155</v>
      </c>
      <c r="G10" s="34">
        <f>Engr!B$38</f>
        <v>37712</v>
      </c>
      <c r="H10" s="34">
        <f>Engr!D$38</f>
        <v>37903</v>
      </c>
      <c r="I10" s="14" t="s">
        <v>96</v>
      </c>
      <c r="J10" s="14"/>
      <c r="K10" s="14"/>
      <c r="L10" s="14"/>
      <c r="M10" s="14"/>
      <c r="N10" s="40">
        <f>(H10-G10)/7</f>
        <v>27.285714285714285</v>
      </c>
      <c r="O10" s="40">
        <f t="shared" si="0"/>
        <v>26.142857142857142</v>
      </c>
      <c r="P10" s="40">
        <f t="shared" si="0"/>
        <v>1.1428571428571428</v>
      </c>
      <c r="Q10" s="40">
        <f t="shared" si="0"/>
        <v>0</v>
      </c>
      <c r="R10" s="40">
        <f t="shared" si="0"/>
        <v>0</v>
      </c>
      <c r="S10" s="40">
        <f t="shared" si="0"/>
        <v>0</v>
      </c>
      <c r="T10" s="40">
        <f t="shared" si="0"/>
        <v>0</v>
      </c>
      <c r="U10" s="40"/>
    </row>
    <row r="11" spans="4:21" ht="12.75">
      <c r="D11" s="31">
        <f>X7*Engr!$Q$24</f>
        <v>0</v>
      </c>
      <c r="E11" s="8"/>
      <c r="F11" s="6" t="s">
        <v>156</v>
      </c>
      <c r="G11" s="34">
        <f>Engr!B$38</f>
        <v>37712</v>
      </c>
      <c r="H11" s="34">
        <f>Engr!D$38</f>
        <v>37903</v>
      </c>
      <c r="I11" s="14" t="s">
        <v>95</v>
      </c>
      <c r="J11" s="14"/>
      <c r="K11" s="14"/>
      <c r="L11" s="14"/>
      <c r="M11" s="14"/>
      <c r="N11" s="40">
        <f>(H11-G11)/7</f>
        <v>27.285714285714285</v>
      </c>
      <c r="O11" s="40">
        <f t="shared" si="0"/>
        <v>26.142857142857142</v>
      </c>
      <c r="P11" s="40">
        <f t="shared" si="0"/>
        <v>1.1428571428571428</v>
      </c>
      <c r="Q11" s="40">
        <f t="shared" si="0"/>
        <v>0</v>
      </c>
      <c r="R11" s="40">
        <f t="shared" si="0"/>
        <v>0</v>
      </c>
      <c r="S11" s="40">
        <f t="shared" si="0"/>
        <v>0</v>
      </c>
      <c r="T11" s="40">
        <f t="shared" si="0"/>
        <v>0</v>
      </c>
      <c r="U11" s="40"/>
    </row>
    <row r="12" spans="5:21" ht="12.75">
      <c r="E12" s="8"/>
      <c r="F12" s="6"/>
      <c r="G12" s="34"/>
      <c r="H12" s="34"/>
      <c r="I12" s="14"/>
      <c r="J12" s="14"/>
      <c r="K12" s="14"/>
      <c r="L12" s="14"/>
      <c r="M12" s="14"/>
      <c r="N12" s="40" t="s">
        <v>32</v>
      </c>
      <c r="O12" s="40"/>
      <c r="P12" s="40"/>
      <c r="Q12" s="40"/>
      <c r="R12" s="40"/>
      <c r="S12" s="40"/>
      <c r="T12" s="40"/>
      <c r="U12" s="40"/>
    </row>
    <row r="13" spans="1:20" ht="12.75">
      <c r="A13" s="223" t="s">
        <v>8</v>
      </c>
      <c r="B13" s="223"/>
      <c r="C13" s="223"/>
      <c r="D13" s="223"/>
      <c r="E13" s="8"/>
      <c r="G13" s="34"/>
      <c r="H13" s="34"/>
      <c r="I13" s="14"/>
      <c r="J13" s="14"/>
      <c r="K13" s="14"/>
      <c r="L13" s="14"/>
      <c r="M13" s="14"/>
      <c r="N13" s="40"/>
      <c r="O13" s="40"/>
      <c r="P13" s="40"/>
      <c r="Q13" s="40"/>
      <c r="R13" s="40"/>
      <c r="S13" s="40"/>
      <c r="T13" s="40"/>
    </row>
    <row r="14" spans="3:25" ht="12.75">
      <c r="C14" t="str">
        <f>CONCATENATE("( ",ROUND(W14,0),"% of design schedule)")</f>
        <v>( 43% of design schedule)</v>
      </c>
      <c r="D14" s="31">
        <f>X14*Engr!$I$24</f>
        <v>51.58208955223882</v>
      </c>
      <c r="E14" s="8"/>
      <c r="F14" s="6" t="s">
        <v>9</v>
      </c>
      <c r="G14" s="34">
        <f>Engr!B$39</f>
        <v>37903</v>
      </c>
      <c r="H14" s="34">
        <f>Engr!D$39</f>
        <v>38047</v>
      </c>
      <c r="I14" s="14" t="s">
        <v>46</v>
      </c>
      <c r="J14" s="14"/>
      <c r="K14" s="14"/>
      <c r="L14" s="14"/>
      <c r="M14" s="14"/>
      <c r="N14" s="40">
        <f>(H14-G14)/7</f>
        <v>20.571428571428573</v>
      </c>
      <c r="O14" s="40">
        <f aca="true" t="shared" si="1" ref="O14:T18">(1/7)*IF((OR((O$4&gt;=$H14),(P$4&lt;=$G14))),0,IF(AND((O$4&lt;=$G14),(P$4&gt;=$H14)),($H14-$G14),IF(AND((O$4&gt;=$G14),(P$4&gt;=$H14)),($H14-O$4),IF(AND((O$4&gt;=$G14),($H14&gt;=P$4)),365,IF(AND((O$4&lt;=$G14),($H14&gt;=P$4)),(P$4-$G14))))))</f>
        <v>0</v>
      </c>
      <c r="P14" s="40">
        <f t="shared" si="1"/>
        <v>20.57142857142857</v>
      </c>
      <c r="Q14" s="40">
        <f t="shared" si="1"/>
        <v>0</v>
      </c>
      <c r="R14" s="40">
        <f t="shared" si="1"/>
        <v>0</v>
      </c>
      <c r="S14" s="40">
        <f t="shared" si="1"/>
        <v>0</v>
      </c>
      <c r="T14" s="40">
        <f t="shared" si="1"/>
        <v>0</v>
      </c>
      <c r="U14" s="40"/>
      <c r="W14">
        <f>100*X14</f>
        <v>42.98507462686568</v>
      </c>
      <c r="X14" s="65">
        <f>1-X7</f>
        <v>0.4298507462686568</v>
      </c>
      <c r="Y14" t="s">
        <v>160</v>
      </c>
    </row>
    <row r="15" spans="4:21" ht="12.75">
      <c r="D15" s="31">
        <f>X14*Engr!$K$24</f>
        <v>0</v>
      </c>
      <c r="E15" s="8"/>
      <c r="F15" s="6" t="s">
        <v>11</v>
      </c>
      <c r="G15" s="34">
        <f>Engr!B$39</f>
        <v>37903</v>
      </c>
      <c r="H15" s="34">
        <f>Engr!D$39</f>
        <v>38047</v>
      </c>
      <c r="I15" s="14" t="s">
        <v>45</v>
      </c>
      <c r="J15" s="14"/>
      <c r="K15" s="14"/>
      <c r="L15" s="14"/>
      <c r="M15" s="14"/>
      <c r="N15" s="40">
        <f>(H15-G15)/7</f>
        <v>20.571428571428573</v>
      </c>
      <c r="O15" s="40">
        <f t="shared" si="1"/>
        <v>0</v>
      </c>
      <c r="P15" s="40">
        <f t="shared" si="1"/>
        <v>20.57142857142857</v>
      </c>
      <c r="Q15" s="40">
        <f t="shared" si="1"/>
        <v>0</v>
      </c>
      <c r="R15" s="40">
        <f t="shared" si="1"/>
        <v>0</v>
      </c>
      <c r="S15" s="40">
        <f t="shared" si="1"/>
        <v>0</v>
      </c>
      <c r="T15" s="40">
        <f t="shared" si="1"/>
        <v>0</v>
      </c>
      <c r="U15" s="40"/>
    </row>
    <row r="16" spans="4:21" ht="12.75">
      <c r="D16" s="31">
        <f>X14*Engr!$M$24</f>
        <v>1805.0292537313437</v>
      </c>
      <c r="E16" s="8"/>
      <c r="F16" s="6" t="s">
        <v>12</v>
      </c>
      <c r="G16" s="34">
        <f>Engr!B$39</f>
        <v>37903</v>
      </c>
      <c r="H16" s="34">
        <f>Engr!D$39</f>
        <v>38047</v>
      </c>
      <c r="I16" s="14" t="s">
        <v>48</v>
      </c>
      <c r="J16" s="14"/>
      <c r="K16" s="14"/>
      <c r="L16" s="14"/>
      <c r="M16" s="14"/>
      <c r="N16" s="40">
        <f>(H16-G16)/7</f>
        <v>20.571428571428573</v>
      </c>
      <c r="O16" s="40">
        <f t="shared" si="1"/>
        <v>0</v>
      </c>
      <c r="P16" s="40">
        <f t="shared" si="1"/>
        <v>20.57142857142857</v>
      </c>
      <c r="Q16" s="40">
        <f t="shared" si="1"/>
        <v>0</v>
      </c>
      <c r="R16" s="40">
        <f t="shared" si="1"/>
        <v>0</v>
      </c>
      <c r="S16" s="40">
        <f t="shared" si="1"/>
        <v>0</v>
      </c>
      <c r="T16" s="40">
        <f t="shared" si="1"/>
        <v>0</v>
      </c>
      <c r="U16" s="40"/>
    </row>
    <row r="17" spans="4:21" ht="12.75">
      <c r="D17" s="31">
        <f>X14*Engr!$O$24</f>
        <v>68.77611940298509</v>
      </c>
      <c r="E17" s="8"/>
      <c r="F17" s="6" t="s">
        <v>155</v>
      </c>
      <c r="G17" s="34">
        <f>Engr!B$39</f>
        <v>37903</v>
      </c>
      <c r="H17" s="34">
        <f>Engr!D$39</f>
        <v>38047</v>
      </c>
      <c r="I17" s="14" t="s">
        <v>49</v>
      </c>
      <c r="J17" s="14"/>
      <c r="K17" s="14"/>
      <c r="L17" s="14"/>
      <c r="M17" s="14"/>
      <c r="N17" s="40">
        <f>(H17-G17)/7</f>
        <v>20.571428571428573</v>
      </c>
      <c r="O17" s="40">
        <f t="shared" si="1"/>
        <v>0</v>
      </c>
      <c r="P17" s="40">
        <f t="shared" si="1"/>
        <v>20.57142857142857</v>
      </c>
      <c r="Q17" s="40">
        <f t="shared" si="1"/>
        <v>0</v>
      </c>
      <c r="R17" s="40">
        <f t="shared" si="1"/>
        <v>0</v>
      </c>
      <c r="S17" s="40">
        <f t="shared" si="1"/>
        <v>0</v>
      </c>
      <c r="T17" s="40">
        <f t="shared" si="1"/>
        <v>0</v>
      </c>
      <c r="U17" s="40"/>
    </row>
    <row r="18" spans="4:21" ht="12.75">
      <c r="D18" s="31">
        <f>X14*Engr!$Q$24</f>
        <v>0</v>
      </c>
      <c r="E18" s="8"/>
      <c r="F18" s="6" t="s">
        <v>156</v>
      </c>
      <c r="G18" s="34">
        <f>Engr!B$39</f>
        <v>37903</v>
      </c>
      <c r="H18" s="34">
        <f>Engr!D$39</f>
        <v>38047</v>
      </c>
      <c r="I18" s="14" t="s">
        <v>95</v>
      </c>
      <c r="J18" s="14"/>
      <c r="K18" s="14"/>
      <c r="L18" s="14"/>
      <c r="M18" s="14"/>
      <c r="N18" s="40">
        <f>(H18-G18)/7</f>
        <v>20.571428571428573</v>
      </c>
      <c r="O18" s="40">
        <f t="shared" si="1"/>
        <v>0</v>
      </c>
      <c r="P18" s="40">
        <f t="shared" si="1"/>
        <v>20.57142857142857</v>
      </c>
      <c r="Q18" s="40">
        <f t="shared" si="1"/>
        <v>0</v>
      </c>
      <c r="R18" s="40">
        <f t="shared" si="1"/>
        <v>0</v>
      </c>
      <c r="S18" s="40">
        <f t="shared" si="1"/>
        <v>0</v>
      </c>
      <c r="T18" s="40">
        <f t="shared" si="1"/>
        <v>0</v>
      </c>
      <c r="U18" s="40"/>
    </row>
    <row r="19" spans="5:21" ht="12.75">
      <c r="E19" s="8"/>
      <c r="G19" s="34"/>
      <c r="H19" s="34"/>
      <c r="I19" s="14"/>
      <c r="J19" s="14"/>
      <c r="K19" s="14"/>
      <c r="L19" s="14"/>
      <c r="M19" s="14"/>
      <c r="N19" s="40"/>
      <c r="O19" s="40"/>
      <c r="P19" s="40"/>
      <c r="Q19" s="40"/>
      <c r="R19" s="40"/>
      <c r="S19" s="40"/>
      <c r="T19" s="40"/>
      <c r="U19" s="40"/>
    </row>
    <row r="20" spans="1:21" ht="12.75">
      <c r="A20" s="223" t="s">
        <v>109</v>
      </c>
      <c r="B20" s="223"/>
      <c r="C20" s="223"/>
      <c r="D20" s="223"/>
      <c r="E20" s="8"/>
      <c r="G20" s="34"/>
      <c r="H20" s="34"/>
      <c r="I20" s="14"/>
      <c r="J20" s="14"/>
      <c r="K20" s="14"/>
      <c r="L20" s="14"/>
      <c r="M20" s="14"/>
      <c r="N20" s="40"/>
      <c r="O20" s="40"/>
      <c r="P20" s="40"/>
      <c r="Q20" s="40"/>
      <c r="R20" s="40"/>
      <c r="S20" s="40"/>
      <c r="T20" s="40"/>
      <c r="U20" s="40"/>
    </row>
    <row r="21" spans="4:21" ht="12.75">
      <c r="D21" s="31">
        <f>'R&amp;D'!I50+'R&amp;D'!I59+'R&amp;D'!I144</f>
        <v>488</v>
      </c>
      <c r="E21" s="8"/>
      <c r="F21" s="6" t="s">
        <v>9</v>
      </c>
      <c r="G21" s="34">
        <f>Engr!B$38</f>
        <v>37712</v>
      </c>
      <c r="H21" s="34">
        <f>Engr!D$38</f>
        <v>37903</v>
      </c>
      <c r="I21" s="14" t="s">
        <v>46</v>
      </c>
      <c r="J21" s="14"/>
      <c r="K21" s="14"/>
      <c r="L21" s="14"/>
      <c r="M21" s="14"/>
      <c r="N21" s="40">
        <f>(H21-G21)/7</f>
        <v>27.285714285714285</v>
      </c>
      <c r="O21" s="40">
        <f aca="true" t="shared" si="2" ref="O21:T25">(1/7)*IF((OR((O$4&gt;=$H21),(P$4&lt;=$G21))),0,IF(AND((O$4&lt;=$G21),(P$4&gt;=$H21)),($H21-$G21),IF(AND((O$4&gt;=$G21),(P$4&gt;=$H21)),($H21-O$4),IF(AND((O$4&gt;=$G21),($H21&gt;=P$4)),365,IF(AND((O$4&lt;=$G21),($H21&gt;=P$4)),(P$4-$G21))))))</f>
        <v>26.142857142857142</v>
      </c>
      <c r="P21" s="40">
        <f t="shared" si="2"/>
        <v>1.1428571428571428</v>
      </c>
      <c r="Q21" s="40">
        <f t="shared" si="2"/>
        <v>0</v>
      </c>
      <c r="R21" s="40">
        <f t="shared" si="2"/>
        <v>0</v>
      </c>
      <c r="S21" s="40">
        <f t="shared" si="2"/>
        <v>0</v>
      </c>
      <c r="T21" s="40">
        <f t="shared" si="2"/>
        <v>0</v>
      </c>
      <c r="U21" s="40"/>
    </row>
    <row r="22" spans="4:21" ht="12.75">
      <c r="D22" s="31">
        <f>'R&amp;D'!K50+'R&amp;D'!K59+'R&amp;D'!O144</f>
        <v>0</v>
      </c>
      <c r="E22" s="8"/>
      <c r="F22" s="6" t="s">
        <v>11</v>
      </c>
      <c r="G22" s="34">
        <f>Engr!B$38</f>
        <v>37712</v>
      </c>
      <c r="H22" s="34">
        <f>Engr!D$38</f>
        <v>37903</v>
      </c>
      <c r="I22" s="14" t="s">
        <v>45</v>
      </c>
      <c r="J22" s="14"/>
      <c r="K22" s="14"/>
      <c r="L22" s="14"/>
      <c r="M22" s="14"/>
      <c r="N22" s="40">
        <f>(H22-G22)/7</f>
        <v>27.285714285714285</v>
      </c>
      <c r="O22" s="40">
        <f t="shared" si="2"/>
        <v>26.142857142857142</v>
      </c>
      <c r="P22" s="40">
        <f t="shared" si="2"/>
        <v>1.1428571428571428</v>
      </c>
      <c r="Q22" s="40">
        <f t="shared" si="2"/>
        <v>0</v>
      </c>
      <c r="R22" s="40">
        <f t="shared" si="2"/>
        <v>0</v>
      </c>
      <c r="S22" s="40">
        <f t="shared" si="2"/>
        <v>0</v>
      </c>
      <c r="T22" s="40">
        <f t="shared" si="2"/>
        <v>0</v>
      </c>
      <c r="U22" s="40"/>
    </row>
    <row r="23" spans="4:21" ht="12.75">
      <c r="D23" s="31">
        <f>'R&amp;D'!M50+'R&amp;D'!M59</f>
        <v>1271.2</v>
      </c>
      <c r="E23" s="8"/>
      <c r="F23" s="6" t="s">
        <v>12</v>
      </c>
      <c r="G23" s="34">
        <f>Engr!B$38</f>
        <v>37712</v>
      </c>
      <c r="H23" s="34">
        <f>Engr!D$38</f>
        <v>37903</v>
      </c>
      <c r="I23" s="14" t="s">
        <v>48</v>
      </c>
      <c r="J23" s="14"/>
      <c r="K23" s="14"/>
      <c r="L23" s="14"/>
      <c r="M23" s="14"/>
      <c r="N23" s="40">
        <f>(H23-G23)/7</f>
        <v>27.285714285714285</v>
      </c>
      <c r="O23" s="40">
        <f t="shared" si="2"/>
        <v>26.142857142857142</v>
      </c>
      <c r="P23" s="40">
        <f t="shared" si="2"/>
        <v>1.1428571428571428</v>
      </c>
      <c r="Q23" s="40">
        <f t="shared" si="2"/>
        <v>0</v>
      </c>
      <c r="R23" s="40">
        <f t="shared" si="2"/>
        <v>0</v>
      </c>
      <c r="S23" s="40">
        <f t="shared" si="2"/>
        <v>0</v>
      </c>
      <c r="T23" s="40">
        <f t="shared" si="2"/>
        <v>0</v>
      </c>
      <c r="U23" s="40"/>
    </row>
    <row r="24" spans="4:21" ht="12.75">
      <c r="D24" s="31">
        <f>'R&amp;D'!O50+'R&amp;D'!O59+'R&amp;D'!K144</f>
        <v>408</v>
      </c>
      <c r="E24" s="8"/>
      <c r="F24" s="6" t="s">
        <v>10</v>
      </c>
      <c r="G24" s="34">
        <f>Engr!B$38</f>
        <v>37712</v>
      </c>
      <c r="H24" s="34">
        <f>Engr!D$38</f>
        <v>37903</v>
      </c>
      <c r="I24" s="14" t="s">
        <v>47</v>
      </c>
      <c r="J24" s="14"/>
      <c r="K24" s="14"/>
      <c r="L24" s="14"/>
      <c r="M24" s="14"/>
      <c r="N24" s="40">
        <f>(H24-G24)/7</f>
        <v>27.285714285714285</v>
      </c>
      <c r="O24" s="40">
        <f t="shared" si="2"/>
        <v>26.142857142857142</v>
      </c>
      <c r="P24" s="40">
        <f t="shared" si="2"/>
        <v>1.1428571428571428</v>
      </c>
      <c r="Q24" s="40">
        <f t="shared" si="2"/>
        <v>0</v>
      </c>
      <c r="R24" s="40">
        <f t="shared" si="2"/>
        <v>0</v>
      </c>
      <c r="S24" s="40">
        <f t="shared" si="2"/>
        <v>0</v>
      </c>
      <c r="T24" s="40">
        <f t="shared" si="2"/>
        <v>0</v>
      </c>
      <c r="U24" s="40"/>
    </row>
    <row r="25" spans="4:21" ht="12.75">
      <c r="D25" s="31">
        <f>'R&amp;D'!Q59+'R&amp;D'!M144</f>
        <v>0</v>
      </c>
      <c r="E25" s="8"/>
      <c r="F25" s="6" t="s">
        <v>106</v>
      </c>
      <c r="G25" s="34">
        <f>Engr!B$38</f>
        <v>37712</v>
      </c>
      <c r="H25" s="34">
        <f>Engr!D$38</f>
        <v>37903</v>
      </c>
      <c r="I25" s="14" t="s">
        <v>107</v>
      </c>
      <c r="J25" s="14"/>
      <c r="K25" s="14"/>
      <c r="L25" s="14"/>
      <c r="M25" s="89"/>
      <c r="N25" s="40">
        <f>(H25-G25)/7</f>
        <v>27.285714285714285</v>
      </c>
      <c r="O25" s="40">
        <f t="shared" si="2"/>
        <v>26.142857142857142</v>
      </c>
      <c r="P25" s="40">
        <f t="shared" si="2"/>
        <v>1.1428571428571428</v>
      </c>
      <c r="Q25" s="40">
        <f t="shared" si="2"/>
        <v>0</v>
      </c>
      <c r="R25" s="40">
        <f t="shared" si="2"/>
        <v>0</v>
      </c>
      <c r="S25" s="40">
        <f t="shared" si="2"/>
        <v>0</v>
      </c>
      <c r="T25" s="40">
        <f t="shared" si="2"/>
        <v>0</v>
      </c>
      <c r="U25" s="40"/>
    </row>
    <row r="26" spans="5:21" ht="12.75">
      <c r="E26" s="8"/>
      <c r="F26" s="6"/>
      <c r="G26" s="34"/>
      <c r="H26" s="34"/>
      <c r="I26" s="14"/>
      <c r="J26" s="14"/>
      <c r="K26" s="14"/>
      <c r="L26" s="14"/>
      <c r="M26" s="14"/>
      <c r="N26" s="40"/>
      <c r="O26" s="40"/>
      <c r="P26" s="40"/>
      <c r="Q26" s="40"/>
      <c r="R26" s="40"/>
      <c r="S26" s="40"/>
      <c r="T26" s="40"/>
      <c r="U26" s="40"/>
    </row>
    <row r="27" spans="1:20" ht="12.75">
      <c r="A27" s="223" t="s">
        <v>29</v>
      </c>
      <c r="B27" s="223"/>
      <c r="C27" s="223"/>
      <c r="D27" s="223"/>
      <c r="E27" s="8"/>
      <c r="G27" s="34"/>
      <c r="H27" s="34"/>
      <c r="I27" s="14"/>
      <c r="J27" s="14"/>
      <c r="K27" s="14"/>
      <c r="L27" s="14"/>
      <c r="M27" s="14"/>
      <c r="N27" s="40"/>
      <c r="O27" s="40"/>
      <c r="P27" s="40"/>
      <c r="Q27" s="40"/>
      <c r="R27" s="40"/>
      <c r="S27" s="40"/>
      <c r="T27" s="40"/>
    </row>
    <row r="28" spans="4:20" ht="12.75">
      <c r="D28" s="31">
        <f>Engr!I34+Fab_assy!I14+Fab_assy!I23</f>
        <v>348.34285714285716</v>
      </c>
      <c r="E28" s="8"/>
      <c r="F28" s="6" t="s">
        <v>9</v>
      </c>
      <c r="G28" s="34">
        <f>Engr!B$40</f>
        <v>38108</v>
      </c>
      <c r="H28" s="34">
        <f>Engr!D$42</f>
        <v>38991</v>
      </c>
      <c r="I28" s="14" t="s">
        <v>46</v>
      </c>
      <c r="J28" s="14"/>
      <c r="K28" s="14"/>
      <c r="L28" s="14"/>
      <c r="M28" s="14"/>
      <c r="N28" s="40">
        <f>(H28-G28)/7</f>
        <v>126.14285714285714</v>
      </c>
      <c r="O28" s="40">
        <f aca="true" t="shared" si="3" ref="O28:T28">(1/7)*IF((OR((O$4&gt;=$H28),(P$4&lt;=$G28))),0,IF(AND((O$4&lt;=$G28),(P$4&gt;=$H28)),($H28-$G28),IF(AND((O$4&gt;=$G28),(P$4&gt;=$H28)),($H28-O$4),IF(AND((O$4&gt;=$G28),($H28&gt;=P$4)),365,IF(AND((O$4&lt;=$G28),($H28&gt;=P$4)),(P$4-$G28))))))</f>
        <v>0</v>
      </c>
      <c r="P28" s="40">
        <f t="shared" si="3"/>
        <v>21.857142857142858</v>
      </c>
      <c r="Q28" s="40">
        <f t="shared" si="3"/>
        <v>52.14285714285714</v>
      </c>
      <c r="R28" s="40">
        <f t="shared" si="3"/>
        <v>52.14285714285714</v>
      </c>
      <c r="S28" s="40">
        <f t="shared" si="3"/>
        <v>0</v>
      </c>
      <c r="T28" s="40">
        <f t="shared" si="3"/>
        <v>0</v>
      </c>
    </row>
    <row r="29" spans="4:20" ht="12.75">
      <c r="D29" s="31">
        <f>Engr!K34+Fab_assy!O14+Fab_assy!O23</f>
        <v>0</v>
      </c>
      <c r="E29" s="8"/>
      <c r="F29" s="6" t="s">
        <v>11</v>
      </c>
      <c r="G29" s="34">
        <f>Engr!B$40</f>
        <v>38108</v>
      </c>
      <c r="H29" s="34">
        <f>Engr!D$42</f>
        <v>38991</v>
      </c>
      <c r="I29" s="14" t="s">
        <v>45</v>
      </c>
      <c r="J29" s="14"/>
      <c r="K29" s="14"/>
      <c r="L29" s="14"/>
      <c r="M29" s="14"/>
      <c r="N29" s="40">
        <f>(H29-G29)/7</f>
        <v>126.14285714285714</v>
      </c>
      <c r="O29" s="40">
        <f aca="true" t="shared" si="4" ref="O29:T32">(1/7)*IF((OR((O$4&gt;=$H29),(P$4&lt;=$G29))),0,IF(AND((O$4&lt;=$G29),(P$4&gt;=$H29)),($H29-$G29),IF(AND((O$4&gt;=$G29),(P$4&gt;=$H29)),($H29-O$4),IF(AND((O$4&gt;=$G29),($H29&gt;=P$4)),365,IF(AND((O$4&lt;=$G29),($H29&gt;=P$4)),(P$4-$G29))))))</f>
        <v>0</v>
      </c>
      <c r="P29" s="40">
        <f t="shared" si="4"/>
        <v>21.857142857142858</v>
      </c>
      <c r="Q29" s="40">
        <f t="shared" si="4"/>
        <v>52.14285714285714</v>
      </c>
      <c r="R29" s="40">
        <f t="shared" si="4"/>
        <v>52.14285714285714</v>
      </c>
      <c r="S29" s="40">
        <f t="shared" si="4"/>
        <v>0</v>
      </c>
      <c r="T29" s="40">
        <f t="shared" si="4"/>
        <v>0</v>
      </c>
    </row>
    <row r="30" spans="4:20" ht="12.75">
      <c r="D30" s="31">
        <f>Engr!O34</f>
        <v>938.5142857142857</v>
      </c>
      <c r="E30" s="8"/>
      <c r="F30" s="6" t="s">
        <v>12</v>
      </c>
      <c r="G30" s="34">
        <f>Engr!B$40</f>
        <v>38108</v>
      </c>
      <c r="H30" s="34">
        <f>Engr!D$42</f>
        <v>38991</v>
      </c>
      <c r="I30" s="14" t="s">
        <v>48</v>
      </c>
      <c r="J30" s="14"/>
      <c r="K30" s="14"/>
      <c r="L30" s="14"/>
      <c r="M30" s="14"/>
      <c r="N30" s="40">
        <f>(H30-G30)/7</f>
        <v>126.14285714285714</v>
      </c>
      <c r="O30" s="40">
        <f t="shared" si="4"/>
        <v>0</v>
      </c>
      <c r="P30" s="40">
        <f t="shared" si="4"/>
        <v>21.857142857142858</v>
      </c>
      <c r="Q30" s="40">
        <f t="shared" si="4"/>
        <v>52.14285714285714</v>
      </c>
      <c r="R30" s="40">
        <f t="shared" si="4"/>
        <v>52.14285714285714</v>
      </c>
      <c r="S30" s="40">
        <f t="shared" si="4"/>
        <v>0</v>
      </c>
      <c r="T30" s="40">
        <f t="shared" si="4"/>
        <v>0</v>
      </c>
    </row>
    <row r="31" spans="4:20" ht="12.75">
      <c r="D31" s="31">
        <f>Engr!K34+Fab_assy!K14+Fab_assy!K23</f>
        <v>0</v>
      </c>
      <c r="E31" s="8"/>
      <c r="F31" s="6" t="s">
        <v>10</v>
      </c>
      <c r="G31" s="34">
        <f>Engr!B$40</f>
        <v>38108</v>
      </c>
      <c r="H31" s="34">
        <f>Engr!D$42</f>
        <v>38991</v>
      </c>
      <c r="I31" s="14" t="s">
        <v>47</v>
      </c>
      <c r="J31" s="14"/>
      <c r="K31" s="14"/>
      <c r="L31" s="14"/>
      <c r="M31" s="14"/>
      <c r="N31" s="40">
        <f>(H31-G31)/7</f>
        <v>126.14285714285714</v>
      </c>
      <c r="O31" s="40">
        <f t="shared" si="4"/>
        <v>0</v>
      </c>
      <c r="P31" s="40">
        <f t="shared" si="4"/>
        <v>21.857142857142858</v>
      </c>
      <c r="Q31" s="40">
        <f t="shared" si="4"/>
        <v>52.14285714285714</v>
      </c>
      <c r="R31" s="40">
        <f t="shared" si="4"/>
        <v>52.14285714285714</v>
      </c>
      <c r="S31" s="40">
        <f t="shared" si="4"/>
        <v>0</v>
      </c>
      <c r="T31" s="40">
        <f t="shared" si="4"/>
        <v>0</v>
      </c>
    </row>
    <row r="32" spans="4:20" ht="12.75">
      <c r="D32" s="31">
        <f>Fab_assy!M14+Fab_assy!M23</f>
        <v>0</v>
      </c>
      <c r="E32" s="8"/>
      <c r="F32" s="6" t="s">
        <v>106</v>
      </c>
      <c r="G32" s="34">
        <f>Engr!B$40</f>
        <v>38108</v>
      </c>
      <c r="H32" s="34">
        <f>Engr!D$42</f>
        <v>38991</v>
      </c>
      <c r="I32" s="14" t="s">
        <v>107</v>
      </c>
      <c r="J32" s="14"/>
      <c r="K32" s="14"/>
      <c r="L32" s="14"/>
      <c r="M32" s="14"/>
      <c r="N32" s="40">
        <f>(H32-G32)/7</f>
        <v>126.14285714285714</v>
      </c>
      <c r="O32" s="40">
        <f t="shared" si="4"/>
        <v>0</v>
      </c>
      <c r="P32" s="40">
        <f t="shared" si="4"/>
        <v>21.857142857142858</v>
      </c>
      <c r="Q32" s="40">
        <f t="shared" si="4"/>
        <v>52.14285714285714</v>
      </c>
      <c r="R32" s="40">
        <f t="shared" si="4"/>
        <v>52.14285714285714</v>
      </c>
      <c r="S32" s="40">
        <f t="shared" si="4"/>
        <v>0</v>
      </c>
      <c r="T32" s="40">
        <f t="shared" si="4"/>
        <v>0</v>
      </c>
    </row>
    <row r="33" spans="4:19" ht="12.75">
      <c r="D33" s="31"/>
      <c r="E33" s="52"/>
      <c r="F33" s="6"/>
      <c r="G33" s="34"/>
      <c r="H33" s="34"/>
      <c r="I33" s="14"/>
      <c r="J33" s="14"/>
      <c r="K33" s="14"/>
      <c r="L33" s="14"/>
      <c r="M33" s="14"/>
      <c r="N33" s="31"/>
      <c r="O33" s="40"/>
      <c r="P33" s="40"/>
      <c r="Q33" s="40"/>
      <c r="R33" s="40"/>
      <c r="S33" s="40"/>
    </row>
    <row r="34" spans="4:19" ht="12.75">
      <c r="D34" s="31"/>
      <c r="E34" s="52"/>
      <c r="F34" s="6"/>
      <c r="G34" s="34"/>
      <c r="H34" s="34"/>
      <c r="I34" s="41"/>
      <c r="J34" s="41"/>
      <c r="K34" s="41"/>
      <c r="L34" s="41"/>
      <c r="M34" s="41"/>
      <c r="N34" s="31"/>
      <c r="O34" s="40"/>
      <c r="P34" s="40"/>
      <c r="Q34" s="40"/>
      <c r="R34" s="40"/>
      <c r="S34" s="40"/>
    </row>
    <row r="35" spans="1:19" ht="18.75" thickBot="1">
      <c r="A35" s="220" t="s">
        <v>30</v>
      </c>
      <c r="B35" s="220"/>
      <c r="C35" s="220"/>
      <c r="D35" s="220"/>
      <c r="E35" s="81"/>
      <c r="F35" s="82"/>
      <c r="G35" s="83"/>
      <c r="H35" s="83"/>
      <c r="I35" s="84"/>
      <c r="J35" s="84"/>
      <c r="K35" s="84"/>
      <c r="L35" s="41"/>
      <c r="M35" s="41"/>
      <c r="N35" s="31" t="s">
        <v>232</v>
      </c>
      <c r="O35" s="40"/>
      <c r="P35" s="40">
        <f>D21*O41+D22*O43+D23*O45+D24*O47+D25*O49</f>
        <v>280720</v>
      </c>
      <c r="Q35" s="40"/>
      <c r="R35" s="40"/>
      <c r="S35" s="40"/>
    </row>
    <row r="36" spans="1:19" ht="18">
      <c r="A36" s="80"/>
      <c r="B36" s="80"/>
      <c r="C36" s="80"/>
      <c r="D36" s="80"/>
      <c r="E36" s="85"/>
      <c r="F36" s="86"/>
      <c r="G36" s="87"/>
      <c r="H36" s="87"/>
      <c r="I36" s="88"/>
      <c r="J36" s="88"/>
      <c r="K36" s="88"/>
      <c r="L36" s="41"/>
      <c r="M36" s="41"/>
      <c r="N36" s="31" t="s">
        <v>233</v>
      </c>
      <c r="O36" s="40"/>
      <c r="P36" s="40">
        <f>P35+E65</f>
        <v>1036170</v>
      </c>
      <c r="Q36" s="40"/>
      <c r="R36" s="40"/>
      <c r="S36" s="40"/>
    </row>
    <row r="37" spans="5:12" ht="12.75">
      <c r="E37" s="222" t="s">
        <v>129</v>
      </c>
      <c r="F37" s="222"/>
      <c r="G37" s="222"/>
      <c r="H37" s="222"/>
      <c r="I37" s="222"/>
      <c r="J37" s="222"/>
      <c r="K37" s="222"/>
      <c r="L37" s="6"/>
    </row>
    <row r="38" spans="1:12" ht="15">
      <c r="A38" s="57"/>
      <c r="B38" s="57"/>
      <c r="C38" s="57"/>
      <c r="D38" s="57"/>
      <c r="E38" s="70"/>
      <c r="F38" s="70"/>
      <c r="G38" s="70"/>
      <c r="H38" s="70"/>
      <c r="I38" s="70"/>
      <c r="J38" s="70"/>
      <c r="K38" s="70"/>
      <c r="L38" s="6"/>
    </row>
    <row r="39" spans="1:19" ht="12.75">
      <c r="A39" s="1" t="s">
        <v>33</v>
      </c>
      <c r="E39" s="1" t="s">
        <v>35</v>
      </c>
      <c r="F39" s="1" t="s">
        <v>36</v>
      </c>
      <c r="G39" s="1" t="s">
        <v>37</v>
      </c>
      <c r="H39" s="1" t="s">
        <v>38</v>
      </c>
      <c r="I39" s="1" t="s">
        <v>39</v>
      </c>
      <c r="J39" s="1" t="s">
        <v>105</v>
      </c>
      <c r="K39" s="25" t="s">
        <v>132</v>
      </c>
      <c r="S39" s="31"/>
    </row>
    <row r="40" spans="1:19" ht="12.75">
      <c r="A40" s="53"/>
      <c r="B40" s="8"/>
      <c r="C40" s="8"/>
      <c r="D40" s="8"/>
      <c r="E40" s="8"/>
      <c r="F40" s="8"/>
      <c r="G40" s="54"/>
      <c r="H40" s="54"/>
      <c r="I40" s="8"/>
      <c r="J40" s="8"/>
      <c r="K40" s="8"/>
      <c r="L40" s="66"/>
      <c r="S40" s="31"/>
    </row>
    <row r="41" spans="2:19" ht="12.75">
      <c r="B41" t="s">
        <v>46</v>
      </c>
      <c r="D41" s="6" t="s">
        <v>9</v>
      </c>
      <c r="E41" s="40">
        <f aca="true" t="shared" si="5" ref="E41:J41">O7*$D7/$N7+O14*$D14/$N14+O21*$D21/$N21+O28*$D28/$N28</f>
        <v>533.1124482300539</v>
      </c>
      <c r="F41" s="40">
        <f t="shared" si="5"/>
        <v>135.24594038020334</v>
      </c>
      <c r="G41" s="40">
        <f t="shared" si="5"/>
        <v>143.99223426629996</v>
      </c>
      <c r="H41" s="40">
        <f t="shared" si="5"/>
        <v>143.99223426629996</v>
      </c>
      <c r="I41" s="40">
        <f t="shared" si="5"/>
        <v>0</v>
      </c>
      <c r="J41" s="40">
        <f t="shared" si="5"/>
        <v>0</v>
      </c>
      <c r="K41" s="71">
        <f>SUM(E41:J41)</f>
        <v>956.3428571428573</v>
      </c>
      <c r="N41" s="43">
        <f>K41*O41</f>
        <v>146320.45714285717</v>
      </c>
      <c r="O41" s="44">
        <v>153</v>
      </c>
      <c r="P41" s="19" t="s">
        <v>111</v>
      </c>
      <c r="S41" s="31"/>
    </row>
    <row r="42" spans="4:19" ht="12.75">
      <c r="D42" s="6"/>
      <c r="E42" s="40"/>
      <c r="F42" s="40"/>
      <c r="G42" s="40"/>
      <c r="H42" s="40"/>
      <c r="I42" s="40"/>
      <c r="J42" s="40"/>
      <c r="K42" s="71"/>
      <c r="N42" s="43"/>
      <c r="O42" s="44"/>
      <c r="P42" s="19"/>
      <c r="S42" s="31"/>
    </row>
    <row r="43" spans="2:16" ht="12.75">
      <c r="B43" t="s">
        <v>45</v>
      </c>
      <c r="D43" s="6" t="s">
        <v>11</v>
      </c>
      <c r="E43" s="40">
        <f aca="true" t="shared" si="6" ref="E43:J43">O8*$D8/$N8+O15*$D15/$N15+O22*$D22/$N22+O29*$D29/$N29</f>
        <v>0</v>
      </c>
      <c r="F43" s="40">
        <f t="shared" si="6"/>
        <v>0</v>
      </c>
      <c r="G43" s="40">
        <f t="shared" si="6"/>
        <v>0</v>
      </c>
      <c r="H43" s="40">
        <f t="shared" si="6"/>
        <v>0</v>
      </c>
      <c r="I43" s="40">
        <f t="shared" si="6"/>
        <v>0</v>
      </c>
      <c r="J43" s="40">
        <f t="shared" si="6"/>
        <v>0</v>
      </c>
      <c r="K43" s="71">
        <f aca="true" t="shared" si="7" ref="K43:K53">SUM(E43:J43)</f>
        <v>0</v>
      </c>
      <c r="N43" s="43">
        <f>K43*O43</f>
        <v>0</v>
      </c>
      <c r="O43" s="44">
        <v>100</v>
      </c>
      <c r="P43" s="19" t="s">
        <v>111</v>
      </c>
    </row>
    <row r="44" spans="4:16" ht="12.75">
      <c r="D44" s="6"/>
      <c r="E44" s="40"/>
      <c r="F44" s="40"/>
      <c r="G44" s="40"/>
      <c r="H44" s="40"/>
      <c r="I44" s="40"/>
      <c r="J44" s="40"/>
      <c r="K44" s="71"/>
      <c r="N44" s="43"/>
      <c r="O44" s="44"/>
      <c r="P44" s="19"/>
    </row>
    <row r="45" spans="2:16" ht="12.75">
      <c r="B45" t="s">
        <v>48</v>
      </c>
      <c r="D45" s="6" t="s">
        <v>12</v>
      </c>
      <c r="E45" s="40">
        <f aca="true" t="shared" si="8" ref="E45:J45">O9*$D9/$N9+O16*$D16/$N16+O23*$D23/$N23+O30*$D30/$N30</f>
        <v>3511.8473642259905</v>
      </c>
      <c r="F45" s="40">
        <f t="shared" si="8"/>
        <v>2121.1717588932456</v>
      </c>
      <c r="G45" s="40">
        <f t="shared" si="8"/>
        <v>387.94758129752466</v>
      </c>
      <c r="H45" s="40">
        <f t="shared" si="8"/>
        <v>387.94758129752466</v>
      </c>
      <c r="I45" s="40">
        <f t="shared" si="8"/>
        <v>0</v>
      </c>
      <c r="J45" s="40">
        <f t="shared" si="8"/>
        <v>0</v>
      </c>
      <c r="K45" s="71">
        <f t="shared" si="7"/>
        <v>6408.914285714285</v>
      </c>
      <c r="N45" s="43">
        <f>K45*O45</f>
        <v>833158.857142857</v>
      </c>
      <c r="O45" s="44">
        <v>130</v>
      </c>
      <c r="P45" s="19" t="s">
        <v>111</v>
      </c>
    </row>
    <row r="46" spans="4:16" ht="12.75">
      <c r="D46" s="6"/>
      <c r="E46" s="40"/>
      <c r="F46" s="40"/>
      <c r="G46" s="40"/>
      <c r="H46" s="40"/>
      <c r="I46" s="40"/>
      <c r="J46" s="40"/>
      <c r="K46" s="71"/>
      <c r="N46" s="43"/>
      <c r="O46" s="44"/>
      <c r="P46" s="19"/>
    </row>
    <row r="47" spans="2:16" ht="12.75">
      <c r="B47" t="s">
        <v>47</v>
      </c>
      <c r="D47" s="6" t="s">
        <v>10</v>
      </c>
      <c r="E47" s="40">
        <f aca="true" t="shared" si="9" ref="E47:J47">O24*$D24/$N24+O31*$D31/$N31</f>
        <v>390.9109947643979</v>
      </c>
      <c r="F47" s="40">
        <f t="shared" si="9"/>
        <v>17.089005235602095</v>
      </c>
      <c r="G47" s="40">
        <f t="shared" si="9"/>
        <v>0</v>
      </c>
      <c r="H47" s="40">
        <f t="shared" si="9"/>
        <v>0</v>
      </c>
      <c r="I47" s="40">
        <f t="shared" si="9"/>
        <v>0</v>
      </c>
      <c r="J47" s="40">
        <f t="shared" si="9"/>
        <v>0</v>
      </c>
      <c r="K47" s="71">
        <f t="shared" si="7"/>
        <v>408</v>
      </c>
      <c r="N47" s="43">
        <f>K47*O47</f>
        <v>40800</v>
      </c>
      <c r="O47" s="44">
        <v>100</v>
      </c>
      <c r="P47" s="19" t="s">
        <v>111</v>
      </c>
    </row>
    <row r="48" spans="4:16" ht="12.75">
      <c r="D48" s="6"/>
      <c r="E48" s="40"/>
      <c r="F48" s="40"/>
      <c r="G48" s="40"/>
      <c r="H48" s="40"/>
      <c r="I48" s="40"/>
      <c r="J48" s="40"/>
      <c r="K48" s="71"/>
      <c r="N48" s="43"/>
      <c r="O48" s="44"/>
      <c r="P48" s="19"/>
    </row>
    <row r="49" spans="2:16" ht="12.75">
      <c r="B49" t="s">
        <v>107</v>
      </c>
      <c r="D49" s="6" t="s">
        <v>106</v>
      </c>
      <c r="E49" s="40">
        <f aca="true" t="shared" si="10" ref="E49:J49">O25*$D25/$N25+O32*$D32/$N32</f>
        <v>0</v>
      </c>
      <c r="F49" s="40">
        <f t="shared" si="10"/>
        <v>0</v>
      </c>
      <c r="G49" s="40">
        <f t="shared" si="10"/>
        <v>0</v>
      </c>
      <c r="H49" s="40">
        <f t="shared" si="10"/>
        <v>0</v>
      </c>
      <c r="I49" s="40">
        <f t="shared" si="10"/>
        <v>0</v>
      </c>
      <c r="J49" s="40">
        <f t="shared" si="10"/>
        <v>0</v>
      </c>
      <c r="K49" s="71">
        <f t="shared" si="7"/>
        <v>0</v>
      </c>
      <c r="N49" s="43">
        <f>K49*O49</f>
        <v>0</v>
      </c>
      <c r="O49" s="44">
        <v>73</v>
      </c>
      <c r="P49" s="19" t="s">
        <v>111</v>
      </c>
    </row>
    <row r="50" spans="4:16" ht="12.75">
      <c r="D50" s="6"/>
      <c r="E50" s="40"/>
      <c r="F50" s="40"/>
      <c r="G50" s="40"/>
      <c r="H50" s="40"/>
      <c r="I50" s="40"/>
      <c r="J50" s="40"/>
      <c r="K50" s="71"/>
      <c r="N50" s="43"/>
      <c r="O50" s="44"/>
      <c r="P50" s="19"/>
    </row>
    <row r="51" spans="2:16" ht="12.75">
      <c r="B51" t="s">
        <v>96</v>
      </c>
      <c r="D51" s="6" t="s">
        <v>157</v>
      </c>
      <c r="E51" s="40">
        <f aca="true" t="shared" si="11" ref="E51:J51">O10*$D10/$N10+O17*$D17/$N17</f>
        <v>87.40298507462686</v>
      </c>
      <c r="F51" s="40">
        <f t="shared" si="11"/>
        <v>72.59701492537313</v>
      </c>
      <c r="G51" s="40">
        <f t="shared" si="11"/>
        <v>0</v>
      </c>
      <c r="H51" s="40">
        <f t="shared" si="11"/>
        <v>0</v>
      </c>
      <c r="I51" s="40">
        <f t="shared" si="11"/>
        <v>0</v>
      </c>
      <c r="J51" s="40">
        <f t="shared" si="11"/>
        <v>0</v>
      </c>
      <c r="K51" s="71">
        <f t="shared" si="7"/>
        <v>160</v>
      </c>
      <c r="N51" s="43">
        <f>K51*O51</f>
        <v>25600</v>
      </c>
      <c r="O51" s="44">
        <v>160</v>
      </c>
      <c r="P51" s="19" t="s">
        <v>111</v>
      </c>
    </row>
    <row r="52" spans="4:16" ht="12.75">
      <c r="D52" s="6"/>
      <c r="E52" s="40"/>
      <c r="F52" s="40"/>
      <c r="G52" s="40"/>
      <c r="H52" s="40"/>
      <c r="I52" s="40"/>
      <c r="J52" s="40"/>
      <c r="K52" s="71"/>
      <c r="N52" s="43"/>
      <c r="O52" s="44"/>
      <c r="P52" s="19"/>
    </row>
    <row r="53" spans="2:16" ht="12.75">
      <c r="B53" t="s">
        <v>95</v>
      </c>
      <c r="D53" s="6" t="s">
        <v>158</v>
      </c>
      <c r="E53" s="40">
        <f aca="true" t="shared" si="12" ref="E53:J53">O11*$D11/$N11+O18*$D18/$N18</f>
        <v>0</v>
      </c>
      <c r="F53" s="40">
        <f t="shared" si="12"/>
        <v>0</v>
      </c>
      <c r="G53" s="40">
        <f t="shared" si="12"/>
        <v>0</v>
      </c>
      <c r="H53" s="40">
        <f t="shared" si="12"/>
        <v>0</v>
      </c>
      <c r="I53" s="40">
        <f t="shared" si="12"/>
        <v>0</v>
      </c>
      <c r="J53" s="40">
        <f t="shared" si="12"/>
        <v>0</v>
      </c>
      <c r="K53" s="71">
        <f t="shared" si="7"/>
        <v>0</v>
      </c>
      <c r="N53" s="43">
        <f>K53*O53</f>
        <v>0</v>
      </c>
      <c r="O53" s="44">
        <v>141</v>
      </c>
      <c r="P53" s="19" t="s">
        <v>111</v>
      </c>
    </row>
    <row r="54" spans="5:12" ht="12.75">
      <c r="E54" s="52"/>
      <c r="F54" s="6"/>
      <c r="G54" s="40"/>
      <c r="H54" s="40"/>
      <c r="I54" s="40"/>
      <c r="J54" s="40"/>
      <c r="K54" s="40"/>
      <c r="L54" s="40"/>
    </row>
    <row r="55" spans="1:16" ht="12.75">
      <c r="A55" s="8"/>
      <c r="B55" s="8"/>
      <c r="C55" s="8"/>
      <c r="D55" s="8"/>
      <c r="E55" s="8"/>
      <c r="F55" s="55"/>
      <c r="G55" s="56"/>
      <c r="H55" s="56"/>
      <c r="I55" s="56"/>
      <c r="J55" s="56"/>
      <c r="K55" s="56"/>
      <c r="L55" s="67"/>
      <c r="M55" s="52"/>
      <c r="N55" s="58">
        <f>K41+K43+K47+K49+K53</f>
        <v>1364.3428571428572</v>
      </c>
      <c r="O55" s="43">
        <f>N41+N43+N47+N49+N53</f>
        <v>187120.45714285717</v>
      </c>
      <c r="P55" s="19" t="s">
        <v>146</v>
      </c>
    </row>
    <row r="56" spans="5:16" ht="12.75">
      <c r="E56" s="52"/>
      <c r="N56" s="58">
        <f>K45+K51</f>
        <v>6568.914285714285</v>
      </c>
      <c r="O56" s="43">
        <f>N45+N51</f>
        <v>858758.857142857</v>
      </c>
      <c r="P56" s="19" t="s">
        <v>147</v>
      </c>
    </row>
    <row r="57" spans="1:11" ht="18.75" thickBot="1">
      <c r="A57" s="220" t="s">
        <v>14</v>
      </c>
      <c r="B57" s="220"/>
      <c r="C57" s="220"/>
      <c r="D57" s="220"/>
      <c r="E57" s="73"/>
      <c r="F57" s="73"/>
      <c r="G57" s="78"/>
      <c r="H57" s="78"/>
      <c r="I57" s="73"/>
      <c r="J57" s="73"/>
      <c r="K57" s="73"/>
    </row>
    <row r="58" spans="1:4" ht="15">
      <c r="A58" s="57"/>
      <c r="B58" s="57"/>
      <c r="C58" s="57"/>
      <c r="D58" s="57"/>
    </row>
    <row r="59" spans="1:13" ht="12.75">
      <c r="A59" s="3"/>
      <c r="B59" s="7" t="s">
        <v>0</v>
      </c>
      <c r="C59" s="7"/>
      <c r="D59" s="3"/>
      <c r="E59" s="3" t="s">
        <v>268</v>
      </c>
      <c r="G59" s="68" t="s">
        <v>133</v>
      </c>
      <c r="H59" s="68"/>
      <c r="I59" s="68"/>
      <c r="J59" s="68"/>
      <c r="K59" s="68"/>
      <c r="L59" s="68"/>
      <c r="M59" s="68"/>
    </row>
    <row r="60" spans="1:13" ht="12.75">
      <c r="A60" s="4"/>
      <c r="B60" s="4"/>
      <c r="C60" s="4"/>
      <c r="D60" s="4"/>
      <c r="E60" s="4"/>
      <c r="F60" s="8"/>
      <c r="G60" s="54"/>
      <c r="H60" s="54"/>
      <c r="I60" s="8"/>
      <c r="J60" s="8"/>
      <c r="K60" s="8"/>
      <c r="L60" s="52"/>
      <c r="M60" s="52"/>
    </row>
    <row r="61" spans="1:8" ht="12.75">
      <c r="A61" s="12"/>
      <c r="B61" s="13" t="s">
        <v>110</v>
      </c>
      <c r="C61" s="11"/>
      <c r="D61" s="8"/>
      <c r="G61"/>
      <c r="H61"/>
    </row>
    <row r="62" spans="1:8" ht="12.75">
      <c r="A62" s="12"/>
      <c r="B62" s="13"/>
      <c r="C62" s="14" t="s">
        <v>16</v>
      </c>
      <c r="D62" s="8"/>
      <c r="E62" s="45">
        <f>'R&amp;D'!B10</f>
        <v>0</v>
      </c>
      <c r="G62"/>
      <c r="H62"/>
    </row>
    <row r="63" spans="1:8" ht="12.75">
      <c r="A63" s="12"/>
      <c r="B63" s="13"/>
      <c r="C63" s="14" t="s">
        <v>15</v>
      </c>
      <c r="D63" s="8"/>
      <c r="E63" s="45">
        <f>'R&amp;D'!B18</f>
        <v>755450</v>
      </c>
      <c r="G63"/>
      <c r="H63"/>
    </row>
    <row r="64" spans="1:8" ht="12.75">
      <c r="A64" s="12"/>
      <c r="B64" s="10"/>
      <c r="C64" t="s">
        <v>197</v>
      </c>
      <c r="D64" s="8"/>
      <c r="E64" s="51">
        <v>0</v>
      </c>
      <c r="G64" t="s">
        <v>196</v>
      </c>
      <c r="H64"/>
    </row>
    <row r="65" spans="1:8" ht="12.75">
      <c r="A65" s="12"/>
      <c r="B65" s="10"/>
      <c r="C65" s="27" t="s">
        <v>128</v>
      </c>
      <c r="D65" s="8"/>
      <c r="E65" s="43">
        <f>SUM(E62:E64)</f>
        <v>755450</v>
      </c>
      <c r="G65" t="s">
        <v>119</v>
      </c>
      <c r="H65"/>
    </row>
    <row r="66" spans="1:8" ht="12.75">
      <c r="A66" s="12"/>
      <c r="B66" s="10"/>
      <c r="C66" s="27"/>
      <c r="D66" s="8"/>
      <c r="E66" s="43"/>
      <c r="G66"/>
      <c r="H66"/>
    </row>
    <row r="67" spans="2:8" ht="12.75">
      <c r="B67" s="1" t="s">
        <v>15</v>
      </c>
      <c r="D67" s="8"/>
      <c r="G67"/>
      <c r="H67"/>
    </row>
    <row r="68" spans="2:8" ht="12.75">
      <c r="B68" s="1"/>
      <c r="C68" t="s">
        <v>251</v>
      </c>
      <c r="D68" s="8"/>
      <c r="E68" s="45">
        <f>'M&amp;S'!B10</f>
        <v>2729354.5</v>
      </c>
      <c r="G68"/>
      <c r="H68"/>
    </row>
    <row r="69" spans="2:8" ht="12.75">
      <c r="B69" s="1"/>
      <c r="C69" t="s">
        <v>252</v>
      </c>
      <c r="D69" s="8"/>
      <c r="E69" s="45">
        <f>'M&amp;S'!B11</f>
        <v>144360</v>
      </c>
      <c r="G69"/>
      <c r="H69"/>
    </row>
    <row r="70" spans="2:8" ht="12.75">
      <c r="B70" s="1"/>
      <c r="C70" t="s">
        <v>197</v>
      </c>
      <c r="D70" s="8"/>
      <c r="E70" s="51">
        <v>0</v>
      </c>
      <c r="G70" t="s">
        <v>196</v>
      </c>
      <c r="H70"/>
    </row>
    <row r="71" spans="2:8" ht="12.75">
      <c r="B71" s="1"/>
      <c r="C71" s="27" t="s">
        <v>127</v>
      </c>
      <c r="D71" s="8"/>
      <c r="E71" s="43">
        <f>SUM(E68:E70)</f>
        <v>2873714.5</v>
      </c>
      <c r="G71" t="s">
        <v>119</v>
      </c>
      <c r="H71"/>
    </row>
    <row r="72" spans="3:8" ht="12.75">
      <c r="C72" s="1"/>
      <c r="D72" s="8"/>
      <c r="G72"/>
      <c r="H72"/>
    </row>
    <row r="73" spans="2:8" ht="12.75">
      <c r="B73" s="1" t="s">
        <v>16</v>
      </c>
      <c r="D73" s="8"/>
      <c r="E73" s="43">
        <v>0</v>
      </c>
      <c r="G73" t="s">
        <v>134</v>
      </c>
      <c r="H73"/>
    </row>
    <row r="74" spans="4:8" ht="12.75">
      <c r="D74" s="8"/>
      <c r="G74"/>
      <c r="H74"/>
    </row>
    <row r="75" spans="2:8" ht="12.75">
      <c r="B75" s="1" t="s">
        <v>17</v>
      </c>
      <c r="D75" s="8"/>
      <c r="E75" s="43">
        <v>0</v>
      </c>
      <c r="G75" t="s">
        <v>135</v>
      </c>
      <c r="H75"/>
    </row>
    <row r="76" spans="4:8" ht="12.75">
      <c r="D76" s="8"/>
      <c r="G76"/>
      <c r="H76"/>
    </row>
    <row r="77" spans="4:13" ht="12.75">
      <c r="D77" s="52"/>
      <c r="G77" s="59"/>
      <c r="H77" s="59"/>
      <c r="I77" s="59"/>
      <c r="J77" s="59"/>
      <c r="K77" s="59"/>
      <c r="L77" s="59"/>
      <c r="M77" s="59"/>
    </row>
    <row r="78" spans="1:13" ht="18.75" thickBot="1">
      <c r="A78" s="220" t="s">
        <v>26</v>
      </c>
      <c r="B78" s="220"/>
      <c r="C78" s="220"/>
      <c r="D78" s="220"/>
      <c r="E78" s="73"/>
      <c r="F78" s="73"/>
      <c r="G78" s="79"/>
      <c r="H78" s="79"/>
      <c r="I78" s="79"/>
      <c r="J78" s="79"/>
      <c r="K78" s="79"/>
      <c r="L78" s="59"/>
      <c r="M78" s="59"/>
    </row>
    <row r="79" spans="1:13" ht="15">
      <c r="A79" s="57"/>
      <c r="B79" s="57"/>
      <c r="C79" s="57"/>
      <c r="D79" s="57"/>
      <c r="G79" s="59"/>
      <c r="H79" s="59"/>
      <c r="I79" s="59"/>
      <c r="J79" s="59"/>
      <c r="K79" s="59"/>
      <c r="L79" s="59"/>
      <c r="M79" s="59"/>
    </row>
    <row r="80" spans="1:13" ht="12.75">
      <c r="A80" s="3"/>
      <c r="B80" s="7" t="s">
        <v>0</v>
      </c>
      <c r="C80" s="7"/>
      <c r="D80" s="3"/>
      <c r="E80" s="3" t="s">
        <v>268</v>
      </c>
      <c r="G80" s="59" t="s">
        <v>133</v>
      </c>
      <c r="H80" s="59"/>
      <c r="I80" s="59"/>
      <c r="J80" s="59"/>
      <c r="K80" s="59"/>
      <c r="L80" s="59"/>
      <c r="M80" s="59"/>
    </row>
    <row r="81" spans="1:13" ht="12.75">
      <c r="A81" s="4"/>
      <c r="B81" s="4"/>
      <c r="C81" s="4"/>
      <c r="D81" s="4"/>
      <c r="E81" s="4"/>
      <c r="F81" s="8"/>
      <c r="G81" s="69"/>
      <c r="H81" s="69"/>
      <c r="I81" s="69"/>
      <c r="J81" s="69"/>
      <c r="K81" s="69"/>
      <c r="L81" s="59"/>
      <c r="M81" s="59"/>
    </row>
    <row r="82" spans="4:13" ht="12.75">
      <c r="D82" s="8"/>
      <c r="G82" s="59"/>
      <c r="H82" s="59"/>
      <c r="I82" s="59"/>
      <c r="J82" s="59"/>
      <c r="K82" s="59"/>
      <c r="L82" s="59"/>
      <c r="M82" s="59"/>
    </row>
    <row r="83" spans="2:13" ht="12.75">
      <c r="B83" s="1" t="s">
        <v>27</v>
      </c>
      <c r="D83" s="8"/>
      <c r="E83" s="43">
        <v>24000</v>
      </c>
      <c r="G83" s="189" t="s">
        <v>198</v>
      </c>
      <c r="H83" s="59"/>
      <c r="I83" s="59"/>
      <c r="J83" s="59"/>
      <c r="K83" s="59"/>
      <c r="L83" s="59"/>
      <c r="M83" s="59"/>
    </row>
    <row r="84" spans="2:13" ht="12.75">
      <c r="B84" s="1"/>
      <c r="D84" s="8"/>
      <c r="E84" s="43"/>
      <c r="G84" s="189"/>
      <c r="H84" s="59"/>
      <c r="I84" s="59"/>
      <c r="J84" s="59"/>
      <c r="K84" s="59"/>
      <c r="L84" s="59"/>
      <c r="M84" s="59"/>
    </row>
    <row r="85" spans="2:13" ht="12.75">
      <c r="B85" s="1"/>
      <c r="D85" s="8"/>
      <c r="E85" s="43"/>
      <c r="G85" s="189"/>
      <c r="H85" s="59"/>
      <c r="I85" s="59"/>
      <c r="J85" s="59"/>
      <c r="K85" s="59"/>
      <c r="L85" s="59"/>
      <c r="M85" s="59"/>
    </row>
    <row r="86" spans="2:13" ht="12.75">
      <c r="B86" s="1"/>
      <c r="D86" s="8"/>
      <c r="E86" s="43"/>
      <c r="G86" s="189"/>
      <c r="H86" s="59"/>
      <c r="I86" s="59"/>
      <c r="J86" s="59"/>
      <c r="K86" s="59"/>
      <c r="L86" s="59"/>
      <c r="M86" s="59"/>
    </row>
    <row r="87" spans="2:13" ht="12.75">
      <c r="B87" s="1"/>
      <c r="D87" s="8"/>
      <c r="E87" s="43"/>
      <c r="G87" s="189"/>
      <c r="H87" s="59"/>
      <c r="I87" s="59"/>
      <c r="J87" s="59"/>
      <c r="K87" s="59"/>
      <c r="L87" s="59"/>
      <c r="M87" s="59"/>
    </row>
    <row r="88" spans="4:13" ht="12.75">
      <c r="D88" s="8"/>
      <c r="G88" s="59"/>
      <c r="H88" s="59"/>
      <c r="I88" s="59"/>
      <c r="J88" s="59"/>
      <c r="K88" s="59"/>
      <c r="L88" s="59"/>
      <c r="M88" s="59"/>
    </row>
    <row r="89" spans="4:13" ht="12.75">
      <c r="D89" s="52"/>
      <c r="G89" s="59"/>
      <c r="H89" s="59"/>
      <c r="I89" s="59"/>
      <c r="J89" s="59"/>
      <c r="K89" s="59"/>
      <c r="L89" s="59"/>
      <c r="M89" s="59"/>
    </row>
    <row r="90" spans="1:11" ht="18.75" thickBot="1">
      <c r="A90" s="220" t="s">
        <v>136</v>
      </c>
      <c r="B90" s="220"/>
      <c r="C90" s="220"/>
      <c r="D90" s="220"/>
      <c r="E90" s="73"/>
      <c r="F90" s="73"/>
      <c r="G90" s="78"/>
      <c r="H90" s="78"/>
      <c r="I90" s="73"/>
      <c r="J90" s="73"/>
      <c r="K90" s="73"/>
    </row>
    <row r="91" spans="1:4" ht="15">
      <c r="A91" s="57"/>
      <c r="B91" s="57"/>
      <c r="C91" s="57"/>
      <c r="D91" s="57"/>
    </row>
    <row r="92" spans="1:13" ht="12.75">
      <c r="A92" s="3"/>
      <c r="B92" s="7" t="s">
        <v>0</v>
      </c>
      <c r="C92" s="7"/>
      <c r="D92" s="3" t="s">
        <v>1</v>
      </c>
      <c r="E92" s="3" t="s">
        <v>268</v>
      </c>
      <c r="G92" s="59" t="s">
        <v>133</v>
      </c>
      <c r="H92" s="59"/>
      <c r="I92" s="59"/>
      <c r="J92" s="59"/>
      <c r="K92" s="59"/>
      <c r="L92" s="59"/>
      <c r="M92" s="59"/>
    </row>
    <row r="93" spans="1:13" ht="12.75">
      <c r="A93" s="4"/>
      <c r="B93" s="4"/>
      <c r="C93" s="4"/>
      <c r="D93" s="4"/>
      <c r="E93" s="4"/>
      <c r="F93" s="8"/>
      <c r="G93" s="69"/>
      <c r="H93" s="69"/>
      <c r="I93" s="69"/>
      <c r="J93" s="69"/>
      <c r="K93" s="69"/>
      <c r="L93" s="59"/>
      <c r="M93" s="59"/>
    </row>
    <row r="94" spans="1:13" ht="12.75">
      <c r="A94" s="5"/>
      <c r="B94" s="5"/>
      <c r="C94" s="5"/>
      <c r="D94" s="5"/>
      <c r="E94" s="5"/>
      <c r="F94" s="52"/>
      <c r="G94" s="60"/>
      <c r="H94" s="60"/>
      <c r="I94" s="52"/>
      <c r="J94" s="52"/>
      <c r="K94" s="52"/>
      <c r="L94" s="52"/>
      <c r="M94" s="52"/>
    </row>
    <row r="95" spans="2:11" ht="12.75" customHeight="1">
      <c r="B95" s="1" t="s">
        <v>30</v>
      </c>
      <c r="I95" s="22"/>
      <c r="J95" s="22"/>
      <c r="K95" s="22"/>
    </row>
    <row r="96" spans="2:10" ht="12.75">
      <c r="B96" t="s">
        <v>148</v>
      </c>
      <c r="D96" s="62">
        <f>N55</f>
        <v>1364.3428571428572</v>
      </c>
      <c r="E96" s="43">
        <f>O55</f>
        <v>187120.45714285717</v>
      </c>
      <c r="G96" s="221" t="s">
        <v>152</v>
      </c>
      <c r="H96" s="221"/>
      <c r="I96" s="27" t="s">
        <v>10</v>
      </c>
      <c r="J96" s="64" t="str">
        <f>CONCATENATE(O47," $/hr")</f>
        <v>100 $/hr</v>
      </c>
    </row>
    <row r="97" spans="2:10" ht="12.75">
      <c r="B97" t="s">
        <v>149</v>
      </c>
      <c r="D97" s="62">
        <f>N56</f>
        <v>6568.914285714285</v>
      </c>
      <c r="E97" s="43">
        <f>O56</f>
        <v>858758.857142857</v>
      </c>
      <c r="G97" s="27" t="s">
        <v>9</v>
      </c>
      <c r="H97" s="64" t="str">
        <f>CONCATENATE(O41," $/hr")</f>
        <v>153 $/hr</v>
      </c>
      <c r="I97" s="27" t="s">
        <v>106</v>
      </c>
      <c r="J97" s="64" t="str">
        <f>CONCATENATE(O49," $/hr")</f>
        <v>73 $/hr</v>
      </c>
    </row>
    <row r="98" spans="3:10" ht="12.75">
      <c r="C98" t="s">
        <v>138</v>
      </c>
      <c r="D98" s="62">
        <f>SUM(D96:D97)</f>
        <v>7933.257142857143</v>
      </c>
      <c r="E98" s="43">
        <f>SUM(E96:E97)</f>
        <v>1045879.3142857142</v>
      </c>
      <c r="G98" s="27" t="s">
        <v>11</v>
      </c>
      <c r="H98" s="64" t="str">
        <f>CONCATENATE(O43," $/hr")</f>
        <v>100 $/hr</v>
      </c>
      <c r="I98" s="42" t="s">
        <v>151</v>
      </c>
      <c r="J98" s="64" t="str">
        <f>CONCATENATE(O53," $/hr")</f>
        <v>141 $/hr</v>
      </c>
    </row>
    <row r="99" spans="4:10" ht="12.75">
      <c r="D99" s="31"/>
      <c r="E99" s="43"/>
      <c r="G99" s="27" t="s">
        <v>12</v>
      </c>
      <c r="H99" s="64" t="str">
        <f>CONCATENATE(O45," $/hr")</f>
        <v>130 $/hr</v>
      </c>
      <c r="I99" s="42" t="s">
        <v>150</v>
      </c>
      <c r="J99" s="64" t="str">
        <f>CONCATENATE(O51," $/hr")</f>
        <v>160 $/hr</v>
      </c>
    </row>
    <row r="100" ht="12.75">
      <c r="B100" s="1" t="s">
        <v>137</v>
      </c>
    </row>
    <row r="101" spans="2:5" ht="12.75">
      <c r="B101" s="61" t="s">
        <v>110</v>
      </c>
      <c r="C101" s="14"/>
      <c r="D101" s="8"/>
      <c r="E101" s="43">
        <f>E65</f>
        <v>755450</v>
      </c>
    </row>
    <row r="102" spans="2:5" ht="12.75">
      <c r="B102" s="14" t="s">
        <v>15</v>
      </c>
      <c r="C102" s="14"/>
      <c r="D102" s="8"/>
      <c r="E102" s="43">
        <f>E71</f>
        <v>2873714.5</v>
      </c>
    </row>
    <row r="103" spans="2:5" ht="12.75">
      <c r="B103" s="14" t="s">
        <v>16</v>
      </c>
      <c r="C103" s="14"/>
      <c r="D103" s="8"/>
      <c r="E103" s="43">
        <f>E73</f>
        <v>0</v>
      </c>
    </row>
    <row r="104" spans="2:5" ht="12.75">
      <c r="B104" s="14" t="s">
        <v>17</v>
      </c>
      <c r="C104" s="14"/>
      <c r="D104" s="8"/>
      <c r="E104" s="43">
        <f>E75</f>
        <v>0</v>
      </c>
    </row>
    <row r="105" spans="2:5" ht="12.75">
      <c r="B105" s="14" t="s">
        <v>27</v>
      </c>
      <c r="C105" s="14"/>
      <c r="D105" s="8"/>
      <c r="E105" s="43">
        <f>E83</f>
        <v>24000</v>
      </c>
    </row>
    <row r="106" spans="3:5" ht="12.75">
      <c r="C106" t="s">
        <v>139</v>
      </c>
      <c r="E106" s="43">
        <f>SUM(E101:E105)</f>
        <v>3653164.5</v>
      </c>
    </row>
    <row r="108" spans="2:8" ht="12.75">
      <c r="B108" s="1" t="s">
        <v>140</v>
      </c>
      <c r="E108" s="43">
        <f>G108*E106-G109</f>
        <v>355952.5</v>
      </c>
      <c r="G108" s="29">
        <v>0.25</v>
      </c>
      <c r="H108" s="19" t="s">
        <v>141</v>
      </c>
    </row>
    <row r="109" spans="7:8" ht="12.75">
      <c r="G109" s="43">
        <f>(E68-500000)*G108</f>
        <v>557338.625</v>
      </c>
      <c r="H109" s="19" t="s">
        <v>299</v>
      </c>
    </row>
    <row r="110" spans="2:5" ht="12.75">
      <c r="B110" s="1" t="s">
        <v>142</v>
      </c>
      <c r="E110" s="43">
        <f>E108+E106+E98</f>
        <v>5054996.314285714</v>
      </c>
    </row>
    <row r="111" ht="12.75">
      <c r="B111" s="1"/>
    </row>
    <row r="112" spans="2:8" ht="12.75">
      <c r="B112" s="1" t="s">
        <v>143</v>
      </c>
      <c r="E112" s="43">
        <f>E110*G112</f>
        <v>2021998.5257142857</v>
      </c>
      <c r="G112" s="29">
        <v>0.4</v>
      </c>
      <c r="H112" s="19" t="s">
        <v>145</v>
      </c>
    </row>
    <row r="113" ht="12.75">
      <c r="B113" s="1"/>
    </row>
    <row r="114" spans="2:5" ht="12.75">
      <c r="B114" s="1" t="s">
        <v>144</v>
      </c>
      <c r="E114" s="43">
        <f>E112+E110</f>
        <v>7076994.84</v>
      </c>
    </row>
    <row r="116" spans="1:11" ht="12.75">
      <c r="A116" s="8"/>
      <c r="B116" s="8"/>
      <c r="C116" s="8"/>
      <c r="D116" s="8"/>
      <c r="E116" s="8"/>
      <c r="F116" s="8"/>
      <c r="G116" s="54"/>
      <c r="H116" s="54"/>
      <c r="I116" s="8"/>
      <c r="J116" s="8"/>
      <c r="K116" s="8"/>
    </row>
  </sheetData>
  <mergeCells count="13">
    <mergeCell ref="A13:D13"/>
    <mergeCell ref="A20:D20"/>
    <mergeCell ref="A27:D27"/>
    <mergeCell ref="O1:T1"/>
    <mergeCell ref="A6:D6"/>
    <mergeCell ref="A3:D3"/>
    <mergeCell ref="A1:K1"/>
    <mergeCell ref="A90:D90"/>
    <mergeCell ref="G96:H96"/>
    <mergeCell ref="E37:K37"/>
    <mergeCell ref="A35:D35"/>
    <mergeCell ref="A78:D78"/>
    <mergeCell ref="A57:D57"/>
  </mergeCells>
  <printOptions/>
  <pageMargins left="0.75" right="0.5" top="1" bottom="1" header="0.5" footer="0.5"/>
  <pageSetup fitToHeight="0" horizontalDpi="600" verticalDpi="600" orientation="landscape" r:id="rId1"/>
  <headerFooter alignWithMargins="0">
    <oddHeader>&amp;C&amp;"Arial,Bold"&amp;14NCSX Fabrication Project Cost and Schedule  Estimating Form&amp;"Arial,Regular"&amp;10
</oddHeader>
    <oddFooter>&amp;C&amp;"Arial,Bold"&amp;P</oddFooter>
  </headerFooter>
  <rowBreaks count="3" manualBreakCount="3">
    <brk id="33" max="10" man="1"/>
    <brk id="55" max="10" man="1"/>
    <brk id="88" max="10" man="1"/>
  </rowBreaks>
</worksheet>
</file>

<file path=xl/worksheets/sheet2.xml><?xml version="1.0" encoding="utf-8"?>
<worksheet xmlns="http://schemas.openxmlformats.org/spreadsheetml/2006/main" xmlns:r="http://schemas.openxmlformats.org/officeDocument/2006/relationships">
  <dimension ref="A1:I76"/>
  <sheetViews>
    <sheetView workbookViewId="0" topLeftCell="A2">
      <pane ySplit="1365" topLeftCell="BM1" activePane="bottomLeft" state="split"/>
      <selection pane="topLeft" activeCell="C3" sqref="C3"/>
      <selection pane="bottomLeft" activeCell="C1" sqref="C1"/>
    </sheetView>
  </sheetViews>
  <sheetFormatPr defaultColWidth="9.140625" defaultRowHeight="12.75"/>
  <cols>
    <col min="1" max="1" width="3.7109375" style="0" customWidth="1"/>
    <col min="2" max="2" width="3.28125" style="0" customWidth="1"/>
    <col min="3" max="3" width="33.28125" style="0" customWidth="1"/>
    <col min="4" max="4" width="10.421875" style="0" customWidth="1"/>
    <col min="6" max="6" width="10.57421875" style="0" customWidth="1"/>
    <col min="7" max="7" width="11.140625" style="19" customWidth="1"/>
    <col min="8" max="8" width="11.7109375" style="19" customWidth="1"/>
    <col min="9" max="9" width="41.8515625" style="0" customWidth="1"/>
  </cols>
  <sheetData>
    <row r="1" spans="3:9" s="2" customFormat="1" ht="15.75">
      <c r="C1" s="2" t="str">
        <f>CONCATENATE("1808-NCSX-",'Fab Project'!L1,"01")</f>
        <v>1808-NCSX-1701</v>
      </c>
      <c r="G1" s="16"/>
      <c r="H1" s="16"/>
      <c r="I1" s="2" t="s">
        <v>44</v>
      </c>
    </row>
    <row r="2" spans="2:9" s="3" customFormat="1" ht="38.25">
      <c r="B2" s="7" t="s">
        <v>0</v>
      </c>
      <c r="C2" s="7"/>
      <c r="D2" s="3" t="s">
        <v>1</v>
      </c>
      <c r="E2" s="3" t="s">
        <v>2</v>
      </c>
      <c r="F2" s="3" t="s">
        <v>3</v>
      </c>
      <c r="G2" s="17" t="s">
        <v>5</v>
      </c>
      <c r="H2" s="17" t="s">
        <v>6</v>
      </c>
      <c r="I2" s="3" t="s">
        <v>4</v>
      </c>
    </row>
    <row r="3" spans="7:8" s="4" customFormat="1" ht="12.75">
      <c r="G3" s="18"/>
      <c r="H3" s="18"/>
    </row>
    <row r="4" spans="1:9" ht="12.75">
      <c r="A4" s="1" t="s">
        <v>33</v>
      </c>
      <c r="E4" s="8"/>
      <c r="I4" s="1" t="s">
        <v>40</v>
      </c>
    </row>
    <row r="5" spans="1:5" ht="12.75">
      <c r="A5" s="1"/>
      <c r="B5" t="s">
        <v>35</v>
      </c>
      <c r="E5" s="8"/>
    </row>
    <row r="6" spans="5:9" ht="12.75">
      <c r="E6" s="8"/>
      <c r="F6" s="6" t="s">
        <v>18</v>
      </c>
      <c r="I6" s="6" t="s">
        <v>13</v>
      </c>
    </row>
    <row r="7" spans="5:9" ht="12.75">
      <c r="E7" s="8"/>
      <c r="F7" s="6" t="s">
        <v>34</v>
      </c>
      <c r="I7" s="6" t="s">
        <v>13</v>
      </c>
    </row>
    <row r="8" spans="2:9" ht="12.75">
      <c r="B8" t="s">
        <v>36</v>
      </c>
      <c r="E8" s="8"/>
      <c r="F8" s="6"/>
      <c r="I8" s="6"/>
    </row>
    <row r="9" spans="5:9" ht="12.75">
      <c r="E9" s="8"/>
      <c r="F9" s="6"/>
      <c r="I9" s="6"/>
    </row>
    <row r="10" spans="5:9" ht="12.75">
      <c r="E10" s="8"/>
      <c r="F10" s="6"/>
      <c r="I10" s="6"/>
    </row>
    <row r="11" spans="2:9" ht="12.75">
      <c r="B11" t="s">
        <v>37</v>
      </c>
      <c r="E11" s="8"/>
      <c r="F11" s="6"/>
      <c r="I11" s="6"/>
    </row>
    <row r="12" spans="5:9" ht="12.75">
      <c r="E12" s="8"/>
      <c r="F12" s="6"/>
      <c r="I12" s="6"/>
    </row>
    <row r="13" spans="5:9" ht="12.75">
      <c r="E13" s="8"/>
      <c r="F13" s="6"/>
      <c r="I13" s="6"/>
    </row>
    <row r="14" spans="2:9" ht="12.75">
      <c r="B14" t="s">
        <v>38</v>
      </c>
      <c r="E14" s="8"/>
      <c r="F14" s="6"/>
      <c r="I14" s="6"/>
    </row>
    <row r="15" spans="5:9" ht="12.75">
      <c r="E15" s="8"/>
      <c r="F15" s="6"/>
      <c r="I15" s="6"/>
    </row>
    <row r="16" spans="5:9" ht="12.75">
      <c r="E16" s="8"/>
      <c r="F16" s="6"/>
      <c r="I16" s="6"/>
    </row>
    <row r="17" spans="2:5" ht="12.75">
      <c r="B17" t="s">
        <v>39</v>
      </c>
      <c r="E17" s="8"/>
    </row>
    <row r="18" ht="12.75">
      <c r="E18" s="8"/>
    </row>
    <row r="19" ht="12.75">
      <c r="E19" s="8"/>
    </row>
    <row r="20" spans="2:5" ht="12.75">
      <c r="B20" s="1" t="s">
        <v>19</v>
      </c>
      <c r="E20" s="8"/>
    </row>
    <row r="21" spans="1:5" ht="12.75">
      <c r="A21" s="1"/>
      <c r="B21" t="s">
        <v>35</v>
      </c>
      <c r="E21" s="8"/>
    </row>
    <row r="22" spans="5:9" ht="12.75">
      <c r="E22" s="8"/>
      <c r="F22" s="6" t="s">
        <v>18</v>
      </c>
      <c r="I22" s="6" t="s">
        <v>13</v>
      </c>
    </row>
    <row r="23" spans="5:9" ht="12.75">
      <c r="E23" s="8"/>
      <c r="F23" s="6" t="s">
        <v>34</v>
      </c>
      <c r="I23" s="6" t="s">
        <v>13</v>
      </c>
    </row>
    <row r="24" spans="2:9" ht="12.75">
      <c r="B24" t="s">
        <v>36</v>
      </c>
      <c r="E24" s="8"/>
      <c r="F24" s="6"/>
      <c r="I24" s="6"/>
    </row>
    <row r="25" spans="5:9" ht="12.75">
      <c r="E25" s="8"/>
      <c r="F25" s="6"/>
      <c r="I25" s="6"/>
    </row>
    <row r="26" spans="5:9" ht="12.75">
      <c r="E26" s="8"/>
      <c r="F26" s="6"/>
      <c r="I26" s="6"/>
    </row>
    <row r="27" spans="2:9" ht="12.75">
      <c r="B27" t="s">
        <v>37</v>
      </c>
      <c r="E27" s="8"/>
      <c r="F27" s="6"/>
      <c r="I27" s="6"/>
    </row>
    <row r="28" spans="5:9" ht="12.75">
      <c r="E28" s="8"/>
      <c r="F28" s="6"/>
      <c r="I28" s="6"/>
    </row>
    <row r="29" spans="5:9" ht="12.75">
      <c r="E29" s="8"/>
      <c r="F29" s="6"/>
      <c r="I29" s="6"/>
    </row>
    <row r="30" spans="2:9" ht="12.75">
      <c r="B30" t="s">
        <v>38</v>
      </c>
      <c r="E30" s="8"/>
      <c r="F30" s="6"/>
      <c r="I30" s="6"/>
    </row>
    <row r="31" spans="5:9" ht="12.75">
      <c r="E31" s="8"/>
      <c r="F31" s="6"/>
      <c r="I31" s="6"/>
    </row>
    <row r="32" spans="5:9" ht="12.75">
      <c r="E32" s="8"/>
      <c r="F32" s="6"/>
      <c r="I32" s="6"/>
    </row>
    <row r="33" spans="2:5" ht="12.75">
      <c r="B33" t="s">
        <v>39</v>
      </c>
      <c r="E33" s="8"/>
    </row>
    <row r="34" ht="12.75">
      <c r="E34" s="8"/>
    </row>
    <row r="35" ht="12.75">
      <c r="E35" s="8"/>
    </row>
    <row r="36" ht="12.75">
      <c r="E36" s="8"/>
    </row>
    <row r="37" spans="2:4" ht="12.75">
      <c r="B37" s="1" t="s">
        <v>20</v>
      </c>
      <c r="D37" s="8"/>
    </row>
    <row r="38" ht="12.75">
      <c r="D38" s="8"/>
    </row>
    <row r="39" spans="1:4" ht="12.75">
      <c r="A39" s="12" t="s">
        <v>14</v>
      </c>
      <c r="B39" s="10"/>
      <c r="C39" s="11"/>
      <c r="D39" s="8"/>
    </row>
    <row r="40" spans="1:4" ht="12.75">
      <c r="A40" s="12"/>
      <c r="B40" s="13" t="s">
        <v>31</v>
      </c>
      <c r="C40" s="11"/>
      <c r="D40" s="8"/>
    </row>
    <row r="41" spans="1:4" ht="12.75">
      <c r="A41" s="12"/>
      <c r="B41" s="13"/>
      <c r="C41" s="14" t="s">
        <v>16</v>
      </c>
      <c r="D41" s="8"/>
    </row>
    <row r="42" spans="1:4" ht="12.75">
      <c r="A42" s="12"/>
      <c r="B42" s="13"/>
      <c r="C42" s="11"/>
      <c r="D42" s="8"/>
    </row>
    <row r="43" spans="1:9" ht="12.75">
      <c r="A43" s="12"/>
      <c r="B43" s="10"/>
      <c r="C43" s="14" t="s">
        <v>15</v>
      </c>
      <c r="D43" s="8"/>
      <c r="I43" s="6" t="s">
        <v>43</v>
      </c>
    </row>
    <row r="44" spans="1:4" ht="12.75">
      <c r="A44" s="12"/>
      <c r="B44" s="10"/>
      <c r="C44" s="11"/>
      <c r="D44" s="8"/>
    </row>
    <row r="45" spans="2:9" ht="25.5">
      <c r="B45" s="1" t="s">
        <v>15</v>
      </c>
      <c r="D45" s="8"/>
      <c r="I45" s="15" t="s">
        <v>41</v>
      </c>
    </row>
    <row r="46" ht="12.75">
      <c r="D46" s="8"/>
    </row>
    <row r="47" spans="2:4" ht="12.75">
      <c r="B47" s="1" t="s">
        <v>16</v>
      </c>
      <c r="D47" s="8"/>
    </row>
    <row r="48" ht="12.75">
      <c r="D48" s="8"/>
    </row>
    <row r="49" spans="2:4" ht="12.75">
      <c r="B49" s="1" t="s">
        <v>17</v>
      </c>
      <c r="D49" s="8"/>
    </row>
    <row r="50" ht="12.75">
      <c r="D50" s="8"/>
    </row>
    <row r="51" ht="12.75">
      <c r="D51" s="8"/>
    </row>
    <row r="52" ht="12.75">
      <c r="D52" s="8"/>
    </row>
    <row r="53" spans="2:4" ht="12.75">
      <c r="B53" s="1" t="s">
        <v>26</v>
      </c>
      <c r="D53" s="8"/>
    </row>
    <row r="54" spans="3:4" ht="12.75">
      <c r="C54" t="s">
        <v>27</v>
      </c>
      <c r="D54" s="8"/>
    </row>
    <row r="55" spans="1:5" ht="12.75">
      <c r="A55" s="1"/>
      <c r="B55" t="s">
        <v>35</v>
      </c>
      <c r="E55" s="8"/>
    </row>
    <row r="56" spans="5:9" ht="12.75">
      <c r="E56" s="8"/>
      <c r="F56" s="6" t="s">
        <v>18</v>
      </c>
      <c r="I56" s="6" t="s">
        <v>13</v>
      </c>
    </row>
    <row r="57" spans="5:9" ht="12.75">
      <c r="E57" s="8"/>
      <c r="F57" s="6" t="s">
        <v>34</v>
      </c>
      <c r="I57" s="6" t="s">
        <v>13</v>
      </c>
    </row>
    <row r="58" spans="2:9" ht="12.75">
      <c r="B58" t="s">
        <v>36</v>
      </c>
      <c r="E58" s="8"/>
      <c r="F58" s="6"/>
      <c r="I58" s="6"/>
    </row>
    <row r="59" spans="5:9" ht="12.75">
      <c r="E59" s="8"/>
      <c r="F59" s="6"/>
      <c r="I59" s="6"/>
    </row>
    <row r="60" spans="5:9" ht="12.75">
      <c r="E60" s="8"/>
      <c r="F60" s="6"/>
      <c r="I60" s="6"/>
    </row>
    <row r="61" spans="2:9" ht="12.75">
      <c r="B61" t="s">
        <v>37</v>
      </c>
      <c r="E61" s="8"/>
      <c r="F61" s="6"/>
      <c r="I61" s="6"/>
    </row>
    <row r="62" spans="5:9" ht="12.75">
      <c r="E62" s="8"/>
      <c r="F62" s="6"/>
      <c r="I62" s="6"/>
    </row>
    <row r="63" spans="5:9" ht="12.75">
      <c r="E63" s="8"/>
      <c r="F63" s="6"/>
      <c r="I63" s="6"/>
    </row>
    <row r="64" spans="2:9" ht="12.75">
      <c r="B64" t="s">
        <v>38</v>
      </c>
      <c r="E64" s="8"/>
      <c r="F64" s="6"/>
      <c r="I64" s="6"/>
    </row>
    <row r="65" spans="5:9" ht="12.75">
      <c r="E65" s="8"/>
      <c r="F65" s="6"/>
      <c r="I65" s="6"/>
    </row>
    <row r="66" spans="5:9" ht="12.75">
      <c r="E66" s="8"/>
      <c r="F66" s="6"/>
      <c r="I66" s="6"/>
    </row>
    <row r="67" spans="2:5" ht="12.75">
      <c r="B67" t="s">
        <v>39</v>
      </c>
      <c r="E67" s="8"/>
    </row>
    <row r="68" ht="12.75">
      <c r="D68" s="8"/>
    </row>
    <row r="69" spans="3:4" ht="12.75">
      <c r="C69" t="s">
        <v>28</v>
      </c>
      <c r="D69" s="8"/>
    </row>
    <row r="72" ht="12.75">
      <c r="B72" s="9" t="s">
        <v>21</v>
      </c>
    </row>
    <row r="73" ht="12.75">
      <c r="C73" t="s">
        <v>22</v>
      </c>
    </row>
    <row r="74" ht="12.75">
      <c r="C74" t="s">
        <v>25</v>
      </c>
    </row>
    <row r="75" ht="12.75">
      <c r="C75" t="s">
        <v>23</v>
      </c>
    </row>
    <row r="76" ht="12.75">
      <c r="C76" t="s">
        <v>24</v>
      </c>
    </row>
  </sheetData>
  <printOptions/>
  <pageMargins left="0.75" right="0.75" top="1" bottom="1" header="0.5" footer="0.5"/>
  <pageSetup horizontalDpi="600" verticalDpi="600" orientation="landscape" scale="90" r:id="rId1"/>
  <headerFooter alignWithMargins="0">
    <oddHeader>&amp;C&amp;"Arial,Bold"&amp;14NCSX Other CostsCost and Schedule  Estimating Form&amp;"Arial,Regular"&amp;10
&amp;"Arial,Bold"&amp;12(Attachment 1c - OTHER)</oddHeader>
    <oddFooter>&amp;C&amp;"Arial,Bold"&amp;P</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Q67"/>
  <sheetViews>
    <sheetView workbookViewId="0" topLeftCell="A1">
      <selection activeCell="B22" sqref="B22"/>
    </sheetView>
  </sheetViews>
  <sheetFormatPr defaultColWidth="9.140625" defaultRowHeight="12.75"/>
  <cols>
    <col min="1" max="1" width="28.57421875" style="0" customWidth="1"/>
    <col min="2" max="2" width="9.8515625" style="0" customWidth="1"/>
    <col min="5" max="5" width="8.00390625" style="0" customWidth="1"/>
    <col min="6" max="6" width="2.57421875" style="0" customWidth="1"/>
    <col min="7" max="7" width="7.00390625" style="0" customWidth="1"/>
    <col min="8" max="17" width="5.7109375" style="0" customWidth="1"/>
  </cols>
  <sheetData>
    <row r="1" ht="20.25">
      <c r="A1" s="63" t="str">
        <f>'Fab Project'!A1</f>
        <v>WBS 121 Vacuum Vessel Assembly</v>
      </c>
    </row>
    <row r="3" spans="1:17" ht="18.75" thickBot="1">
      <c r="A3" s="72" t="s">
        <v>62</v>
      </c>
      <c r="B3" s="73"/>
      <c r="C3" s="73"/>
      <c r="D3" s="73"/>
      <c r="E3" s="73"/>
      <c r="F3" s="73"/>
      <c r="G3" s="73"/>
      <c r="H3" s="73"/>
      <c r="I3" s="73"/>
      <c r="J3" s="73"/>
      <c r="K3" s="73"/>
      <c r="L3" s="73"/>
      <c r="M3" s="73"/>
      <c r="N3" s="73"/>
      <c r="O3" s="73"/>
      <c r="P3" s="73"/>
      <c r="Q3" s="73"/>
    </row>
    <row r="4" ht="12.75">
      <c r="A4" s="1"/>
    </row>
    <row r="5" ht="12.75">
      <c r="A5" s="1" t="s">
        <v>71</v>
      </c>
    </row>
    <row r="6" spans="1:17" ht="42.75" customHeight="1">
      <c r="A6" s="227" t="s">
        <v>209</v>
      </c>
      <c r="B6" s="227"/>
      <c r="C6" s="227"/>
      <c r="D6" s="227"/>
      <c r="E6" s="227"/>
      <c r="F6" s="227"/>
      <c r="G6" s="224" t="s">
        <v>97</v>
      </c>
      <c r="H6" s="224"/>
      <c r="I6" s="224"/>
      <c r="J6" s="224"/>
      <c r="K6" s="224"/>
      <c r="L6" s="224"/>
      <c r="M6" s="224"/>
      <c r="N6" s="224"/>
      <c r="O6" s="224"/>
      <c r="P6" s="224"/>
      <c r="Q6" s="224"/>
    </row>
    <row r="7" spans="1:17" ht="34.5" customHeight="1">
      <c r="A7" s="227"/>
      <c r="B7" s="227"/>
      <c r="C7" s="227"/>
      <c r="D7" s="227"/>
      <c r="E7" s="227"/>
      <c r="F7" s="227"/>
      <c r="G7" s="39" t="s">
        <v>92</v>
      </c>
      <c r="H7" s="228" t="s">
        <v>9</v>
      </c>
      <c r="I7" s="228"/>
      <c r="J7" s="228" t="s">
        <v>11</v>
      </c>
      <c r="K7" s="228"/>
      <c r="L7" s="228" t="s">
        <v>12</v>
      </c>
      <c r="M7" s="228"/>
      <c r="N7" s="228" t="s">
        <v>42</v>
      </c>
      <c r="O7" s="228"/>
      <c r="P7" s="228" t="s">
        <v>69</v>
      </c>
      <c r="Q7" s="228"/>
    </row>
    <row r="8" spans="2:17" ht="12.75">
      <c r="B8" s="25" t="s">
        <v>54</v>
      </c>
      <c r="C8" s="25" t="s">
        <v>55</v>
      </c>
      <c r="D8" s="25" t="s">
        <v>56</v>
      </c>
      <c r="E8" s="226" t="s">
        <v>93</v>
      </c>
      <c r="F8" s="226"/>
      <c r="H8" s="22" t="s">
        <v>91</v>
      </c>
      <c r="I8" s="22" t="s">
        <v>63</v>
      </c>
      <c r="J8" s="22" t="s">
        <v>91</v>
      </c>
      <c r="K8" s="22" t="s">
        <v>63</v>
      </c>
      <c r="L8" s="22" t="s">
        <v>91</v>
      </c>
      <c r="M8" s="22" t="s">
        <v>63</v>
      </c>
      <c r="N8" s="22" t="s">
        <v>91</v>
      </c>
      <c r="O8" s="22" t="s">
        <v>63</v>
      </c>
      <c r="P8" s="22" t="s">
        <v>91</v>
      </c>
      <c r="Q8" s="22" t="s">
        <v>63</v>
      </c>
    </row>
    <row r="9" ht="12.75">
      <c r="A9" s="1" t="s">
        <v>64</v>
      </c>
    </row>
    <row r="10" spans="1:17" ht="12.75">
      <c r="A10" s="20" t="s">
        <v>176</v>
      </c>
      <c r="B10" s="23">
        <v>24</v>
      </c>
      <c r="C10" s="22" t="s">
        <v>57</v>
      </c>
      <c r="D10" s="26">
        <f>B50</f>
        <v>48</v>
      </c>
      <c r="E10" s="36">
        <f>D10*$B10</f>
        <v>1152</v>
      </c>
      <c r="F10" s="36"/>
      <c r="G10" s="30">
        <f>H10+J10+L10+N10+P10</f>
        <v>1</v>
      </c>
      <c r="H10" s="32">
        <v>0</v>
      </c>
      <c r="I10" s="31">
        <f>$E10*H10</f>
        <v>0</v>
      </c>
      <c r="J10" s="32">
        <v>0</v>
      </c>
      <c r="K10" s="31">
        <f aca="true" t="shared" si="0" ref="K10:K22">$E10*J10</f>
        <v>0</v>
      </c>
      <c r="L10" s="32">
        <v>1</v>
      </c>
      <c r="M10" s="31">
        <f aca="true" t="shared" si="1" ref="M10:M22">$E10*L10</f>
        <v>1152</v>
      </c>
      <c r="N10" s="32">
        <v>0</v>
      </c>
      <c r="O10" s="31">
        <f aca="true" t="shared" si="2" ref="O10:O22">$E10*N10</f>
        <v>0</v>
      </c>
      <c r="P10" s="32">
        <v>0</v>
      </c>
      <c r="Q10" s="31">
        <f aca="true" t="shared" si="3" ref="Q10:Q22">$E10*P10</f>
        <v>0</v>
      </c>
    </row>
    <row r="11" spans="1:17" ht="12.75">
      <c r="A11" s="20" t="s">
        <v>175</v>
      </c>
      <c r="B11" s="23">
        <v>40</v>
      </c>
      <c r="C11" s="22" t="s">
        <v>58</v>
      </c>
      <c r="D11" s="26">
        <f aca="true" t="shared" si="4" ref="D11:D21">B51</f>
        <v>20</v>
      </c>
      <c r="E11" s="36">
        <f aca="true" t="shared" si="5" ref="E11:E22">D11*$B11</f>
        <v>800</v>
      </c>
      <c r="F11" s="36"/>
      <c r="G11" s="30">
        <f aca="true" t="shared" si="6" ref="G11:G22">H11+J11+L11+N11+P11</f>
        <v>1</v>
      </c>
      <c r="H11" s="32">
        <v>0</v>
      </c>
      <c r="I11" s="31">
        <f aca="true" t="shared" si="7" ref="I11:I22">$E11*H11</f>
        <v>0</v>
      </c>
      <c r="J11" s="32">
        <v>0</v>
      </c>
      <c r="K11" s="31">
        <f t="shared" si="0"/>
        <v>0</v>
      </c>
      <c r="L11" s="32">
        <v>1</v>
      </c>
      <c r="M11" s="31">
        <f t="shared" si="1"/>
        <v>800</v>
      </c>
      <c r="N11" s="32">
        <v>0</v>
      </c>
      <c r="O11" s="31">
        <f t="shared" si="2"/>
        <v>0</v>
      </c>
      <c r="P11" s="32">
        <v>0</v>
      </c>
      <c r="Q11" s="31">
        <f t="shared" si="3"/>
        <v>0</v>
      </c>
    </row>
    <row r="12" spans="1:17" ht="12.75">
      <c r="A12" s="20" t="s">
        <v>52</v>
      </c>
      <c r="B12" s="23">
        <v>20</v>
      </c>
      <c r="C12" s="22" t="s">
        <v>58</v>
      </c>
      <c r="D12" s="26">
        <f t="shared" si="4"/>
        <v>54</v>
      </c>
      <c r="E12" s="36">
        <f t="shared" si="5"/>
        <v>1080</v>
      </c>
      <c r="F12" s="36"/>
      <c r="G12" s="30">
        <f t="shared" si="6"/>
        <v>1</v>
      </c>
      <c r="H12" s="32">
        <v>0</v>
      </c>
      <c r="I12" s="31">
        <f t="shared" si="7"/>
        <v>0</v>
      </c>
      <c r="J12" s="32">
        <v>0</v>
      </c>
      <c r="K12" s="31">
        <f t="shared" si="0"/>
        <v>0</v>
      </c>
      <c r="L12" s="32">
        <v>1</v>
      </c>
      <c r="M12" s="31">
        <f t="shared" si="1"/>
        <v>1080</v>
      </c>
      <c r="N12" s="32">
        <v>0</v>
      </c>
      <c r="O12" s="31">
        <f t="shared" si="2"/>
        <v>0</v>
      </c>
      <c r="P12" s="32">
        <v>0</v>
      </c>
      <c r="Q12" s="31">
        <f t="shared" si="3"/>
        <v>0</v>
      </c>
    </row>
    <row r="13" spans="1:17" ht="12.75">
      <c r="A13" s="20" t="s">
        <v>53</v>
      </c>
      <c r="B13" s="23">
        <v>8</v>
      </c>
      <c r="C13" s="22" t="s">
        <v>58</v>
      </c>
      <c r="D13" s="26">
        <f t="shared" si="4"/>
        <v>30</v>
      </c>
      <c r="E13" s="36">
        <f t="shared" si="5"/>
        <v>240</v>
      </c>
      <c r="F13" s="36"/>
      <c r="G13" s="30">
        <f t="shared" si="6"/>
        <v>1</v>
      </c>
      <c r="H13" s="32">
        <v>0</v>
      </c>
      <c r="I13" s="31">
        <f t="shared" si="7"/>
        <v>0</v>
      </c>
      <c r="J13" s="32">
        <v>0</v>
      </c>
      <c r="K13" s="31">
        <f t="shared" si="0"/>
        <v>0</v>
      </c>
      <c r="L13" s="32">
        <v>1</v>
      </c>
      <c r="M13" s="31">
        <f t="shared" si="1"/>
        <v>240</v>
      </c>
      <c r="N13" s="32">
        <v>0</v>
      </c>
      <c r="O13" s="31">
        <f t="shared" si="2"/>
        <v>0</v>
      </c>
      <c r="P13" s="32">
        <v>0</v>
      </c>
      <c r="Q13" s="31">
        <f t="shared" si="3"/>
        <v>0</v>
      </c>
    </row>
    <row r="14" spans="1:17" ht="12.75">
      <c r="A14" s="20" t="s">
        <v>80</v>
      </c>
      <c r="B14" s="23">
        <v>20</v>
      </c>
      <c r="C14" s="22" t="s">
        <v>58</v>
      </c>
      <c r="D14" s="26">
        <f t="shared" si="4"/>
        <v>0</v>
      </c>
      <c r="E14" s="36">
        <f t="shared" si="5"/>
        <v>0</v>
      </c>
      <c r="F14" s="36"/>
      <c r="G14" s="30">
        <f t="shared" si="6"/>
        <v>1</v>
      </c>
      <c r="H14" s="32">
        <v>0</v>
      </c>
      <c r="I14" s="31">
        <f t="shared" si="7"/>
        <v>0</v>
      </c>
      <c r="J14" s="32">
        <v>0</v>
      </c>
      <c r="K14" s="31">
        <f t="shared" si="0"/>
        <v>0</v>
      </c>
      <c r="L14" s="32">
        <v>1</v>
      </c>
      <c r="M14" s="31">
        <f t="shared" si="1"/>
        <v>0</v>
      </c>
      <c r="N14" s="32">
        <v>0</v>
      </c>
      <c r="O14" s="31">
        <f t="shared" si="2"/>
        <v>0</v>
      </c>
      <c r="P14" s="32">
        <v>0</v>
      </c>
      <c r="Q14" s="31">
        <f t="shared" si="3"/>
        <v>0</v>
      </c>
    </row>
    <row r="15" spans="1:17" ht="12.75">
      <c r="A15" s="20" t="s">
        <v>81</v>
      </c>
      <c r="B15" s="23">
        <v>0</v>
      </c>
      <c r="C15" s="22" t="s">
        <v>58</v>
      </c>
      <c r="D15" s="26">
        <f t="shared" si="4"/>
        <v>0</v>
      </c>
      <c r="E15" s="36">
        <f t="shared" si="5"/>
        <v>0</v>
      </c>
      <c r="F15" s="36"/>
      <c r="G15" s="30">
        <f t="shared" si="6"/>
        <v>1</v>
      </c>
      <c r="H15" s="32">
        <v>0</v>
      </c>
      <c r="I15" s="31">
        <f t="shared" si="7"/>
        <v>0</v>
      </c>
      <c r="J15" s="32">
        <v>0</v>
      </c>
      <c r="K15" s="31">
        <f t="shared" si="0"/>
        <v>0</v>
      </c>
      <c r="L15" s="32">
        <v>1</v>
      </c>
      <c r="M15" s="31">
        <f t="shared" si="1"/>
        <v>0</v>
      </c>
      <c r="N15" s="32">
        <v>0</v>
      </c>
      <c r="O15" s="31">
        <f t="shared" si="2"/>
        <v>0</v>
      </c>
      <c r="P15" s="32">
        <v>0</v>
      </c>
      <c r="Q15" s="31">
        <f t="shared" si="3"/>
        <v>0</v>
      </c>
    </row>
    <row r="16" spans="1:17" ht="12.75">
      <c r="A16" s="20" t="s">
        <v>82</v>
      </c>
      <c r="B16" s="23">
        <v>20</v>
      </c>
      <c r="C16" s="22" t="s">
        <v>58</v>
      </c>
      <c r="D16" s="26">
        <f t="shared" si="4"/>
        <v>0</v>
      </c>
      <c r="E16" s="36">
        <f t="shared" si="5"/>
        <v>0</v>
      </c>
      <c r="F16" s="36"/>
      <c r="G16" s="30">
        <f t="shared" si="6"/>
        <v>1</v>
      </c>
      <c r="H16" s="32">
        <v>0</v>
      </c>
      <c r="I16" s="31">
        <f t="shared" si="7"/>
        <v>0</v>
      </c>
      <c r="J16" s="32">
        <v>0</v>
      </c>
      <c r="K16" s="31">
        <f t="shared" si="0"/>
        <v>0</v>
      </c>
      <c r="L16" s="32">
        <v>1</v>
      </c>
      <c r="M16" s="31">
        <f t="shared" si="1"/>
        <v>0</v>
      </c>
      <c r="N16" s="32">
        <v>0</v>
      </c>
      <c r="O16" s="31">
        <f t="shared" si="2"/>
        <v>0</v>
      </c>
      <c r="P16" s="32">
        <v>0</v>
      </c>
      <c r="Q16" s="31">
        <f t="shared" si="3"/>
        <v>0</v>
      </c>
    </row>
    <row r="17" spans="1:17" ht="12.75">
      <c r="A17" s="20" t="s">
        <v>84</v>
      </c>
      <c r="B17" s="23">
        <v>50</v>
      </c>
      <c r="C17" s="22" t="s">
        <v>59</v>
      </c>
      <c r="D17" s="26">
        <f t="shared" si="4"/>
        <v>4</v>
      </c>
      <c r="E17" s="36">
        <f t="shared" si="5"/>
        <v>200</v>
      </c>
      <c r="F17" s="36"/>
      <c r="G17" s="30">
        <f t="shared" si="6"/>
        <v>1</v>
      </c>
      <c r="H17" s="32">
        <v>0</v>
      </c>
      <c r="I17" s="31">
        <f t="shared" si="7"/>
        <v>0</v>
      </c>
      <c r="J17" s="32">
        <v>0</v>
      </c>
      <c r="K17" s="31">
        <f t="shared" si="0"/>
        <v>0</v>
      </c>
      <c r="L17" s="32">
        <v>1</v>
      </c>
      <c r="M17" s="31">
        <f t="shared" si="1"/>
        <v>200</v>
      </c>
      <c r="N17" s="32">
        <v>0</v>
      </c>
      <c r="O17" s="31">
        <f t="shared" si="2"/>
        <v>0</v>
      </c>
      <c r="P17" s="32">
        <v>0</v>
      </c>
      <c r="Q17" s="31">
        <f t="shared" si="3"/>
        <v>0</v>
      </c>
    </row>
    <row r="18" spans="1:17" ht="12.75">
      <c r="A18" s="20" t="s">
        <v>85</v>
      </c>
      <c r="B18" s="23">
        <v>60</v>
      </c>
      <c r="C18" s="22" t="s">
        <v>59</v>
      </c>
      <c r="D18" s="26">
        <f t="shared" si="4"/>
        <v>2</v>
      </c>
      <c r="E18" s="36">
        <f t="shared" si="5"/>
        <v>120</v>
      </c>
      <c r="F18" s="36"/>
      <c r="G18" s="30">
        <f t="shared" si="6"/>
        <v>1</v>
      </c>
      <c r="H18" s="32">
        <v>0</v>
      </c>
      <c r="I18" s="31">
        <f t="shared" si="7"/>
        <v>0</v>
      </c>
      <c r="J18" s="32">
        <v>0</v>
      </c>
      <c r="K18" s="31">
        <f t="shared" si="0"/>
        <v>0</v>
      </c>
      <c r="L18" s="32">
        <v>1</v>
      </c>
      <c r="M18" s="31">
        <f t="shared" si="1"/>
        <v>120</v>
      </c>
      <c r="N18" s="32">
        <v>0</v>
      </c>
      <c r="O18" s="31">
        <f t="shared" si="2"/>
        <v>0</v>
      </c>
      <c r="P18" s="32">
        <v>0</v>
      </c>
      <c r="Q18" s="31">
        <f t="shared" si="3"/>
        <v>0</v>
      </c>
    </row>
    <row r="19" spans="1:17" ht="25.5">
      <c r="A19" s="20" t="s">
        <v>161</v>
      </c>
      <c r="B19" s="23">
        <v>160</v>
      </c>
      <c r="C19" s="22" t="s">
        <v>59</v>
      </c>
      <c r="D19" s="26">
        <f t="shared" si="4"/>
        <v>1</v>
      </c>
      <c r="E19" s="36">
        <f t="shared" si="5"/>
        <v>160</v>
      </c>
      <c r="F19" s="36"/>
      <c r="G19" s="30">
        <f t="shared" si="6"/>
        <v>1</v>
      </c>
      <c r="H19" s="32">
        <v>0</v>
      </c>
      <c r="I19" s="31">
        <f t="shared" si="7"/>
        <v>0</v>
      </c>
      <c r="J19" s="32">
        <v>0</v>
      </c>
      <c r="K19" s="31">
        <f t="shared" si="0"/>
        <v>0</v>
      </c>
      <c r="L19" s="32">
        <v>0</v>
      </c>
      <c r="M19" s="31">
        <f t="shared" si="1"/>
        <v>0</v>
      </c>
      <c r="N19" s="32">
        <v>1</v>
      </c>
      <c r="O19" s="31">
        <f t="shared" si="2"/>
        <v>160</v>
      </c>
      <c r="P19" s="32">
        <v>0</v>
      </c>
      <c r="Q19" s="31">
        <f t="shared" si="3"/>
        <v>0</v>
      </c>
    </row>
    <row r="20" spans="1:17" ht="12.75">
      <c r="A20" s="20" t="s">
        <v>177</v>
      </c>
      <c r="B20" s="23">
        <v>160</v>
      </c>
      <c r="C20" s="22" t="s">
        <v>60</v>
      </c>
      <c r="D20" s="26">
        <f t="shared" si="4"/>
        <v>1</v>
      </c>
      <c r="E20" s="36">
        <f t="shared" si="5"/>
        <v>160</v>
      </c>
      <c r="F20" s="36"/>
      <c r="G20" s="30">
        <f t="shared" si="6"/>
        <v>1</v>
      </c>
      <c r="H20" s="32">
        <v>0.75</v>
      </c>
      <c r="I20" s="31">
        <f t="shared" si="7"/>
        <v>120</v>
      </c>
      <c r="J20" s="32">
        <v>0</v>
      </c>
      <c r="K20" s="31">
        <f t="shared" si="0"/>
        <v>0</v>
      </c>
      <c r="L20" s="32">
        <v>0.25</v>
      </c>
      <c r="M20" s="31">
        <f t="shared" si="1"/>
        <v>40</v>
      </c>
      <c r="N20" s="32">
        <v>0</v>
      </c>
      <c r="O20" s="31">
        <f t="shared" si="2"/>
        <v>0</v>
      </c>
      <c r="P20" s="32">
        <v>0</v>
      </c>
      <c r="Q20" s="31">
        <f t="shared" si="3"/>
        <v>0</v>
      </c>
    </row>
    <row r="21" spans="1:17" ht="25.5">
      <c r="A21" s="20" t="s">
        <v>86</v>
      </c>
      <c r="B21" s="23">
        <v>80</v>
      </c>
      <c r="C21" s="22" t="s">
        <v>87</v>
      </c>
      <c r="D21" s="26">
        <f t="shared" si="4"/>
        <v>2</v>
      </c>
      <c r="E21" s="36">
        <f t="shared" si="5"/>
        <v>160</v>
      </c>
      <c r="F21" s="36"/>
      <c r="G21" s="30">
        <f t="shared" si="6"/>
        <v>1</v>
      </c>
      <c r="H21" s="32">
        <v>0</v>
      </c>
      <c r="I21" s="31">
        <f t="shared" si="7"/>
        <v>0</v>
      </c>
      <c r="J21" s="32">
        <v>0</v>
      </c>
      <c r="K21" s="31">
        <f t="shared" si="0"/>
        <v>0</v>
      </c>
      <c r="L21" s="32">
        <v>1</v>
      </c>
      <c r="M21" s="31">
        <f t="shared" si="1"/>
        <v>160</v>
      </c>
      <c r="N21" s="32">
        <v>0</v>
      </c>
      <c r="O21" s="31">
        <f t="shared" si="2"/>
        <v>0</v>
      </c>
      <c r="P21" s="32">
        <v>0</v>
      </c>
      <c r="Q21" s="31">
        <f t="shared" si="3"/>
        <v>0</v>
      </c>
    </row>
    <row r="22" spans="1:17" ht="12.75">
      <c r="A22" s="20" t="s">
        <v>88</v>
      </c>
      <c r="B22" s="28">
        <v>0.1</v>
      </c>
      <c r="C22" s="22" t="s">
        <v>89</v>
      </c>
      <c r="D22" s="26">
        <f>SUM(E10:E21)</f>
        <v>4072</v>
      </c>
      <c r="E22" s="36">
        <f t="shared" si="5"/>
        <v>407.20000000000005</v>
      </c>
      <c r="F22" s="36"/>
      <c r="G22" s="30">
        <f t="shared" si="6"/>
        <v>1</v>
      </c>
      <c r="H22" s="32">
        <v>0</v>
      </c>
      <c r="I22" s="31">
        <f t="shared" si="7"/>
        <v>0</v>
      </c>
      <c r="J22" s="32">
        <v>0</v>
      </c>
      <c r="K22" s="31">
        <f t="shared" si="0"/>
        <v>0</v>
      </c>
      <c r="L22" s="32">
        <v>1</v>
      </c>
      <c r="M22" s="31">
        <f t="shared" si="1"/>
        <v>407.20000000000005</v>
      </c>
      <c r="N22" s="32">
        <v>0</v>
      </c>
      <c r="O22" s="31">
        <f t="shared" si="2"/>
        <v>0</v>
      </c>
      <c r="P22" s="32">
        <v>0</v>
      </c>
      <c r="Q22" s="31">
        <f t="shared" si="3"/>
        <v>0</v>
      </c>
    </row>
    <row r="23" spans="5:6" ht="12.75">
      <c r="E23" s="36"/>
      <c r="F23" s="36"/>
    </row>
    <row r="24" spans="1:17" ht="12.75">
      <c r="A24" s="27" t="s">
        <v>70</v>
      </c>
      <c r="E24" s="37">
        <f>SUM(E10:E23)</f>
        <v>4479.2</v>
      </c>
      <c r="F24" s="37"/>
      <c r="G24" s="37"/>
      <c r="H24" s="37"/>
      <c r="I24" s="37">
        <f>SUM(I10:I23)</f>
        <v>120</v>
      </c>
      <c r="J24" s="37"/>
      <c r="K24" s="37">
        <f>SUM(K10:K23)</f>
        <v>0</v>
      </c>
      <c r="L24" s="37"/>
      <c r="M24" s="37">
        <f>SUM(M10:M23)</f>
        <v>4199.2</v>
      </c>
      <c r="N24" s="37"/>
      <c r="O24" s="37">
        <f>SUM(O10:O23)</f>
        <v>160</v>
      </c>
      <c r="P24" s="37"/>
      <c r="Q24" s="37">
        <f>SUM(Q10:Q23)</f>
        <v>0</v>
      </c>
    </row>
    <row r="25" spans="1:17" ht="12.75">
      <c r="A25" s="27"/>
      <c r="E25" s="37"/>
      <c r="F25" s="37"/>
      <c r="I25" s="27"/>
      <c r="K25" s="27"/>
      <c r="M25" s="27"/>
      <c r="O25" s="27"/>
      <c r="Q25" s="27"/>
    </row>
    <row r="26" spans="1:17" ht="25.5" customHeight="1">
      <c r="A26" s="27"/>
      <c r="E26" s="37"/>
      <c r="F26" s="37"/>
      <c r="G26" s="39" t="s">
        <v>92</v>
      </c>
      <c r="H26" s="228" t="s">
        <v>9</v>
      </c>
      <c r="I26" s="228"/>
      <c r="J26" s="228" t="s">
        <v>10</v>
      </c>
      <c r="K26" s="228"/>
      <c r="L26" s="228" t="s">
        <v>11</v>
      </c>
      <c r="M26" s="228"/>
      <c r="N26" s="228" t="s">
        <v>12</v>
      </c>
      <c r="O26" s="228"/>
      <c r="Q26" s="27"/>
    </row>
    <row r="27" spans="1:15" ht="12.75">
      <c r="A27" s="1" t="s">
        <v>65</v>
      </c>
      <c r="H27" s="22" t="s">
        <v>91</v>
      </c>
      <c r="I27" s="22" t="s">
        <v>63</v>
      </c>
      <c r="J27" s="22" t="s">
        <v>91</v>
      </c>
      <c r="K27" s="22" t="s">
        <v>63</v>
      </c>
      <c r="L27" s="22" t="s">
        <v>91</v>
      </c>
      <c r="M27" s="22" t="s">
        <v>63</v>
      </c>
      <c r="N27" s="22" t="s">
        <v>91</v>
      </c>
      <c r="O27" s="22" t="s">
        <v>63</v>
      </c>
    </row>
    <row r="28" spans="1:15" ht="12.75">
      <c r="A28" s="1"/>
      <c r="H28" s="22"/>
      <c r="I28" s="22"/>
      <c r="J28" s="22"/>
      <c r="K28" s="22"/>
      <c r="L28" s="22"/>
      <c r="M28" s="22"/>
      <c r="N28" s="22"/>
      <c r="O28" s="22"/>
    </row>
    <row r="29" spans="1:17" ht="12.75">
      <c r="A29" s="20" t="s">
        <v>67</v>
      </c>
      <c r="B29" s="23">
        <v>8</v>
      </c>
      <c r="C29" s="22" t="s">
        <v>61</v>
      </c>
      <c r="D29" s="113">
        <f>C40</f>
        <v>72.57142857142857</v>
      </c>
      <c r="E29" s="31">
        <f>D29*$B29</f>
        <v>580.5714285714286</v>
      </c>
      <c r="G29" s="30">
        <f>H29+J29+L29+N29+P29</f>
        <v>1</v>
      </c>
      <c r="H29" s="32">
        <v>0.5</v>
      </c>
      <c r="I29" s="31">
        <f>$E29*H29</f>
        <v>290.2857142857143</v>
      </c>
      <c r="J29" s="32">
        <v>0</v>
      </c>
      <c r="K29" s="31">
        <f>$E29*J29</f>
        <v>0</v>
      </c>
      <c r="L29" s="32">
        <v>0</v>
      </c>
      <c r="M29" s="31">
        <f>$E29*L29</f>
        <v>0</v>
      </c>
      <c r="N29" s="32">
        <v>0.5</v>
      </c>
      <c r="O29" s="31">
        <f>$E29*N29</f>
        <v>290.2857142857143</v>
      </c>
      <c r="P29" s="32"/>
      <c r="Q29" s="31"/>
    </row>
    <row r="30" spans="1:17" ht="25.5">
      <c r="A30" s="20" t="s">
        <v>68</v>
      </c>
      <c r="B30" s="23">
        <v>4</v>
      </c>
      <c r="C30" s="22" t="s">
        <v>61</v>
      </c>
      <c r="D30" s="113">
        <f>C40</f>
        <v>72.57142857142857</v>
      </c>
      <c r="E30" s="31">
        <f>D30*$B30</f>
        <v>290.2857142857143</v>
      </c>
      <c r="G30" s="30">
        <f>H30+J30+L30+N30+P30</f>
        <v>1</v>
      </c>
      <c r="H30" s="32">
        <v>0.2</v>
      </c>
      <c r="I30" s="31">
        <f>$E30*H30</f>
        <v>58.05714285714286</v>
      </c>
      <c r="J30" s="32">
        <v>0</v>
      </c>
      <c r="K30" s="31">
        <f>$E30*J30</f>
        <v>0</v>
      </c>
      <c r="L30" s="32">
        <v>0</v>
      </c>
      <c r="M30" s="31">
        <f>$E30*L30</f>
        <v>0</v>
      </c>
      <c r="N30" s="32">
        <v>0.8</v>
      </c>
      <c r="O30" s="31">
        <f>$E30*N30</f>
        <v>232.22857142857143</v>
      </c>
      <c r="P30" s="32"/>
      <c r="Q30" s="31"/>
    </row>
    <row r="31" spans="1:17" ht="12.75">
      <c r="A31" t="s">
        <v>66</v>
      </c>
      <c r="B31" s="23">
        <v>4</v>
      </c>
      <c r="C31" s="22" t="s">
        <v>58</v>
      </c>
      <c r="D31" s="26">
        <f>D11+D12+D13+D14</f>
        <v>104</v>
      </c>
      <c r="E31">
        <f>D31*$B31</f>
        <v>416</v>
      </c>
      <c r="G31" s="30">
        <f>H31+J31+L31+N31+P31</f>
        <v>1</v>
      </c>
      <c r="H31" s="32">
        <v>0</v>
      </c>
      <c r="I31" s="31">
        <f>$E31*H31</f>
        <v>0</v>
      </c>
      <c r="J31" s="32">
        <v>0</v>
      </c>
      <c r="K31" s="31">
        <f>$E31*J31</f>
        <v>0</v>
      </c>
      <c r="L31" s="32">
        <v>0</v>
      </c>
      <c r="M31" s="31">
        <f>$E31*L31</f>
        <v>0</v>
      </c>
      <c r="N31" s="32">
        <v>1</v>
      </c>
      <c r="O31" s="31">
        <f>$E31*N31</f>
        <v>416</v>
      </c>
      <c r="P31" s="32"/>
      <c r="Q31" s="31"/>
    </row>
    <row r="32" spans="1:17" ht="12.75">
      <c r="A32" s="20"/>
      <c r="B32" s="23"/>
      <c r="C32" s="22"/>
      <c r="D32" s="22"/>
      <c r="G32" s="30"/>
      <c r="H32" s="32"/>
      <c r="I32" s="31"/>
      <c r="J32" s="32"/>
      <c r="K32" s="31"/>
      <c r="L32" s="32"/>
      <c r="M32" s="31"/>
      <c r="N32" s="32"/>
      <c r="O32" s="31"/>
      <c r="P32" s="32"/>
      <c r="Q32" s="31"/>
    </row>
    <row r="34" spans="1:17" ht="12.75">
      <c r="A34" s="27" t="s">
        <v>70</v>
      </c>
      <c r="E34" s="37">
        <f>SUM(E29:E33)</f>
        <v>1286.857142857143</v>
      </c>
      <c r="F34" s="37"/>
      <c r="G34" s="37"/>
      <c r="H34" s="37"/>
      <c r="I34" s="37">
        <f>SUM(I29:I33)</f>
        <v>348.34285714285716</v>
      </c>
      <c r="J34" s="37"/>
      <c r="K34" s="37">
        <f>SUM(K29:K33)</f>
        <v>0</v>
      </c>
      <c r="L34" s="37"/>
      <c r="M34" s="37">
        <f>SUM(M29:M33)</f>
        <v>0</v>
      </c>
      <c r="N34" s="37"/>
      <c r="O34" s="37">
        <f>SUM(O29:O33)</f>
        <v>938.5142857142857</v>
      </c>
      <c r="Q34" s="27"/>
    </row>
    <row r="37" spans="1:4" ht="25.5">
      <c r="A37" s="1" t="s">
        <v>72</v>
      </c>
      <c r="B37" s="25" t="s">
        <v>77</v>
      </c>
      <c r="C37" s="3" t="s">
        <v>79</v>
      </c>
      <c r="D37" s="25" t="s">
        <v>78</v>
      </c>
    </row>
    <row r="38" spans="1:14" ht="12.75">
      <c r="A38" t="s">
        <v>162</v>
      </c>
      <c r="B38" s="33">
        <v>37712</v>
      </c>
      <c r="C38" s="50">
        <f>(D38-B38)/7</f>
        <v>27.285714285714285</v>
      </c>
      <c r="D38" s="34">
        <v>37903</v>
      </c>
      <c r="K38" s="228"/>
      <c r="L38" s="228"/>
      <c r="M38" s="228"/>
      <c r="N38" s="228"/>
    </row>
    <row r="39" spans="1:10" ht="12.75">
      <c r="A39" t="s">
        <v>73</v>
      </c>
      <c r="B39" s="34">
        <f>D38</f>
        <v>37903</v>
      </c>
      <c r="C39" s="50">
        <f>(D39-B39)/7</f>
        <v>20.571428571428573</v>
      </c>
      <c r="D39" s="34">
        <v>38047</v>
      </c>
      <c r="H39" t="s">
        <v>236</v>
      </c>
      <c r="I39" s="230">
        <v>37987</v>
      </c>
      <c r="J39" s="230"/>
    </row>
    <row r="40" spans="1:4" ht="12.75">
      <c r="A40" t="s">
        <v>74</v>
      </c>
      <c r="B40" s="34">
        <v>38108</v>
      </c>
      <c r="C40" s="50">
        <f>(D40-B40)/7</f>
        <v>72.57142857142857</v>
      </c>
      <c r="D40" s="34">
        <v>38616</v>
      </c>
    </row>
    <row r="41" spans="1:4" ht="12.75">
      <c r="A41" t="s">
        <v>76</v>
      </c>
      <c r="B41" s="34">
        <v>38626</v>
      </c>
      <c r="C41" s="50">
        <f>(D41-B41)/7</f>
        <v>21.571428571428573</v>
      </c>
      <c r="D41" s="34">
        <v>38777</v>
      </c>
    </row>
    <row r="42" spans="1:4" ht="12.75">
      <c r="A42" t="s">
        <v>75</v>
      </c>
      <c r="B42" s="34">
        <f>D41</f>
        <v>38777</v>
      </c>
      <c r="C42" s="50">
        <f>(D42-B42)/7</f>
        <v>30.571428571428573</v>
      </c>
      <c r="D42" s="35">
        <v>38991</v>
      </c>
    </row>
    <row r="46" ht="12.75">
      <c r="A46" s="1" t="s">
        <v>94</v>
      </c>
    </row>
    <row r="48" ht="12.75">
      <c r="A48" s="1" t="s">
        <v>226</v>
      </c>
    </row>
    <row r="49" spans="2:11" ht="76.5">
      <c r="B49" t="s">
        <v>163</v>
      </c>
      <c r="C49" s="132" t="s">
        <v>210</v>
      </c>
      <c r="D49" s="132" t="s">
        <v>200</v>
      </c>
      <c r="E49" s="229" t="s">
        <v>208</v>
      </c>
      <c r="F49" s="229"/>
      <c r="G49" s="132" t="s">
        <v>201</v>
      </c>
      <c r="H49" s="132"/>
      <c r="I49" s="132"/>
      <c r="J49" s="131"/>
      <c r="K49" s="131"/>
    </row>
    <row r="50" spans="1:7" ht="12.75">
      <c r="A50" t="s">
        <v>50</v>
      </c>
      <c r="B50">
        <f>C50+D50+E50+G50</f>
        <v>48</v>
      </c>
      <c r="C50">
        <v>5</v>
      </c>
      <c r="D50">
        <v>37</v>
      </c>
      <c r="E50">
        <v>3</v>
      </c>
      <c r="G50">
        <v>3</v>
      </c>
    </row>
    <row r="51" spans="1:8" ht="12.75">
      <c r="A51" t="s">
        <v>51</v>
      </c>
      <c r="B51">
        <f aca="true" t="shared" si="8" ref="B51:B59">C51+D51+E51+G51</f>
        <v>20</v>
      </c>
      <c r="C51">
        <v>3</v>
      </c>
      <c r="D51">
        <v>13</v>
      </c>
      <c r="E51">
        <v>2</v>
      </c>
      <c r="G51">
        <v>2</v>
      </c>
      <c r="H51" t="s">
        <v>228</v>
      </c>
    </row>
    <row r="52" spans="1:8" ht="12.75">
      <c r="A52" t="s">
        <v>52</v>
      </c>
      <c r="B52">
        <f t="shared" si="8"/>
        <v>54</v>
      </c>
      <c r="C52">
        <v>6</v>
      </c>
      <c r="D52">
        <v>36</v>
      </c>
      <c r="E52">
        <v>6</v>
      </c>
      <c r="G52">
        <v>6</v>
      </c>
      <c r="H52" t="s">
        <v>227</v>
      </c>
    </row>
    <row r="53" spans="1:7" ht="12.75">
      <c r="A53" t="s">
        <v>53</v>
      </c>
      <c r="B53">
        <f t="shared" si="8"/>
        <v>30</v>
      </c>
      <c r="C53">
        <f>SUM(D53:H53)</f>
        <v>15</v>
      </c>
      <c r="D53">
        <v>13</v>
      </c>
      <c r="E53">
        <v>1</v>
      </c>
      <c r="G53">
        <v>1</v>
      </c>
    </row>
    <row r="54" spans="1:8" ht="12.75">
      <c r="A54" t="s">
        <v>80</v>
      </c>
      <c r="B54">
        <f t="shared" si="8"/>
        <v>0</v>
      </c>
      <c r="C54">
        <v>0</v>
      </c>
      <c r="D54">
        <v>0</v>
      </c>
      <c r="H54" t="s">
        <v>207</v>
      </c>
    </row>
    <row r="55" spans="1:3" ht="12.75">
      <c r="A55" t="s">
        <v>81</v>
      </c>
      <c r="B55">
        <f t="shared" si="8"/>
        <v>0</v>
      </c>
      <c r="C55">
        <f>SUM(D55:H55)</f>
        <v>0</v>
      </c>
    </row>
    <row r="56" spans="1:8" ht="12.75">
      <c r="A56" t="s">
        <v>82</v>
      </c>
      <c r="B56">
        <f t="shared" si="8"/>
        <v>0</v>
      </c>
      <c r="C56">
        <v>0</v>
      </c>
      <c r="D56">
        <v>0</v>
      </c>
      <c r="H56" t="s">
        <v>206</v>
      </c>
    </row>
    <row r="57" spans="1:8" ht="12.75">
      <c r="A57" s="20" t="s">
        <v>84</v>
      </c>
      <c r="B57">
        <f t="shared" si="8"/>
        <v>4</v>
      </c>
      <c r="C57">
        <v>1</v>
      </c>
      <c r="D57">
        <v>1</v>
      </c>
      <c r="E57">
        <v>1</v>
      </c>
      <c r="G57">
        <v>1</v>
      </c>
      <c r="H57" t="s">
        <v>205</v>
      </c>
    </row>
    <row r="58" spans="1:4" ht="12.75">
      <c r="A58" s="20" t="s">
        <v>85</v>
      </c>
      <c r="B58">
        <f t="shared" si="8"/>
        <v>2</v>
      </c>
      <c r="C58">
        <f>SUM(D58:H58)</f>
        <v>1</v>
      </c>
      <c r="D58">
        <v>1</v>
      </c>
    </row>
    <row r="59" spans="1:8" ht="12.75">
      <c r="A59" t="s">
        <v>83</v>
      </c>
      <c r="B59">
        <f t="shared" si="8"/>
        <v>1</v>
      </c>
      <c r="C59">
        <v>1</v>
      </c>
      <c r="H59" t="s">
        <v>204</v>
      </c>
    </row>
    <row r="60" spans="1:8" ht="12.75">
      <c r="A60" t="s">
        <v>90</v>
      </c>
      <c r="B60">
        <v>1</v>
      </c>
      <c r="H60" t="s">
        <v>203</v>
      </c>
    </row>
    <row r="61" spans="1:8" ht="12.75">
      <c r="A61" t="s">
        <v>86</v>
      </c>
      <c r="B61">
        <v>2</v>
      </c>
      <c r="H61" t="s">
        <v>202</v>
      </c>
    </row>
    <row r="62" spans="1:2" ht="12.75">
      <c r="A62" t="s">
        <v>88</v>
      </c>
      <c r="B62" s="29">
        <v>0.15</v>
      </c>
    </row>
    <row r="66" ht="12.75">
      <c r="A66" s="20"/>
    </row>
    <row r="67" ht="12.75">
      <c r="A67" s="20"/>
    </row>
  </sheetData>
  <mergeCells count="16">
    <mergeCell ref="E49:F49"/>
    <mergeCell ref="K38:L38"/>
    <mergeCell ref="M38:N38"/>
    <mergeCell ref="J26:K26"/>
    <mergeCell ref="L26:M26"/>
    <mergeCell ref="N26:O26"/>
    <mergeCell ref="H26:I26"/>
    <mergeCell ref="I39:J39"/>
    <mergeCell ref="E8:F8"/>
    <mergeCell ref="A6:F7"/>
    <mergeCell ref="G6:Q6"/>
    <mergeCell ref="N7:O7"/>
    <mergeCell ref="P7:Q7"/>
    <mergeCell ref="H7:I7"/>
    <mergeCell ref="J7:K7"/>
    <mergeCell ref="L7:M7"/>
  </mergeCells>
  <printOptions/>
  <pageMargins left="0.75" right="0.75" top="1" bottom="1" header="0.5" footer="0.5"/>
  <pageSetup fitToHeight="2" horizontalDpi="300" verticalDpi="300" orientation="landscape" scale="90" r:id="rId1"/>
  <headerFooter alignWithMargins="0">
    <oddHeader xml:space="preserve">&amp;C&amp;"Arial,Bold"&amp;14NCSX Fabrication Project Cost and Schedule  </oddHeader>
    <oddFooter>&amp;C&amp;"Arial,Bold"&amp;P</oddFooter>
  </headerFooter>
  <rowBreaks count="2" manualBreakCount="2">
    <brk id="25" max="16" man="1"/>
    <brk id="44" max="16" man="1"/>
  </rowBreaks>
</worksheet>
</file>

<file path=xl/worksheets/sheet4.xml><?xml version="1.0" encoding="utf-8"?>
<worksheet xmlns="http://schemas.openxmlformats.org/spreadsheetml/2006/main" xmlns:r="http://schemas.openxmlformats.org/officeDocument/2006/relationships">
  <dimension ref="A1:AA350"/>
  <sheetViews>
    <sheetView workbookViewId="0" topLeftCell="A32">
      <selection activeCell="C53" sqref="C53"/>
    </sheetView>
  </sheetViews>
  <sheetFormatPr defaultColWidth="9.140625" defaultRowHeight="12.75"/>
  <cols>
    <col min="1" max="1" width="29.57421875" style="0" customWidth="1"/>
    <col min="2" max="2" width="8.7109375" style="0" customWidth="1"/>
    <col min="4" max="4" width="8.28125" style="0" customWidth="1"/>
    <col min="5" max="5" width="6.28125" style="0" customWidth="1"/>
    <col min="6" max="6" width="2.28125" style="0" customWidth="1"/>
    <col min="7" max="7" width="6.7109375" style="0" customWidth="1"/>
    <col min="8" max="8" width="5.7109375" style="0" customWidth="1"/>
    <col min="9" max="9" width="5.00390625" style="0" customWidth="1"/>
    <col min="10" max="10" width="5.7109375" style="0" customWidth="1"/>
    <col min="11" max="11" width="5.00390625" style="0" customWidth="1"/>
    <col min="12" max="12" width="5.7109375" style="0" customWidth="1"/>
    <col min="13" max="13" width="4.7109375" style="0" customWidth="1"/>
    <col min="14" max="14" width="5.7109375" style="0" customWidth="1"/>
    <col min="15" max="15" width="5.140625" style="0" customWidth="1"/>
    <col min="16" max="16" width="5.7109375" style="0" customWidth="1"/>
    <col min="17" max="17" width="5.140625" style="0" customWidth="1"/>
    <col min="18" max="19" width="5.7109375" style="0" customWidth="1"/>
  </cols>
  <sheetData>
    <row r="1" ht="20.25">
      <c r="A1" s="63" t="str">
        <f>'Fab Project'!A1</f>
        <v>WBS 121 Vacuum Vessel Assembly</v>
      </c>
    </row>
    <row r="3" spans="1:17" ht="18.75" thickBot="1">
      <c r="A3" s="72" t="s">
        <v>98</v>
      </c>
      <c r="B3" s="73"/>
      <c r="C3" s="73"/>
      <c r="D3" s="73"/>
      <c r="E3" s="73"/>
      <c r="F3" s="73"/>
      <c r="G3" s="73"/>
      <c r="H3" s="73"/>
      <c r="I3" s="73"/>
      <c r="J3" s="73"/>
      <c r="K3" s="73"/>
      <c r="L3" s="73"/>
      <c r="M3" s="73"/>
      <c r="N3" s="73"/>
      <c r="O3" s="73"/>
      <c r="P3" s="73"/>
      <c r="Q3" s="73"/>
    </row>
    <row r="4" ht="12.75">
      <c r="A4" s="1"/>
    </row>
    <row r="5" ht="12.75">
      <c r="A5" s="1" t="s">
        <v>71</v>
      </c>
    </row>
    <row r="6" spans="1:5" ht="21.75" customHeight="1">
      <c r="A6" s="227" t="s">
        <v>269</v>
      </c>
      <c r="B6" s="227"/>
      <c r="C6" s="227"/>
      <c r="D6" s="227"/>
      <c r="E6" s="227"/>
    </row>
    <row r="7" spans="1:5" ht="57.75" customHeight="1">
      <c r="A7" s="227"/>
      <c r="B7" s="227"/>
      <c r="C7" s="227"/>
      <c r="D7" s="227"/>
      <c r="E7" s="227"/>
    </row>
    <row r="8" spans="1:27" ht="12.75">
      <c r="A8" s="13" t="s">
        <v>102</v>
      </c>
      <c r="B8" s="38"/>
      <c r="C8" s="26"/>
      <c r="D8" s="26"/>
      <c r="E8" s="26"/>
      <c r="F8" s="26"/>
      <c r="P8" s="26"/>
      <c r="Q8" s="26"/>
      <c r="R8" s="26"/>
      <c r="S8" s="26"/>
      <c r="T8" s="26"/>
      <c r="U8" s="26"/>
      <c r="V8" s="26"/>
      <c r="W8" s="26"/>
      <c r="X8" s="26"/>
      <c r="Y8" s="26"/>
      <c r="Z8" s="26"/>
      <c r="AA8" s="119"/>
    </row>
    <row r="9" spans="6:20" ht="12.75">
      <c r="F9" s="227"/>
      <c r="G9" s="227"/>
      <c r="P9" s="26"/>
      <c r="Q9" s="26"/>
      <c r="R9" s="26"/>
      <c r="S9" s="26"/>
      <c r="T9" s="119"/>
    </row>
    <row r="10" spans="1:19" ht="12.75">
      <c r="A10" s="1" t="s">
        <v>16</v>
      </c>
      <c r="B10" s="49"/>
      <c r="C10" s="47"/>
      <c r="F10" s="24"/>
      <c r="G10" s="24"/>
      <c r="P10" s="38"/>
      <c r="Q10" s="38"/>
      <c r="R10" s="38"/>
      <c r="S10" s="38"/>
    </row>
    <row r="11" spans="1:19" ht="12.75">
      <c r="A11" s="14" t="s">
        <v>231</v>
      </c>
      <c r="B11" s="236" t="str">
        <f>H133</f>
        <v>EAEM</v>
      </c>
      <c r="C11" s="236"/>
      <c r="F11" s="24"/>
      <c r="G11" s="24"/>
      <c r="P11" s="38"/>
      <c r="Q11" s="38"/>
      <c r="R11" s="38"/>
      <c r="S11" s="38"/>
    </row>
    <row r="12" spans="1:19" ht="12.75">
      <c r="A12" s="14"/>
      <c r="B12" s="49"/>
      <c r="C12" s="47"/>
      <c r="F12" s="24"/>
      <c r="G12" s="24"/>
      <c r="H12" s="38"/>
      <c r="I12" s="38"/>
      <c r="J12" s="38"/>
      <c r="K12" s="38"/>
      <c r="L12" s="38"/>
      <c r="M12" s="38"/>
      <c r="N12" s="38"/>
      <c r="O12" s="38"/>
      <c r="P12" s="38"/>
      <c r="Q12" s="38"/>
      <c r="R12" s="38"/>
      <c r="S12" s="38"/>
    </row>
    <row r="13" spans="1:19" ht="12.75">
      <c r="A13" s="27" t="s">
        <v>70</v>
      </c>
      <c r="B13" s="236">
        <f>ROUND(SUM(B11:B12),-1)</f>
        <v>0</v>
      </c>
      <c r="C13" s="236"/>
      <c r="D13" s="243" t="s">
        <v>119</v>
      </c>
      <c r="E13" s="243"/>
      <c r="F13" s="24"/>
      <c r="G13" s="24"/>
      <c r="H13" s="38"/>
      <c r="I13" s="38"/>
      <c r="J13" s="38"/>
      <c r="K13" s="38"/>
      <c r="L13" s="38"/>
      <c r="M13" s="38"/>
      <c r="N13" s="38"/>
      <c r="O13" s="38"/>
      <c r="P13" s="38"/>
      <c r="Q13" s="38"/>
      <c r="R13" s="38"/>
      <c r="S13" s="38"/>
    </row>
    <row r="14" spans="2:19" ht="12.75">
      <c r="B14" s="48"/>
      <c r="C14" s="42"/>
      <c r="F14" s="24"/>
      <c r="G14" s="24"/>
      <c r="H14" s="38"/>
      <c r="I14" s="38"/>
      <c r="J14" s="38"/>
      <c r="K14" s="38"/>
      <c r="L14" s="38"/>
      <c r="M14" s="38"/>
      <c r="N14" s="38"/>
      <c r="O14" s="38"/>
      <c r="P14" s="38"/>
      <c r="Q14" s="38"/>
      <c r="R14" s="38"/>
      <c r="S14" s="38"/>
    </row>
    <row r="15" spans="1:19" ht="12.75">
      <c r="A15" s="1" t="s">
        <v>15</v>
      </c>
      <c r="B15" s="42"/>
      <c r="C15" s="42"/>
      <c r="F15" s="227"/>
      <c r="G15" s="227"/>
      <c r="H15" s="38"/>
      <c r="I15" s="38"/>
      <c r="J15" s="38"/>
      <c r="K15" s="38"/>
      <c r="L15" s="38"/>
      <c r="M15" s="38"/>
      <c r="N15" s="38"/>
      <c r="O15" s="38"/>
      <c r="P15" s="38"/>
      <c r="Q15" s="38"/>
      <c r="R15" s="38"/>
      <c r="S15" s="38"/>
    </row>
    <row r="16" spans="1:19" ht="12.75">
      <c r="A16" s="14" t="s">
        <v>230</v>
      </c>
      <c r="B16" s="236">
        <f>B98</f>
        <v>751245</v>
      </c>
      <c r="C16" s="236"/>
      <c r="D16" t="s">
        <v>192</v>
      </c>
      <c r="F16" s="24"/>
      <c r="G16" s="24"/>
      <c r="H16" s="61"/>
      <c r="I16" s="38"/>
      <c r="J16" s="120"/>
      <c r="K16" s="38"/>
      <c r="L16" s="38"/>
      <c r="M16" s="38"/>
      <c r="N16" s="38"/>
      <c r="O16" s="38"/>
      <c r="P16" s="38"/>
      <c r="Q16" s="38"/>
      <c r="R16" s="38"/>
      <c r="S16" s="38"/>
    </row>
    <row r="17" spans="1:19" ht="12.75">
      <c r="A17" s="14" t="s">
        <v>296</v>
      </c>
      <c r="B17" s="236">
        <f>E130</f>
        <v>4200</v>
      </c>
      <c r="C17" s="236">
        <f>E130</f>
        <v>4200</v>
      </c>
      <c r="F17" s="24"/>
      <c r="G17" s="24"/>
      <c r="H17" s="38"/>
      <c r="I17" s="38"/>
      <c r="J17" s="38"/>
      <c r="K17" s="38"/>
      <c r="L17" s="38"/>
      <c r="M17" s="38"/>
      <c r="N17" s="38"/>
      <c r="O17" s="38"/>
      <c r="P17" s="38"/>
      <c r="Q17" s="38"/>
      <c r="R17" s="38"/>
      <c r="S17" s="38"/>
    </row>
    <row r="18" spans="1:19" ht="12.75">
      <c r="A18" s="27" t="s">
        <v>70</v>
      </c>
      <c r="B18" s="236">
        <f>ROUND(SUM(B16:B17),-1)</f>
        <v>755450</v>
      </c>
      <c r="C18" s="236"/>
      <c r="D18" t="s">
        <v>119</v>
      </c>
      <c r="F18" s="24"/>
      <c r="G18" s="24"/>
      <c r="H18" s="38"/>
      <c r="I18" s="38"/>
      <c r="J18" s="38"/>
      <c r="K18" s="38"/>
      <c r="L18" s="38"/>
      <c r="M18" s="38"/>
      <c r="N18" s="38"/>
      <c r="O18" s="38"/>
      <c r="P18" s="38"/>
      <c r="Q18" s="38"/>
      <c r="R18" s="38"/>
      <c r="S18" s="38"/>
    </row>
    <row r="19" spans="1:19" ht="12.75">
      <c r="A19" s="27"/>
      <c r="B19" s="49"/>
      <c r="F19" s="24"/>
      <c r="G19" s="24"/>
      <c r="H19" s="38"/>
      <c r="I19" s="38"/>
      <c r="J19" s="38"/>
      <c r="K19" s="38"/>
      <c r="L19" s="38"/>
      <c r="M19" s="38"/>
      <c r="N19" s="38"/>
      <c r="O19" s="38"/>
      <c r="P19" s="38"/>
      <c r="Q19" s="38"/>
      <c r="R19" s="38"/>
      <c r="S19" s="38"/>
    </row>
    <row r="20" spans="1:19" ht="12.75">
      <c r="A20" s="27"/>
      <c r="B20" s="49"/>
      <c r="F20" s="24"/>
      <c r="G20" s="24"/>
      <c r="H20" s="38"/>
      <c r="I20" s="38"/>
      <c r="J20" s="38"/>
      <c r="K20" s="38"/>
      <c r="L20" s="38"/>
      <c r="M20" s="38"/>
      <c r="N20" s="38"/>
      <c r="O20" s="38"/>
      <c r="P20" s="38"/>
      <c r="Q20" s="38"/>
      <c r="R20" s="38"/>
      <c r="S20" s="38"/>
    </row>
    <row r="21" spans="1:19" ht="12.75">
      <c r="A21" s="13" t="s">
        <v>170</v>
      </c>
      <c r="B21" s="26"/>
      <c r="C21" s="26"/>
      <c r="D21" s="26"/>
      <c r="E21" s="26"/>
      <c r="F21" s="26"/>
      <c r="G21" s="26"/>
      <c r="H21" s="26"/>
      <c r="I21" s="38"/>
      <c r="J21" s="38"/>
      <c r="K21" s="38"/>
      <c r="L21" s="38"/>
      <c r="M21" s="38"/>
      <c r="N21" s="38"/>
      <c r="O21" s="38"/>
      <c r="P21" s="38"/>
      <c r="Q21" s="38"/>
      <c r="R21" s="38"/>
      <c r="S21" s="38"/>
    </row>
    <row r="22" spans="1:19" ht="12.75">
      <c r="A22" s="61" t="s">
        <v>166</v>
      </c>
      <c r="B22" s="48">
        <f>'M&amp;S'!M8</f>
        <v>120</v>
      </c>
      <c r="C22" t="s">
        <v>111</v>
      </c>
      <c r="D22" s="26"/>
      <c r="H22" s="26"/>
      <c r="I22" s="38"/>
      <c r="J22" s="38"/>
      <c r="K22" s="38"/>
      <c r="L22" s="38"/>
      <c r="M22" s="38"/>
      <c r="N22" s="38"/>
      <c r="O22" s="38"/>
      <c r="P22" s="38"/>
      <c r="Q22" s="38"/>
      <c r="R22" s="38"/>
      <c r="S22" s="38"/>
    </row>
    <row r="23" spans="1:19" ht="12.75">
      <c r="A23" s="14" t="s">
        <v>117</v>
      </c>
      <c r="B23" s="48">
        <f>'M&amp;S'!M9</f>
        <v>60</v>
      </c>
      <c r="C23" t="s">
        <v>111</v>
      </c>
      <c r="D23" s="38"/>
      <c r="H23" s="38"/>
      <c r="I23" s="38"/>
      <c r="J23" s="38"/>
      <c r="K23" s="38"/>
      <c r="L23" s="38"/>
      <c r="M23" s="38"/>
      <c r="N23" s="38"/>
      <c r="O23" s="38"/>
      <c r="P23" s="38"/>
      <c r="Q23" s="38"/>
      <c r="R23" s="38"/>
      <c r="S23" s="38"/>
    </row>
    <row r="24" spans="1:19" ht="12.75">
      <c r="A24" s="14" t="s">
        <v>118</v>
      </c>
      <c r="B24" s="48">
        <f>'M&amp;S'!M10</f>
        <v>80</v>
      </c>
      <c r="C24" t="s">
        <v>111</v>
      </c>
      <c r="D24" s="38"/>
      <c r="H24" s="38"/>
      <c r="I24" s="38"/>
      <c r="J24" s="38"/>
      <c r="K24" s="38"/>
      <c r="L24" s="38"/>
      <c r="M24" s="38"/>
      <c r="N24" s="38"/>
      <c r="O24" s="38"/>
      <c r="P24" s="38"/>
      <c r="Q24" s="38"/>
      <c r="R24" s="38"/>
      <c r="S24" s="38"/>
    </row>
    <row r="25" spans="1:19" ht="12.75">
      <c r="A25" s="27"/>
      <c r="B25" s="49"/>
      <c r="F25" s="24"/>
      <c r="G25" s="24"/>
      <c r="H25" s="38"/>
      <c r="I25" s="38"/>
      <c r="J25" s="38"/>
      <c r="K25" s="38"/>
      <c r="L25" s="38"/>
      <c r="M25" s="38"/>
      <c r="N25" s="38"/>
      <c r="O25" s="38"/>
      <c r="P25" s="38"/>
      <c r="Q25" s="38"/>
      <c r="R25" s="38"/>
      <c r="S25" s="38"/>
    </row>
    <row r="26" spans="1:19" ht="12.75">
      <c r="A26" s="14"/>
      <c r="B26" s="49"/>
      <c r="F26" s="24"/>
      <c r="G26" s="24"/>
      <c r="H26" s="38"/>
      <c r="I26" s="38"/>
      <c r="J26" s="38"/>
      <c r="K26" s="38"/>
      <c r="L26" s="38"/>
      <c r="M26" s="38"/>
      <c r="N26" s="38"/>
      <c r="O26" s="38"/>
      <c r="P26" s="38"/>
      <c r="Q26" s="38"/>
      <c r="R26" s="38"/>
      <c r="S26" s="38"/>
    </row>
    <row r="27" spans="1:19" ht="12.75">
      <c r="A27" s="14"/>
      <c r="B27" s="49"/>
      <c r="F27" s="24"/>
      <c r="G27" s="24"/>
      <c r="H27" s="38"/>
      <c r="I27" s="38"/>
      <c r="J27" s="38"/>
      <c r="K27" s="38"/>
      <c r="L27" s="38"/>
      <c r="M27" s="38"/>
      <c r="N27" s="38"/>
      <c r="O27" s="38"/>
      <c r="P27" s="38"/>
      <c r="Q27" s="38"/>
      <c r="R27" s="38"/>
      <c r="S27" s="38"/>
    </row>
    <row r="28" spans="1:19" ht="12.75">
      <c r="A28" s="14"/>
      <c r="F28" s="24"/>
      <c r="G28" s="24"/>
      <c r="H28" s="38"/>
      <c r="I28" s="38"/>
      <c r="J28" s="38"/>
      <c r="K28" s="38"/>
      <c r="L28" s="38"/>
      <c r="M28" s="38"/>
      <c r="N28" s="38"/>
      <c r="O28" s="38"/>
      <c r="P28" s="38"/>
      <c r="Q28" s="38"/>
      <c r="R28" s="38"/>
      <c r="S28" s="38"/>
    </row>
    <row r="29" spans="1:19" ht="12.75">
      <c r="A29" s="14"/>
      <c r="B29" s="49"/>
      <c r="F29" s="24"/>
      <c r="G29" s="24"/>
      <c r="H29" s="38"/>
      <c r="I29" s="38"/>
      <c r="J29" s="38"/>
      <c r="K29" s="38"/>
      <c r="L29" s="38"/>
      <c r="M29" s="38"/>
      <c r="N29" s="38"/>
      <c r="O29" s="38"/>
      <c r="P29" s="38"/>
      <c r="Q29" s="38"/>
      <c r="R29" s="38"/>
      <c r="S29" s="38"/>
    </row>
    <row r="30" spans="6:7" ht="12.75">
      <c r="F30" s="227"/>
      <c r="G30" s="227"/>
    </row>
    <row r="31" spans="6:17" ht="12.75">
      <c r="F31" s="224" t="s">
        <v>97</v>
      </c>
      <c r="G31" s="224"/>
      <c r="H31" s="224"/>
      <c r="I31" s="224"/>
      <c r="J31" s="224"/>
      <c r="K31" s="224"/>
      <c r="L31" s="224"/>
      <c r="M31" s="224"/>
      <c r="N31" s="224"/>
      <c r="O31" s="224"/>
      <c r="P31" s="224"/>
      <c r="Q31" s="224"/>
    </row>
    <row r="32" spans="1:17" ht="20.25" customHeight="1">
      <c r="A32" s="1" t="s">
        <v>103</v>
      </c>
      <c r="B32" s="11"/>
      <c r="C32" s="24"/>
      <c r="D32" s="24"/>
      <c r="E32" s="24"/>
      <c r="G32" s="242" t="s">
        <v>92</v>
      </c>
      <c r="H32" s="241" t="s">
        <v>9</v>
      </c>
      <c r="I32" s="241"/>
      <c r="J32" s="241" t="s">
        <v>11</v>
      </c>
      <c r="K32" s="241"/>
      <c r="L32" s="241" t="s">
        <v>12</v>
      </c>
      <c r="M32" s="241"/>
      <c r="N32" s="241" t="s">
        <v>10</v>
      </c>
      <c r="O32" s="241"/>
      <c r="P32" s="241" t="s">
        <v>101</v>
      </c>
      <c r="Q32" s="241"/>
    </row>
    <row r="33" spans="1:17" ht="12.75">
      <c r="A33" s="10"/>
      <c r="C33" s="25" t="s">
        <v>55</v>
      </c>
      <c r="D33" s="25" t="s">
        <v>56</v>
      </c>
      <c r="E33" s="226" t="s">
        <v>93</v>
      </c>
      <c r="F33" s="226"/>
      <c r="G33" s="242"/>
      <c r="H33" s="22" t="s">
        <v>91</v>
      </c>
      <c r="I33" s="22" t="s">
        <v>63</v>
      </c>
      <c r="J33" s="22" t="s">
        <v>91</v>
      </c>
      <c r="K33" s="22" t="s">
        <v>63</v>
      </c>
      <c r="L33" s="22" t="s">
        <v>91</v>
      </c>
      <c r="M33" s="22" t="s">
        <v>63</v>
      </c>
      <c r="N33" s="22" t="s">
        <v>91</v>
      </c>
      <c r="O33" s="22" t="s">
        <v>63</v>
      </c>
      <c r="P33" s="22" t="s">
        <v>91</v>
      </c>
      <c r="Q33" s="22" t="s">
        <v>63</v>
      </c>
    </row>
    <row r="34" ht="12.75">
      <c r="A34" s="1" t="s">
        <v>99</v>
      </c>
    </row>
    <row r="35" spans="1:17" ht="12.75">
      <c r="A35" t="s">
        <v>50</v>
      </c>
      <c r="B35" s="23">
        <v>24</v>
      </c>
      <c r="C35" s="22" t="s">
        <v>57</v>
      </c>
      <c r="D35" s="26">
        <f>B75</f>
        <v>11</v>
      </c>
      <c r="E35" s="36">
        <f>D35*$B35</f>
        <v>264</v>
      </c>
      <c r="F35" s="36"/>
      <c r="G35" s="30">
        <f>H35+J35+L35+N35+P35+Q35</f>
        <v>1</v>
      </c>
      <c r="H35" s="32">
        <v>0</v>
      </c>
      <c r="I35" s="31">
        <f>$E35*H35</f>
        <v>0</v>
      </c>
      <c r="J35" s="32">
        <v>0</v>
      </c>
      <c r="K35" s="31">
        <f>$E35*J35</f>
        <v>0</v>
      </c>
      <c r="L35" s="32">
        <v>1</v>
      </c>
      <c r="M35" s="31">
        <f>$E35*L35</f>
        <v>264</v>
      </c>
      <c r="N35" s="32">
        <v>0</v>
      </c>
      <c r="O35" s="31">
        <f>$E35*N35</f>
        <v>0</v>
      </c>
      <c r="P35" s="32">
        <v>0</v>
      </c>
      <c r="Q35" s="31">
        <f aca="true" t="shared" si="0" ref="Q35:Q48">$E35*P35</f>
        <v>0</v>
      </c>
    </row>
    <row r="36" spans="1:17" ht="12.75">
      <c r="A36" t="s">
        <v>51</v>
      </c>
      <c r="B36" s="23">
        <v>20</v>
      </c>
      <c r="C36" s="22" t="s">
        <v>58</v>
      </c>
      <c r="D36" s="26">
        <f aca="true" t="shared" si="1" ref="D36:D43">B76</f>
        <v>5</v>
      </c>
      <c r="E36" s="36">
        <f aca="true" t="shared" si="2" ref="E36:E48">D36*$B36</f>
        <v>100</v>
      </c>
      <c r="F36" s="36"/>
      <c r="G36" s="30">
        <f aca="true" t="shared" si="3" ref="G36:G48">H36+J36+L36+N36+P36+Q36</f>
        <v>1</v>
      </c>
      <c r="H36" s="32">
        <v>0</v>
      </c>
      <c r="I36" s="31">
        <f aca="true" t="shared" si="4" ref="I36:K48">$E36*H36</f>
        <v>0</v>
      </c>
      <c r="J36" s="32">
        <v>0</v>
      </c>
      <c r="K36" s="31">
        <f t="shared" si="4"/>
        <v>0</v>
      </c>
      <c r="L36" s="32">
        <v>1</v>
      </c>
      <c r="M36" s="31">
        <f aca="true" t="shared" si="5" ref="M36:M48">$E36*L36</f>
        <v>100</v>
      </c>
      <c r="N36" s="32">
        <v>0</v>
      </c>
      <c r="O36" s="31">
        <f aca="true" t="shared" si="6" ref="O36:O48">$E36*N36</f>
        <v>0</v>
      </c>
      <c r="P36" s="32">
        <v>0</v>
      </c>
      <c r="Q36" s="31">
        <f t="shared" si="0"/>
        <v>0</v>
      </c>
    </row>
    <row r="37" spans="1:17" ht="12.75">
      <c r="A37" t="s">
        <v>52</v>
      </c>
      <c r="B37" s="23">
        <v>16</v>
      </c>
      <c r="C37" s="22" t="s">
        <v>58</v>
      </c>
      <c r="D37" s="26">
        <f t="shared" si="1"/>
        <v>12</v>
      </c>
      <c r="E37" s="36">
        <f t="shared" si="2"/>
        <v>192</v>
      </c>
      <c r="F37" s="36"/>
      <c r="G37" s="30">
        <f t="shared" si="3"/>
        <v>1</v>
      </c>
      <c r="H37" s="32">
        <v>0</v>
      </c>
      <c r="I37" s="31">
        <f t="shared" si="4"/>
        <v>0</v>
      </c>
      <c r="J37" s="32">
        <v>0</v>
      </c>
      <c r="K37" s="31">
        <f t="shared" si="4"/>
        <v>0</v>
      </c>
      <c r="L37" s="32">
        <v>1</v>
      </c>
      <c r="M37" s="31">
        <f t="shared" si="5"/>
        <v>192</v>
      </c>
      <c r="N37" s="32">
        <v>0</v>
      </c>
      <c r="O37" s="31">
        <f t="shared" si="6"/>
        <v>0</v>
      </c>
      <c r="P37" s="32">
        <v>0</v>
      </c>
      <c r="Q37" s="31">
        <f t="shared" si="0"/>
        <v>0</v>
      </c>
    </row>
    <row r="38" spans="1:17" ht="12.75">
      <c r="A38" t="s">
        <v>53</v>
      </c>
      <c r="B38" s="23">
        <v>0</v>
      </c>
      <c r="C38" s="22" t="s">
        <v>58</v>
      </c>
      <c r="D38" s="26">
        <f t="shared" si="1"/>
        <v>0</v>
      </c>
      <c r="E38" s="36">
        <f t="shared" si="2"/>
        <v>0</v>
      </c>
      <c r="F38" s="36"/>
      <c r="G38" s="30">
        <f t="shared" si="3"/>
        <v>1</v>
      </c>
      <c r="H38" s="32">
        <v>0</v>
      </c>
      <c r="I38" s="31">
        <f t="shared" si="4"/>
        <v>0</v>
      </c>
      <c r="J38" s="32">
        <v>0</v>
      </c>
      <c r="K38" s="31">
        <f t="shared" si="4"/>
        <v>0</v>
      </c>
      <c r="L38" s="32">
        <v>1</v>
      </c>
      <c r="M38" s="31">
        <f t="shared" si="5"/>
        <v>0</v>
      </c>
      <c r="N38" s="32">
        <v>0</v>
      </c>
      <c r="O38" s="31">
        <f t="shared" si="6"/>
        <v>0</v>
      </c>
      <c r="P38" s="32">
        <v>0</v>
      </c>
      <c r="Q38" s="31">
        <f t="shared" si="0"/>
        <v>0</v>
      </c>
    </row>
    <row r="39" spans="1:17" ht="12.75">
      <c r="A39" t="s">
        <v>80</v>
      </c>
      <c r="B39" s="23">
        <v>0</v>
      </c>
      <c r="C39" s="22" t="s">
        <v>58</v>
      </c>
      <c r="D39" s="26">
        <f t="shared" si="1"/>
        <v>0</v>
      </c>
      <c r="E39" s="36">
        <f t="shared" si="2"/>
        <v>0</v>
      </c>
      <c r="F39" s="36"/>
      <c r="G39" s="30">
        <f t="shared" si="3"/>
        <v>1</v>
      </c>
      <c r="H39" s="32">
        <v>0</v>
      </c>
      <c r="I39" s="31">
        <f t="shared" si="4"/>
        <v>0</v>
      </c>
      <c r="J39" s="32">
        <v>0</v>
      </c>
      <c r="K39" s="31">
        <f t="shared" si="4"/>
        <v>0</v>
      </c>
      <c r="L39" s="32">
        <v>1</v>
      </c>
      <c r="M39" s="31">
        <f t="shared" si="5"/>
        <v>0</v>
      </c>
      <c r="N39" s="32">
        <v>0</v>
      </c>
      <c r="O39" s="31">
        <f t="shared" si="6"/>
        <v>0</v>
      </c>
      <c r="P39" s="32">
        <v>0</v>
      </c>
      <c r="Q39" s="31">
        <f t="shared" si="0"/>
        <v>0</v>
      </c>
    </row>
    <row r="40" spans="1:17" ht="12.75">
      <c r="A40" t="s">
        <v>81</v>
      </c>
      <c r="B40" s="23">
        <v>0</v>
      </c>
      <c r="C40" s="22" t="s">
        <v>58</v>
      </c>
      <c r="D40" s="26">
        <f t="shared" si="1"/>
        <v>0</v>
      </c>
      <c r="E40" s="36">
        <f t="shared" si="2"/>
        <v>0</v>
      </c>
      <c r="F40" s="36"/>
      <c r="G40" s="30">
        <f t="shared" si="3"/>
        <v>1</v>
      </c>
      <c r="H40" s="32">
        <v>0</v>
      </c>
      <c r="I40" s="31">
        <f t="shared" si="4"/>
        <v>0</v>
      </c>
      <c r="J40" s="32">
        <v>0</v>
      </c>
      <c r="K40" s="31">
        <f t="shared" si="4"/>
        <v>0</v>
      </c>
      <c r="L40" s="32">
        <v>1</v>
      </c>
      <c r="M40" s="31">
        <f t="shared" si="5"/>
        <v>0</v>
      </c>
      <c r="N40" s="32">
        <v>0</v>
      </c>
      <c r="O40" s="31">
        <f t="shared" si="6"/>
        <v>0</v>
      </c>
      <c r="P40" s="32">
        <v>0</v>
      </c>
      <c r="Q40" s="31">
        <f t="shared" si="0"/>
        <v>0</v>
      </c>
    </row>
    <row r="41" spans="1:17" ht="12.75">
      <c r="A41" t="s">
        <v>82</v>
      </c>
      <c r="B41" s="23">
        <v>0</v>
      </c>
      <c r="C41" s="22" t="s">
        <v>58</v>
      </c>
      <c r="D41" s="26">
        <f t="shared" si="1"/>
        <v>0</v>
      </c>
      <c r="E41" s="36">
        <f t="shared" si="2"/>
        <v>0</v>
      </c>
      <c r="F41" s="36"/>
      <c r="G41" s="30">
        <f t="shared" si="3"/>
        <v>1</v>
      </c>
      <c r="H41" s="32">
        <v>0</v>
      </c>
      <c r="I41" s="31">
        <f t="shared" si="4"/>
        <v>0</v>
      </c>
      <c r="J41" s="32">
        <v>0</v>
      </c>
      <c r="K41" s="31">
        <f t="shared" si="4"/>
        <v>0</v>
      </c>
      <c r="L41" s="32">
        <v>1</v>
      </c>
      <c r="M41" s="31">
        <f t="shared" si="5"/>
        <v>0</v>
      </c>
      <c r="N41" s="32">
        <v>0</v>
      </c>
      <c r="O41" s="31">
        <f t="shared" si="6"/>
        <v>0</v>
      </c>
      <c r="P41" s="32">
        <v>0</v>
      </c>
      <c r="Q41" s="31">
        <f t="shared" si="0"/>
        <v>0</v>
      </c>
    </row>
    <row r="42" spans="1:17" ht="12.75">
      <c r="A42" t="s">
        <v>83</v>
      </c>
      <c r="B42" s="23">
        <v>0</v>
      </c>
      <c r="C42" s="22" t="s">
        <v>59</v>
      </c>
      <c r="D42" s="26">
        <f t="shared" si="1"/>
        <v>0</v>
      </c>
      <c r="E42" s="36">
        <f t="shared" si="2"/>
        <v>0</v>
      </c>
      <c r="F42" s="36"/>
      <c r="G42" s="30">
        <f t="shared" si="3"/>
        <v>1</v>
      </c>
      <c r="H42" s="32">
        <v>0</v>
      </c>
      <c r="I42" s="31">
        <f t="shared" si="4"/>
        <v>0</v>
      </c>
      <c r="J42" s="32">
        <v>0</v>
      </c>
      <c r="K42" s="31">
        <f t="shared" si="4"/>
        <v>0</v>
      </c>
      <c r="L42" s="32">
        <v>1</v>
      </c>
      <c r="M42" s="31">
        <f t="shared" si="5"/>
        <v>0</v>
      </c>
      <c r="N42" s="32">
        <v>0</v>
      </c>
      <c r="O42" s="31">
        <f t="shared" si="6"/>
        <v>0</v>
      </c>
      <c r="P42" s="32">
        <v>0</v>
      </c>
      <c r="Q42" s="31">
        <f t="shared" si="0"/>
        <v>0</v>
      </c>
    </row>
    <row r="43" spans="1:17" ht="12.75">
      <c r="A43" t="s">
        <v>90</v>
      </c>
      <c r="B43" s="23">
        <v>80</v>
      </c>
      <c r="C43" s="22" t="s">
        <v>60</v>
      </c>
      <c r="D43" s="26">
        <f t="shared" si="1"/>
        <v>1</v>
      </c>
      <c r="E43" s="36">
        <f t="shared" si="2"/>
        <v>80</v>
      </c>
      <c r="F43" s="36"/>
      <c r="G43" s="30">
        <f t="shared" si="3"/>
        <v>1</v>
      </c>
      <c r="H43" s="32">
        <v>0</v>
      </c>
      <c r="I43" s="31">
        <f t="shared" si="4"/>
        <v>0</v>
      </c>
      <c r="J43" s="32">
        <v>0</v>
      </c>
      <c r="K43" s="31">
        <f t="shared" si="4"/>
        <v>0</v>
      </c>
      <c r="L43" s="32">
        <v>1</v>
      </c>
      <c r="M43" s="31">
        <f t="shared" si="5"/>
        <v>80</v>
      </c>
      <c r="N43" s="32">
        <v>0</v>
      </c>
      <c r="O43" s="31">
        <f t="shared" si="6"/>
        <v>0</v>
      </c>
      <c r="P43" s="32">
        <v>0</v>
      </c>
      <c r="Q43" s="31">
        <f t="shared" si="0"/>
        <v>0</v>
      </c>
    </row>
    <row r="44" spans="1:17" ht="12.75">
      <c r="A44" t="s">
        <v>123</v>
      </c>
      <c r="B44" s="23">
        <v>0</v>
      </c>
      <c r="C44" s="22" t="s">
        <v>58</v>
      </c>
      <c r="D44" s="26">
        <v>0</v>
      </c>
      <c r="E44" s="36">
        <f>D44*$B44</f>
        <v>0</v>
      </c>
      <c r="F44" s="36"/>
      <c r="G44" s="30">
        <f>H44+J44+L44+N44+P44</f>
        <v>1</v>
      </c>
      <c r="H44" s="32"/>
      <c r="I44" s="31"/>
      <c r="J44" s="32"/>
      <c r="K44" s="31"/>
      <c r="L44" s="32"/>
      <c r="M44" s="31"/>
      <c r="N44" s="32"/>
      <c r="O44" s="31"/>
      <c r="P44" s="32">
        <v>1</v>
      </c>
      <c r="Q44" s="31">
        <f t="shared" si="0"/>
        <v>0</v>
      </c>
    </row>
    <row r="45" spans="1:17" ht="12.75">
      <c r="A45" t="s">
        <v>124</v>
      </c>
      <c r="B45" s="23">
        <v>0</v>
      </c>
      <c r="C45" s="22" t="s">
        <v>57</v>
      </c>
      <c r="D45" s="26">
        <v>0</v>
      </c>
      <c r="E45" s="36">
        <f>D45*$B45</f>
        <v>0</v>
      </c>
      <c r="F45" s="36"/>
      <c r="G45" s="30">
        <f>H45+J45+L45+N45+P45</f>
        <v>1</v>
      </c>
      <c r="H45" s="32"/>
      <c r="I45" s="31"/>
      <c r="J45" s="32"/>
      <c r="K45" s="31"/>
      <c r="L45" s="32"/>
      <c r="M45" s="31"/>
      <c r="N45" s="32"/>
      <c r="O45" s="31"/>
      <c r="P45" s="32">
        <v>1</v>
      </c>
      <c r="Q45" s="31">
        <f t="shared" si="0"/>
        <v>0</v>
      </c>
    </row>
    <row r="46" spans="1:17" ht="12.75">
      <c r="A46" t="s">
        <v>125</v>
      </c>
      <c r="B46" s="28">
        <v>0</v>
      </c>
      <c r="C46" s="22" t="s">
        <v>89</v>
      </c>
      <c r="D46" s="113">
        <f>(E44+E45)</f>
        <v>0</v>
      </c>
      <c r="E46" s="36">
        <f>0.2*D46</f>
        <v>0</v>
      </c>
      <c r="F46" s="36"/>
      <c r="G46" s="30">
        <f>H46+J46+L46+N46+P46</f>
        <v>1</v>
      </c>
      <c r="H46" s="32"/>
      <c r="I46" s="31"/>
      <c r="J46" s="32"/>
      <c r="K46" s="31"/>
      <c r="L46" s="32"/>
      <c r="M46" s="31"/>
      <c r="N46" s="32"/>
      <c r="O46" s="31"/>
      <c r="P46" s="32">
        <v>1</v>
      </c>
      <c r="Q46" s="31">
        <f t="shared" si="0"/>
        <v>0</v>
      </c>
    </row>
    <row r="47" spans="1:17" ht="12.75">
      <c r="A47" t="s">
        <v>86</v>
      </c>
      <c r="B47" s="23">
        <v>80</v>
      </c>
      <c r="C47" s="22" t="s">
        <v>87</v>
      </c>
      <c r="D47" s="26">
        <v>1</v>
      </c>
      <c r="E47" s="36">
        <f t="shared" si="2"/>
        <v>80</v>
      </c>
      <c r="F47" s="36"/>
      <c r="G47" s="30">
        <f t="shared" si="3"/>
        <v>1</v>
      </c>
      <c r="H47" s="32">
        <v>0</v>
      </c>
      <c r="I47" s="31">
        <f t="shared" si="4"/>
        <v>0</v>
      </c>
      <c r="J47" s="32">
        <v>0</v>
      </c>
      <c r="K47" s="31">
        <f t="shared" si="4"/>
        <v>0</v>
      </c>
      <c r="L47" s="32">
        <v>1</v>
      </c>
      <c r="M47" s="31">
        <f t="shared" si="5"/>
        <v>80</v>
      </c>
      <c r="N47" s="32">
        <v>0</v>
      </c>
      <c r="O47" s="31">
        <f t="shared" si="6"/>
        <v>0</v>
      </c>
      <c r="P47" s="32">
        <v>0</v>
      </c>
      <c r="Q47" s="31">
        <f t="shared" si="0"/>
        <v>0</v>
      </c>
    </row>
    <row r="48" spans="1:17" ht="12.75">
      <c r="A48" t="s">
        <v>88</v>
      </c>
      <c r="B48" s="28">
        <v>0.2</v>
      </c>
      <c r="C48" s="22" t="s">
        <v>89</v>
      </c>
      <c r="D48" s="113">
        <f>SUM(E35:E47)-SUM(E44:E46)</f>
        <v>716</v>
      </c>
      <c r="E48" s="36">
        <f t="shared" si="2"/>
        <v>143.20000000000002</v>
      </c>
      <c r="F48" s="36"/>
      <c r="G48" s="30">
        <f t="shared" si="3"/>
        <v>1</v>
      </c>
      <c r="H48" s="32">
        <v>0</v>
      </c>
      <c r="I48" s="31">
        <f t="shared" si="4"/>
        <v>0</v>
      </c>
      <c r="J48" s="32">
        <v>0</v>
      </c>
      <c r="K48" s="31">
        <f t="shared" si="4"/>
        <v>0</v>
      </c>
      <c r="L48" s="32">
        <v>1</v>
      </c>
      <c r="M48" s="31">
        <f t="shared" si="5"/>
        <v>143.20000000000002</v>
      </c>
      <c r="N48" s="32">
        <v>0</v>
      </c>
      <c r="O48" s="31">
        <f t="shared" si="6"/>
        <v>0</v>
      </c>
      <c r="P48" s="32">
        <v>0</v>
      </c>
      <c r="Q48" s="31">
        <f t="shared" si="0"/>
        <v>0</v>
      </c>
    </row>
    <row r="49" spans="5:6" ht="12.75">
      <c r="E49" s="36"/>
      <c r="F49" s="36"/>
    </row>
    <row r="50" spans="1:17" ht="12.75">
      <c r="A50" s="27" t="s">
        <v>70</v>
      </c>
      <c r="E50" s="37">
        <f>SUM(E35:E49)</f>
        <v>859.2</v>
      </c>
      <c r="F50" s="37"/>
      <c r="G50" s="37"/>
      <c r="H50" s="37"/>
      <c r="I50" s="37">
        <f>SUM(I35:I49)</f>
        <v>0</v>
      </c>
      <c r="J50" s="37"/>
      <c r="K50" s="37">
        <f>SUM(K35:K49)</f>
        <v>0</v>
      </c>
      <c r="L50" s="37"/>
      <c r="M50" s="37">
        <f>SUM(M35:M49)</f>
        <v>859.2</v>
      </c>
      <c r="N50" s="37"/>
      <c r="O50" s="37">
        <f>SUM(O35:O49)</f>
        <v>0</v>
      </c>
      <c r="P50" s="37"/>
      <c r="Q50" s="37">
        <f>SUM(Q35:Q49)</f>
        <v>0</v>
      </c>
    </row>
    <row r="51" spans="1:19" ht="12.75">
      <c r="A51" s="27"/>
      <c r="E51" s="37"/>
      <c r="F51" s="37"/>
      <c r="I51" s="27"/>
      <c r="K51" s="27"/>
      <c r="M51" s="27"/>
      <c r="O51" s="27"/>
      <c r="Q51" s="27"/>
      <c r="S51" s="27"/>
    </row>
    <row r="52" spans="1:19" ht="24" customHeight="1">
      <c r="A52" s="27"/>
      <c r="E52" s="37"/>
      <c r="F52" s="202" t="s">
        <v>92</v>
      </c>
      <c r="G52" s="202"/>
      <c r="H52" s="228" t="s">
        <v>9</v>
      </c>
      <c r="I52" s="228"/>
      <c r="J52" s="228" t="s">
        <v>11</v>
      </c>
      <c r="K52" s="228"/>
      <c r="L52" s="228" t="s">
        <v>12</v>
      </c>
      <c r="M52" s="228"/>
      <c r="N52" s="228" t="s">
        <v>167</v>
      </c>
      <c r="O52" s="228"/>
      <c r="P52" s="232" t="s">
        <v>106</v>
      </c>
      <c r="Q52" s="232"/>
      <c r="R52" s="232"/>
      <c r="S52" s="232"/>
    </row>
    <row r="53" spans="1:19" ht="12.75">
      <c r="A53" s="27"/>
      <c r="E53" s="37"/>
      <c r="F53" s="202"/>
      <c r="G53" s="202"/>
      <c r="H53" s="22" t="s">
        <v>91</v>
      </c>
      <c r="I53" s="22" t="s">
        <v>63</v>
      </c>
      <c r="J53" s="22" t="s">
        <v>91</v>
      </c>
      <c r="K53" s="22" t="s">
        <v>63</v>
      </c>
      <c r="L53" s="22" t="s">
        <v>91</v>
      </c>
      <c r="M53" s="22" t="s">
        <v>63</v>
      </c>
      <c r="N53" s="22" t="s">
        <v>91</v>
      </c>
      <c r="O53" s="22" t="s">
        <v>63</v>
      </c>
      <c r="P53" s="22" t="s">
        <v>91</v>
      </c>
      <c r="Q53" s="22" t="s">
        <v>63</v>
      </c>
      <c r="S53" s="27"/>
    </row>
    <row r="54" ht="12.75">
      <c r="A54" s="1" t="s">
        <v>169</v>
      </c>
    </row>
    <row r="55" spans="1:19" ht="12.75">
      <c r="A55" s="20" t="s">
        <v>194</v>
      </c>
      <c r="B55" s="50">
        <v>8</v>
      </c>
      <c r="C55" s="22" t="s">
        <v>61</v>
      </c>
      <c r="D55" s="26">
        <f>C64</f>
        <v>12</v>
      </c>
      <c r="E55">
        <f>D55*$B55</f>
        <v>96</v>
      </c>
      <c r="G55" s="30">
        <f>H55+J55+L55+N55+P55+R55</f>
        <v>1</v>
      </c>
      <c r="H55" s="32">
        <v>0.5</v>
      </c>
      <c r="I55" s="31">
        <f>$E55*H55</f>
        <v>48</v>
      </c>
      <c r="J55" s="32">
        <v>0</v>
      </c>
      <c r="K55" s="31">
        <f>$E55*J55</f>
        <v>0</v>
      </c>
      <c r="L55" s="32">
        <f>1-H55</f>
        <v>0.5</v>
      </c>
      <c r="M55" s="31">
        <f>$E55*L55</f>
        <v>48</v>
      </c>
      <c r="N55" s="32">
        <v>0</v>
      </c>
      <c r="O55" s="31">
        <f>$E55*N55</f>
        <v>0</v>
      </c>
      <c r="P55" s="32">
        <v>0</v>
      </c>
      <c r="Q55" s="31">
        <f>$E55*P55</f>
        <v>0</v>
      </c>
      <c r="R55" s="32"/>
      <c r="S55" s="31"/>
    </row>
    <row r="56" spans="1:19" ht="12.75">
      <c r="A56" s="20" t="s">
        <v>193</v>
      </c>
      <c r="B56" s="23">
        <v>8</v>
      </c>
      <c r="C56" s="22" t="s">
        <v>61</v>
      </c>
      <c r="D56" s="26">
        <f>C65</f>
        <v>52</v>
      </c>
      <c r="E56">
        <f>D56*$B56</f>
        <v>416</v>
      </c>
      <c r="G56" s="30">
        <f>H56+J56+L56+N56+P56+R56</f>
        <v>1</v>
      </c>
      <c r="H56" s="32">
        <v>0.5</v>
      </c>
      <c r="I56" s="31">
        <f>$E56*H56</f>
        <v>208</v>
      </c>
      <c r="J56" s="32">
        <v>0</v>
      </c>
      <c r="K56" s="31">
        <f>$E56*J56</f>
        <v>0</v>
      </c>
      <c r="L56" s="32">
        <f>1-H56</f>
        <v>0.5</v>
      </c>
      <c r="M56" s="31">
        <f>$E56*L56</f>
        <v>208</v>
      </c>
      <c r="N56" s="32">
        <v>0</v>
      </c>
      <c r="O56" s="31">
        <f>$E56*N56</f>
        <v>0</v>
      </c>
      <c r="P56" s="32">
        <v>0</v>
      </c>
      <c r="Q56" s="31">
        <f>$E56*P56</f>
        <v>0</v>
      </c>
      <c r="R56" s="32"/>
      <c r="S56" s="31"/>
    </row>
    <row r="57" spans="1:19" ht="25.5">
      <c r="A57" s="20" t="s">
        <v>68</v>
      </c>
      <c r="B57" s="23">
        <v>4</v>
      </c>
      <c r="C57" s="22" t="s">
        <v>61</v>
      </c>
      <c r="D57" s="26">
        <f>C65</f>
        <v>52</v>
      </c>
      <c r="E57">
        <f>D57*$B57</f>
        <v>208</v>
      </c>
      <c r="G57" s="30">
        <f>H57+J57+L57+N57+P57+R57</f>
        <v>1</v>
      </c>
      <c r="H57" s="32">
        <v>0.25</v>
      </c>
      <c r="I57" s="31">
        <f>$E57*H57</f>
        <v>52</v>
      </c>
      <c r="J57" s="32">
        <v>0</v>
      </c>
      <c r="K57" s="31">
        <f>$E57*J57</f>
        <v>0</v>
      </c>
      <c r="L57" s="32">
        <f>1-H57</f>
        <v>0.75</v>
      </c>
      <c r="M57" s="31">
        <f>$E57*L57</f>
        <v>156</v>
      </c>
      <c r="N57" s="32">
        <v>0</v>
      </c>
      <c r="O57" s="31">
        <f>$E57*N57</f>
        <v>0</v>
      </c>
      <c r="P57" s="32">
        <v>0</v>
      </c>
      <c r="Q57" s="31">
        <f>$E57*P57</f>
        <v>0</v>
      </c>
      <c r="R57" s="32"/>
      <c r="S57" s="31"/>
    </row>
    <row r="58" spans="1:19" ht="12.75">
      <c r="A58" s="20"/>
      <c r="B58" s="50"/>
      <c r="C58" s="22"/>
      <c r="D58" s="26"/>
      <c r="G58" s="30"/>
      <c r="H58" s="32"/>
      <c r="I58" s="31"/>
      <c r="J58" s="32"/>
      <c r="K58" s="31"/>
      <c r="L58" s="32"/>
      <c r="M58" s="31"/>
      <c r="N58" s="32"/>
      <c r="O58" s="31"/>
      <c r="P58" s="32"/>
      <c r="Q58" s="31"/>
      <c r="R58" s="32"/>
      <c r="S58" s="31"/>
    </row>
    <row r="59" spans="1:19" ht="12.75">
      <c r="A59" s="27" t="s">
        <v>70</v>
      </c>
      <c r="E59" s="37">
        <f>SUM(E55:E58)</f>
        <v>720</v>
      </c>
      <c r="F59" s="37"/>
      <c r="G59" s="37"/>
      <c r="H59" s="37"/>
      <c r="I59" s="37">
        <f>SUM(I55:I58)</f>
        <v>308</v>
      </c>
      <c r="J59" s="37"/>
      <c r="K59" s="37">
        <f>SUM(K55:K58)</f>
        <v>0</v>
      </c>
      <c r="L59" s="37"/>
      <c r="M59" s="37">
        <f>SUM(M55:M58)</f>
        <v>412</v>
      </c>
      <c r="N59" s="37"/>
      <c r="O59" s="37">
        <f>SUM(O55:O58)</f>
        <v>0</v>
      </c>
      <c r="P59" s="37"/>
      <c r="Q59" s="37">
        <f>SUM(Q55:Q58)</f>
        <v>0</v>
      </c>
      <c r="S59" s="27"/>
    </row>
    <row r="62" spans="1:4" ht="25.5">
      <c r="A62" s="1" t="s">
        <v>72</v>
      </c>
      <c r="B62" s="25" t="s">
        <v>77</v>
      </c>
      <c r="C62" s="3" t="s">
        <v>79</v>
      </c>
      <c r="D62" s="25" t="s">
        <v>78</v>
      </c>
    </row>
    <row r="63" spans="2:4" ht="12.75">
      <c r="B63" s="33"/>
      <c r="C63" s="23"/>
      <c r="D63" s="34"/>
    </row>
    <row r="64" spans="1:4" ht="12.75">
      <c r="A64" t="s">
        <v>100</v>
      </c>
      <c r="B64" s="34">
        <f>D64-C64*7</f>
        <v>37812</v>
      </c>
      <c r="C64" s="23">
        <v>12</v>
      </c>
      <c r="D64" s="34">
        <f>B65</f>
        <v>37896</v>
      </c>
    </row>
    <row r="65" spans="1:4" ht="12.75">
      <c r="A65" t="s">
        <v>220</v>
      </c>
      <c r="B65" s="34">
        <f>D65-C65*7</f>
        <v>37896</v>
      </c>
      <c r="C65" s="23">
        <v>52</v>
      </c>
      <c r="D65" s="35">
        <v>38260</v>
      </c>
    </row>
    <row r="66" spans="2:4" ht="12.75">
      <c r="B66" s="34"/>
      <c r="C66" s="23"/>
      <c r="D66" s="34"/>
    </row>
    <row r="67" spans="2:4" ht="12.75">
      <c r="B67" s="34"/>
      <c r="C67" s="23"/>
      <c r="D67" s="35"/>
    </row>
    <row r="71" ht="12.75">
      <c r="A71" s="1" t="s">
        <v>94</v>
      </c>
    </row>
    <row r="73" ht="12.75">
      <c r="A73" s="1" t="s">
        <v>224</v>
      </c>
    </row>
    <row r="74" spans="3:8" ht="89.25" customHeight="1">
      <c r="C74" s="132" t="s">
        <v>210</v>
      </c>
      <c r="D74" s="132" t="s">
        <v>221</v>
      </c>
      <c r="E74" s="132" t="s">
        <v>270</v>
      </c>
      <c r="F74" s="229"/>
      <c r="G74" s="229"/>
      <c r="H74" s="132"/>
    </row>
    <row r="75" spans="1:5" ht="12.75">
      <c r="A75" t="s">
        <v>50</v>
      </c>
      <c r="B75">
        <f>C75+D75+E75</f>
        <v>11</v>
      </c>
      <c r="C75">
        <v>5</v>
      </c>
      <c r="D75">
        <v>2</v>
      </c>
      <c r="E75">
        <v>4</v>
      </c>
    </row>
    <row r="76" spans="1:5" ht="12.75">
      <c r="A76" t="s">
        <v>51</v>
      </c>
      <c r="B76">
        <f aca="true" t="shared" si="7" ref="B76:B87">C76+D76+E76</f>
        <v>5</v>
      </c>
      <c r="C76">
        <v>3</v>
      </c>
      <c r="D76">
        <v>1</v>
      </c>
      <c r="E76">
        <v>1</v>
      </c>
    </row>
    <row r="77" spans="1:5" ht="12.75">
      <c r="A77" t="s">
        <v>52</v>
      </c>
      <c r="B77">
        <f t="shared" si="7"/>
        <v>12</v>
      </c>
      <c r="C77">
        <v>6</v>
      </c>
      <c r="D77">
        <v>2</v>
      </c>
      <c r="E77">
        <v>4</v>
      </c>
    </row>
    <row r="78" spans="1:4" ht="12.75">
      <c r="A78" t="s">
        <v>53</v>
      </c>
      <c r="B78">
        <f t="shared" si="7"/>
        <v>0</v>
      </c>
      <c r="C78">
        <f>SUM(D78:I78)</f>
        <v>0</v>
      </c>
      <c r="D78">
        <v>0</v>
      </c>
    </row>
    <row r="79" spans="1:4" ht="12.75">
      <c r="A79" t="s">
        <v>80</v>
      </c>
      <c r="B79">
        <f t="shared" si="7"/>
        <v>0</v>
      </c>
      <c r="C79">
        <f>SUM(D79:I79)</f>
        <v>0</v>
      </c>
      <c r="D79">
        <v>0</v>
      </c>
    </row>
    <row r="80" spans="1:3" ht="12.75">
      <c r="A80" t="s">
        <v>81</v>
      </c>
      <c r="B80">
        <f t="shared" si="7"/>
        <v>0</v>
      </c>
      <c r="C80">
        <f>SUM(D80:I80)</f>
        <v>0</v>
      </c>
    </row>
    <row r="81" spans="1:4" ht="12.75">
      <c r="A81" t="s">
        <v>82</v>
      </c>
      <c r="B81">
        <f t="shared" si="7"/>
        <v>0</v>
      </c>
      <c r="C81">
        <v>0</v>
      </c>
      <c r="D81">
        <v>0</v>
      </c>
    </row>
    <row r="82" spans="1:4" ht="12.75">
      <c r="A82" t="s">
        <v>83</v>
      </c>
      <c r="B82">
        <f t="shared" si="7"/>
        <v>0</v>
      </c>
      <c r="C82">
        <v>0</v>
      </c>
      <c r="D82">
        <v>0</v>
      </c>
    </row>
    <row r="83" spans="1:3" ht="12.75">
      <c r="A83" t="s">
        <v>90</v>
      </c>
      <c r="B83">
        <f t="shared" si="7"/>
        <v>1</v>
      </c>
      <c r="C83">
        <v>1</v>
      </c>
    </row>
    <row r="84" spans="1:7" ht="12.75">
      <c r="A84" t="s">
        <v>123</v>
      </c>
      <c r="B84">
        <f t="shared" si="7"/>
        <v>0</v>
      </c>
      <c r="G84" t="s">
        <v>225</v>
      </c>
    </row>
    <row r="85" spans="1:7" ht="12.75">
      <c r="A85" t="s">
        <v>124</v>
      </c>
      <c r="B85">
        <f t="shared" si="7"/>
        <v>0</v>
      </c>
      <c r="G85" t="s">
        <v>225</v>
      </c>
    </row>
    <row r="86" spans="1:7" ht="12.75">
      <c r="A86" t="s">
        <v>125</v>
      </c>
      <c r="B86">
        <f t="shared" si="7"/>
        <v>0</v>
      </c>
      <c r="G86" t="s">
        <v>225</v>
      </c>
    </row>
    <row r="87" spans="1:3" ht="12.75">
      <c r="A87" t="s">
        <v>86</v>
      </c>
      <c r="B87">
        <f t="shared" si="7"/>
        <v>0</v>
      </c>
      <c r="C87" s="29"/>
    </row>
    <row r="88" spans="1:2" ht="12.75">
      <c r="A88" t="s">
        <v>88</v>
      </c>
      <c r="B88" s="29">
        <v>0.2</v>
      </c>
    </row>
    <row r="91" ht="12.75">
      <c r="A91" s="1" t="s">
        <v>222</v>
      </c>
    </row>
    <row r="92" ht="12.75">
      <c r="A92" s="1" t="s">
        <v>272</v>
      </c>
    </row>
    <row r="94" spans="2:20" ht="25.5" customHeight="1">
      <c r="B94" s="226" t="s">
        <v>188</v>
      </c>
      <c r="C94" s="226"/>
      <c r="D94" s="4"/>
      <c r="E94" s="240" t="s">
        <v>185</v>
      </c>
      <c r="F94" s="240"/>
      <c r="G94" s="240"/>
      <c r="H94" s="226" t="s">
        <v>186</v>
      </c>
      <c r="I94" s="226"/>
      <c r="J94" s="226"/>
      <c r="K94" s="226"/>
      <c r="L94" s="226"/>
      <c r="M94" s="226"/>
      <c r="N94" s="226"/>
      <c r="O94" s="226"/>
      <c r="S94" s="153"/>
      <c r="T94" s="138"/>
    </row>
    <row r="95" spans="2:20" ht="25.5" customHeight="1">
      <c r="B95" s="226" t="s">
        <v>271</v>
      </c>
      <c r="C95" s="226" t="s">
        <v>179</v>
      </c>
      <c r="D95" s="135"/>
      <c r="E95" s="240" t="s">
        <v>271</v>
      </c>
      <c r="F95" s="240"/>
      <c r="G95" s="240"/>
      <c r="H95" s="226" t="s">
        <v>271</v>
      </c>
      <c r="I95" s="226" t="s">
        <v>179</v>
      </c>
      <c r="J95" s="226"/>
      <c r="K95" s="226"/>
      <c r="L95" s="226"/>
      <c r="M95" s="226"/>
      <c r="N95" s="226"/>
      <c r="O95" s="226"/>
      <c r="S95" s="153"/>
      <c r="T95" s="138"/>
    </row>
    <row r="96" spans="1:20" ht="12.75">
      <c r="A96" t="s">
        <v>302</v>
      </c>
      <c r="B96" s="226"/>
      <c r="C96" s="226"/>
      <c r="D96" s="136"/>
      <c r="E96" s="240"/>
      <c r="F96" s="240"/>
      <c r="G96" s="240"/>
      <c r="H96" s="226"/>
      <c r="I96" s="226"/>
      <c r="J96" s="20"/>
      <c r="L96" s="20"/>
      <c r="S96" s="154"/>
      <c r="T96" s="147"/>
    </row>
    <row r="97" spans="1:15" ht="12.75">
      <c r="A97" t="s">
        <v>301</v>
      </c>
      <c r="B97" s="247"/>
      <c r="C97" s="228"/>
      <c r="D97" s="143"/>
      <c r="E97" s="233"/>
      <c r="F97" s="233"/>
      <c r="G97" s="233"/>
      <c r="H97" s="233"/>
      <c r="I97" s="233"/>
      <c r="J97" s="233"/>
      <c r="K97" s="233"/>
      <c r="L97" s="233"/>
      <c r="M97" s="233"/>
      <c r="N97" s="233"/>
      <c r="O97" s="233"/>
    </row>
    <row r="98" spans="1:12" ht="12.75">
      <c r="A98" t="s">
        <v>223</v>
      </c>
      <c r="B98" s="247">
        <v>751245</v>
      </c>
      <c r="C98" s="228"/>
      <c r="D98" s="143"/>
      <c r="E98" s="240"/>
      <c r="F98" s="240"/>
      <c r="G98" s="240"/>
      <c r="H98" s="226"/>
      <c r="I98" s="226"/>
      <c r="J98" s="142"/>
      <c r="L98" s="142"/>
    </row>
    <row r="99" spans="1:12" ht="12.75">
      <c r="A99" s="46"/>
      <c r="B99" s="228"/>
      <c r="C99" s="228">
        <f>SUM(C97:C98)</f>
        <v>0</v>
      </c>
      <c r="D99" s="140"/>
      <c r="E99" s="240"/>
      <c r="F99" s="240"/>
      <c r="G99" s="240"/>
      <c r="H99" s="226"/>
      <c r="I99" s="226"/>
      <c r="J99" s="141"/>
      <c r="L99" s="139"/>
    </row>
    <row r="100" spans="1:13" ht="12.75">
      <c r="A100" t="s">
        <v>180</v>
      </c>
      <c r="B100" s="228" t="s">
        <v>181</v>
      </c>
      <c r="C100" s="228" t="s">
        <v>181</v>
      </c>
      <c r="D100" s="136"/>
      <c r="E100" s="239" t="s">
        <v>214</v>
      </c>
      <c r="F100" s="239"/>
      <c r="G100" s="239"/>
      <c r="H100" s="234" t="s">
        <v>181</v>
      </c>
      <c r="I100" s="234"/>
      <c r="J100" s="235"/>
      <c r="K100" s="235"/>
      <c r="L100" s="235"/>
      <c r="M100" s="235"/>
    </row>
    <row r="101" spans="2:12" ht="12.75">
      <c r="B101" s="226"/>
      <c r="C101" s="226"/>
      <c r="D101" s="136"/>
      <c r="E101" s="240"/>
      <c r="F101" s="240"/>
      <c r="G101" s="240"/>
      <c r="H101" s="138"/>
      <c r="J101" s="147"/>
      <c r="L101" s="147"/>
    </row>
    <row r="102" spans="1:12" ht="12.75">
      <c r="A102" s="22"/>
      <c r="B102" s="226"/>
      <c r="C102" s="226"/>
      <c r="D102" s="136"/>
      <c r="H102" s="138"/>
      <c r="J102" s="147"/>
      <c r="L102" s="147"/>
    </row>
    <row r="103" spans="5:9" ht="12.75">
      <c r="E103" s="232">
        <v>123635</v>
      </c>
      <c r="F103" s="232"/>
      <c r="G103" s="232"/>
      <c r="H103" s="232"/>
      <c r="I103" s="232"/>
    </row>
    <row r="104" spans="5:12" ht="12.75">
      <c r="E104" s="232">
        <v>178378</v>
      </c>
      <c r="F104" s="232"/>
      <c r="G104" s="232"/>
      <c r="H104" s="232"/>
      <c r="I104" s="232"/>
      <c r="J104" s="138"/>
      <c r="K104" s="138"/>
      <c r="L104" s="138"/>
    </row>
    <row r="105" spans="5:22" ht="12.75">
      <c r="E105" s="232">
        <v>70399</v>
      </c>
      <c r="F105" s="232"/>
      <c r="G105" s="232"/>
      <c r="H105" s="232">
        <v>137055</v>
      </c>
      <c r="I105" s="232"/>
      <c r="J105" s="138"/>
      <c r="K105" s="138"/>
      <c r="L105" s="138"/>
      <c r="T105" s="201"/>
      <c r="U105" s="201"/>
      <c r="V105" s="201"/>
    </row>
    <row r="106" spans="5:22" ht="12.75">
      <c r="E106" s="232">
        <v>27931</v>
      </c>
      <c r="F106" s="232"/>
      <c r="G106" s="232"/>
      <c r="H106" s="232">
        <v>128545</v>
      </c>
      <c r="I106" s="232"/>
      <c r="J106" s="138"/>
      <c r="K106" s="138"/>
      <c r="L106" s="138"/>
      <c r="T106" s="201"/>
      <c r="U106" s="201"/>
      <c r="V106" s="201"/>
    </row>
    <row r="107" spans="3:22" ht="12.75">
      <c r="C107" t="s">
        <v>301</v>
      </c>
      <c r="E107" s="231">
        <f>SUM(E103:G106)</f>
        <v>400343</v>
      </c>
      <c r="F107" s="232"/>
      <c r="G107" s="232"/>
      <c r="H107" s="231">
        <f>SUM(H105:I106)</f>
        <v>265600</v>
      </c>
      <c r="I107" s="232"/>
      <c r="J107" s="138"/>
      <c r="K107" s="138"/>
      <c r="L107" s="138"/>
      <c r="T107" s="201"/>
      <c r="U107" s="201"/>
      <c r="V107" s="201"/>
    </row>
    <row r="108" spans="3:22" ht="12.75">
      <c r="C108" t="s">
        <v>303</v>
      </c>
      <c r="E108" s="231">
        <f>E107+H107</f>
        <v>665943</v>
      </c>
      <c r="F108" s="232"/>
      <c r="G108" s="232"/>
      <c r="H108" s="231"/>
      <c r="I108" s="232"/>
      <c r="J108" s="138"/>
      <c r="K108" s="138"/>
      <c r="L108" s="138"/>
      <c r="T108" s="201"/>
      <c r="U108" s="201"/>
      <c r="V108" s="201"/>
    </row>
    <row r="109" spans="5:22" ht="12.75">
      <c r="E109" s="231"/>
      <c r="F109" s="232"/>
      <c r="G109" s="232"/>
      <c r="H109" s="231"/>
      <c r="I109" s="232"/>
      <c r="J109" s="138"/>
      <c r="K109" s="138"/>
      <c r="L109" s="138"/>
      <c r="T109" s="201"/>
      <c r="U109" s="201"/>
      <c r="V109" s="201"/>
    </row>
    <row r="110" spans="3:22" ht="12.75">
      <c r="C110" t="s">
        <v>304</v>
      </c>
      <c r="E110" s="231">
        <v>400343</v>
      </c>
      <c r="F110" s="232"/>
      <c r="G110" s="232"/>
      <c r="H110" s="231">
        <v>350902</v>
      </c>
      <c r="I110" s="232"/>
      <c r="J110" s="138"/>
      <c r="K110" s="138"/>
      <c r="L110" s="138"/>
      <c r="T110" s="201"/>
      <c r="U110" s="201"/>
      <c r="V110" s="201"/>
    </row>
    <row r="111" spans="5:22" ht="12.75">
      <c r="E111" s="231">
        <f>E110+H110</f>
        <v>751245</v>
      </c>
      <c r="F111" s="232"/>
      <c r="G111" s="232"/>
      <c r="H111" s="231"/>
      <c r="I111" s="232"/>
      <c r="J111" s="138"/>
      <c r="K111" s="138"/>
      <c r="L111" s="138"/>
      <c r="T111" s="201"/>
      <c r="U111" s="201"/>
      <c r="V111" s="201"/>
    </row>
    <row r="112" spans="5:22" ht="12.75">
      <c r="E112" s="231"/>
      <c r="F112" s="232"/>
      <c r="G112" s="232"/>
      <c r="H112" s="231"/>
      <c r="I112" s="232"/>
      <c r="J112" s="138"/>
      <c r="K112" s="138"/>
      <c r="L112" s="138"/>
      <c r="T112" s="201"/>
      <c r="U112" s="201"/>
      <c r="V112" s="201"/>
    </row>
    <row r="113" spans="5:22" ht="12.75">
      <c r="E113" s="231"/>
      <c r="F113" s="232"/>
      <c r="G113" s="232"/>
      <c r="H113" s="231"/>
      <c r="I113" s="232"/>
      <c r="J113" s="138"/>
      <c r="K113" s="138"/>
      <c r="L113" s="138"/>
      <c r="T113" s="201"/>
      <c r="U113" s="201"/>
      <c r="V113" s="201"/>
    </row>
    <row r="114" spans="5:22" ht="12.75">
      <c r="E114" s="231"/>
      <c r="F114" s="232"/>
      <c r="G114" s="232"/>
      <c r="H114" s="231"/>
      <c r="I114" s="232"/>
      <c r="J114" s="138"/>
      <c r="K114" s="138"/>
      <c r="L114" s="138"/>
      <c r="T114" s="201"/>
      <c r="U114" s="201"/>
      <c r="V114" s="201"/>
    </row>
    <row r="115" spans="5:22" ht="12.75">
      <c r="E115" s="231"/>
      <c r="F115" s="232"/>
      <c r="G115" s="232"/>
      <c r="H115" s="231"/>
      <c r="I115" s="232"/>
      <c r="J115" s="138"/>
      <c r="K115" s="138"/>
      <c r="L115" s="138"/>
      <c r="T115" s="201"/>
      <c r="U115" s="201"/>
      <c r="V115" s="201"/>
    </row>
    <row r="116" spans="1:19" ht="12.75">
      <c r="A116" s="85" t="s">
        <v>234</v>
      </c>
      <c r="B116" s="85"/>
      <c r="C116" s="85"/>
      <c r="D116" s="85"/>
      <c r="H116" s="85"/>
      <c r="I116" s="85"/>
      <c r="J116" s="85"/>
      <c r="K116" s="85"/>
      <c r="L116" s="85"/>
      <c r="M116" s="85"/>
      <c r="N116" s="85"/>
      <c r="O116" s="85"/>
      <c r="P116" s="85"/>
      <c r="Q116" s="85"/>
      <c r="R116" s="85"/>
      <c r="S116" s="52"/>
    </row>
    <row r="117" spans="1:19" ht="12.75">
      <c r="A117" s="238"/>
      <c r="B117" s="238"/>
      <c r="C117" s="238"/>
      <c r="D117" s="238"/>
      <c r="E117" s="238"/>
      <c r="F117" s="238"/>
      <c r="G117" s="238"/>
      <c r="H117" s="238"/>
      <c r="I117" s="238"/>
      <c r="J117" s="238"/>
      <c r="K117" s="238"/>
      <c r="L117" s="238"/>
      <c r="M117" s="238"/>
      <c r="N117" s="238"/>
      <c r="O117" s="238"/>
      <c r="P117" s="85"/>
      <c r="Q117" s="85"/>
      <c r="R117" s="85"/>
      <c r="S117" s="52"/>
    </row>
    <row r="118" spans="1:20" ht="12.75">
      <c r="A118" s="238" t="s">
        <v>235</v>
      </c>
      <c r="B118" s="238"/>
      <c r="C118" s="238"/>
      <c r="D118" s="238"/>
      <c r="E118" s="238"/>
      <c r="F118" s="238"/>
      <c r="G118" s="238"/>
      <c r="H118" s="238"/>
      <c r="I118" s="238"/>
      <c r="J118" s="238"/>
      <c r="K118" s="238"/>
      <c r="L118" s="238"/>
      <c r="M118" s="238"/>
      <c r="N118" s="238"/>
      <c r="O118" s="238"/>
      <c r="P118" s="85"/>
      <c r="Q118" s="85"/>
      <c r="R118" s="85"/>
      <c r="S118" s="52"/>
      <c r="T118" s="52"/>
    </row>
    <row r="119" spans="1:20" ht="12.75">
      <c r="A119" s="85"/>
      <c r="B119" s="148"/>
      <c r="C119" s="85"/>
      <c r="D119" s="85"/>
      <c r="E119" s="237"/>
      <c r="F119" s="237"/>
      <c r="G119" s="237"/>
      <c r="H119" s="85"/>
      <c r="I119" s="85"/>
      <c r="J119" s="85"/>
      <c r="K119" s="85"/>
      <c r="L119" s="85"/>
      <c r="M119" s="85"/>
      <c r="N119" s="85"/>
      <c r="O119" s="85"/>
      <c r="P119" s="85"/>
      <c r="Q119" s="85"/>
      <c r="R119" s="85"/>
      <c r="S119" s="52"/>
      <c r="T119" s="52"/>
    </row>
    <row r="120" spans="1:20" ht="12.75">
      <c r="A120" s="85"/>
      <c r="B120" s="85"/>
      <c r="C120" s="85"/>
      <c r="D120" s="85"/>
      <c r="E120" s="237"/>
      <c r="F120" s="237"/>
      <c r="G120" s="237"/>
      <c r="H120" s="85"/>
      <c r="I120" s="85"/>
      <c r="J120" s="85"/>
      <c r="K120" s="85"/>
      <c r="L120" s="85"/>
      <c r="M120" s="85"/>
      <c r="N120" s="85"/>
      <c r="O120" s="85"/>
      <c r="P120" s="85"/>
      <c r="Q120" s="85"/>
      <c r="R120" s="85"/>
      <c r="S120" s="52"/>
      <c r="T120" s="52"/>
    </row>
    <row r="121" spans="1:20" ht="12.75">
      <c r="A121" s="111" t="s">
        <v>276</v>
      </c>
      <c r="B121" s="85"/>
      <c r="C121" s="85"/>
      <c r="D121" s="85"/>
      <c r="E121" s="237"/>
      <c r="F121" s="237"/>
      <c r="G121" s="237"/>
      <c r="H121" s="85"/>
      <c r="I121" s="85"/>
      <c r="J121" s="85"/>
      <c r="K121" s="85"/>
      <c r="L121" s="85"/>
      <c r="M121" s="85"/>
      <c r="N121" s="85"/>
      <c r="O121" s="85"/>
      <c r="P121" s="85"/>
      <c r="Q121" s="85"/>
      <c r="R121" s="85"/>
      <c r="S121" s="52"/>
      <c r="T121" s="52"/>
    </row>
    <row r="122" spans="1:20" ht="12.75">
      <c r="A122" s="85"/>
      <c r="B122" s="85"/>
      <c r="C122" s="85"/>
      <c r="D122" s="85"/>
      <c r="E122" s="237"/>
      <c r="F122" s="237"/>
      <c r="G122" s="237"/>
      <c r="H122" s="85"/>
      <c r="I122" s="85"/>
      <c r="J122" s="85"/>
      <c r="K122" s="85"/>
      <c r="L122" s="85"/>
      <c r="M122" s="85"/>
      <c r="N122" s="85"/>
      <c r="O122" s="85"/>
      <c r="P122" s="85"/>
      <c r="Q122" s="85"/>
      <c r="R122" s="85"/>
      <c r="S122" s="52"/>
      <c r="T122" s="52"/>
    </row>
    <row r="123" spans="1:20" ht="12.75">
      <c r="A123" s="85" t="s">
        <v>277</v>
      </c>
      <c r="B123" s="85"/>
      <c r="C123" s="85"/>
      <c r="D123" s="85"/>
      <c r="E123" s="237"/>
      <c r="F123" s="237"/>
      <c r="G123" s="237"/>
      <c r="H123" s="85"/>
      <c r="I123" s="85"/>
      <c r="J123" s="85"/>
      <c r="K123" s="85"/>
      <c r="L123" s="85"/>
      <c r="M123" s="85"/>
      <c r="N123" s="85"/>
      <c r="O123" s="85"/>
      <c r="P123" s="85"/>
      <c r="Q123" s="85"/>
      <c r="R123" s="85"/>
      <c r="S123" s="52"/>
      <c r="T123" s="52"/>
    </row>
    <row r="124" spans="1:20" ht="12.75">
      <c r="A124" s="111"/>
      <c r="B124" s="85"/>
      <c r="C124" s="85"/>
      <c r="D124" s="85"/>
      <c r="E124" s="237"/>
      <c r="F124" s="237"/>
      <c r="G124" s="237"/>
      <c r="H124" s="85"/>
      <c r="I124" s="85"/>
      <c r="J124" s="85"/>
      <c r="K124" s="85"/>
      <c r="L124" s="85"/>
      <c r="M124" s="85"/>
      <c r="N124" s="85"/>
      <c r="O124" s="85"/>
      <c r="P124" s="85"/>
      <c r="Q124" s="85"/>
      <c r="R124" s="85"/>
      <c r="S124" s="52"/>
      <c r="T124" s="52"/>
    </row>
    <row r="125" spans="1:20" ht="12.75">
      <c r="A125" s="1" t="s">
        <v>285</v>
      </c>
      <c r="B125" t="s">
        <v>291</v>
      </c>
      <c r="C125" t="s">
        <v>55</v>
      </c>
      <c r="D125" t="s">
        <v>290</v>
      </c>
      <c r="E125" s="245" t="s">
        <v>292</v>
      </c>
      <c r="F125" s="245"/>
      <c r="G125" s="245"/>
      <c r="H125" s="85"/>
      <c r="I125" s="85"/>
      <c r="J125" s="85"/>
      <c r="K125" s="85"/>
      <c r="L125" s="85"/>
      <c r="M125" s="85"/>
      <c r="N125" s="85"/>
      <c r="O125" s="85"/>
      <c r="P125" s="85"/>
      <c r="Q125" s="85"/>
      <c r="R125" s="85"/>
      <c r="S125" s="52"/>
      <c r="T125" s="52"/>
    </row>
    <row r="126" spans="1:20" ht="18.75">
      <c r="A126" t="s">
        <v>287</v>
      </c>
      <c r="B126">
        <v>100</v>
      </c>
      <c r="C126" t="s">
        <v>289</v>
      </c>
      <c r="D126">
        <v>5</v>
      </c>
      <c r="E126" s="246">
        <f>D126*B126</f>
        <v>500</v>
      </c>
      <c r="F126" s="246"/>
      <c r="G126" s="246"/>
      <c r="H126" s="85"/>
      <c r="I126" s="85"/>
      <c r="J126" s="85"/>
      <c r="K126" s="85"/>
      <c r="L126" s="85"/>
      <c r="M126" s="85"/>
      <c r="N126" s="105"/>
      <c r="O126" s="85"/>
      <c r="P126" s="85"/>
      <c r="Q126" s="85"/>
      <c r="R126" s="85"/>
      <c r="S126" s="52"/>
      <c r="T126" s="52"/>
    </row>
    <row r="127" spans="1:20" ht="12.75">
      <c r="A127" t="s">
        <v>288</v>
      </c>
      <c r="B127">
        <v>1</v>
      </c>
      <c r="C127" t="s">
        <v>293</v>
      </c>
      <c r="D127">
        <v>1000</v>
      </c>
      <c r="E127" s="246">
        <f>D127*B127</f>
        <v>1000</v>
      </c>
      <c r="F127" s="246"/>
      <c r="G127" s="246"/>
      <c r="H127" s="85"/>
      <c r="I127" s="85"/>
      <c r="J127" s="85"/>
      <c r="K127" s="85"/>
      <c r="L127" s="85"/>
      <c r="M127" s="85"/>
      <c r="N127" s="85"/>
      <c r="O127" s="85"/>
      <c r="P127" s="85"/>
      <c r="Q127" s="85"/>
      <c r="R127" s="85"/>
      <c r="S127" s="52"/>
      <c r="T127" s="52"/>
    </row>
    <row r="128" spans="1:20" ht="12.75">
      <c r="A128" t="s">
        <v>294</v>
      </c>
      <c r="B128">
        <v>1</v>
      </c>
      <c r="C128" t="s">
        <v>246</v>
      </c>
      <c r="D128">
        <v>2500</v>
      </c>
      <c r="E128" s="246">
        <f>D128*B128</f>
        <v>2500</v>
      </c>
      <c r="F128" s="246"/>
      <c r="G128" s="246"/>
      <c r="H128" s="85"/>
      <c r="I128" s="85"/>
      <c r="J128" s="85"/>
      <c r="K128" s="85"/>
      <c r="L128" s="85"/>
      <c r="M128" s="85"/>
      <c r="N128" s="101"/>
      <c r="O128" s="85"/>
      <c r="P128" s="85"/>
      <c r="Q128" s="85"/>
      <c r="R128" s="85"/>
      <c r="S128" s="52"/>
      <c r="T128" s="52"/>
    </row>
    <row r="129" spans="1:20" ht="12.75">
      <c r="A129" t="s">
        <v>297</v>
      </c>
      <c r="B129">
        <v>4</v>
      </c>
      <c r="C129" t="s">
        <v>246</v>
      </c>
      <c r="D129">
        <v>50</v>
      </c>
      <c r="E129" s="246">
        <f>D129*B129</f>
        <v>200</v>
      </c>
      <c r="F129" s="246"/>
      <c r="G129" s="246"/>
      <c r="H129" s="85"/>
      <c r="I129" s="85"/>
      <c r="J129" s="85"/>
      <c r="K129" s="85"/>
      <c r="L129" s="85"/>
      <c r="M129" s="85"/>
      <c r="N129" s="101"/>
      <c r="O129" s="85"/>
      <c r="P129" s="85"/>
      <c r="Q129" s="85"/>
      <c r="R129" s="85"/>
      <c r="S129" s="52"/>
      <c r="T129" s="52"/>
    </row>
    <row r="130" spans="1:20" ht="12.75">
      <c r="A130" t="s">
        <v>295</v>
      </c>
      <c r="E130" s="246">
        <f>SUM(E126:G129)</f>
        <v>4200</v>
      </c>
      <c r="F130" s="246"/>
      <c r="G130" s="246"/>
      <c r="H130" s="85"/>
      <c r="I130" s="85"/>
      <c r="J130" s="85"/>
      <c r="K130" s="85"/>
      <c r="L130" s="85"/>
      <c r="M130" s="85"/>
      <c r="N130" s="101"/>
      <c r="O130" s="85"/>
      <c r="P130" s="85"/>
      <c r="Q130" s="85"/>
      <c r="R130" s="85"/>
      <c r="S130" s="52"/>
      <c r="T130" s="52"/>
    </row>
    <row r="131" spans="1:20" ht="12.75">
      <c r="A131" s="104"/>
      <c r="E131" s="237"/>
      <c r="F131" s="237"/>
      <c r="G131" s="237"/>
      <c r="H131" s="85"/>
      <c r="I131" s="85"/>
      <c r="J131" s="85"/>
      <c r="K131" s="85"/>
      <c r="L131" s="85"/>
      <c r="M131" s="85"/>
      <c r="N131" s="101"/>
      <c r="O131" s="85"/>
      <c r="P131" s="85"/>
      <c r="Q131" s="85"/>
      <c r="R131" s="85"/>
      <c r="S131" s="52"/>
      <c r="T131" s="52"/>
    </row>
    <row r="132" spans="1:20" ht="12.75">
      <c r="A132" s="95" t="s">
        <v>286</v>
      </c>
      <c r="B132" s="111"/>
      <c r="C132" s="85"/>
      <c r="D132" s="85"/>
      <c r="E132" s="237"/>
      <c r="F132" s="237"/>
      <c r="G132" s="237"/>
      <c r="H132" s="85"/>
      <c r="I132" s="85"/>
      <c r="J132" s="85"/>
      <c r="K132" s="85"/>
      <c r="L132" s="85"/>
      <c r="M132" s="85"/>
      <c r="N132" s="101"/>
      <c r="O132" s="85"/>
      <c r="P132" s="85"/>
      <c r="Q132" s="85"/>
      <c r="R132" s="112"/>
      <c r="S132" s="52"/>
      <c r="T132" s="52"/>
    </row>
    <row r="133" spans="1:20" ht="38.25">
      <c r="A133" s="27"/>
      <c r="E133" s="37"/>
      <c r="F133" s="37"/>
      <c r="G133" s="39" t="s">
        <v>92</v>
      </c>
      <c r="H133" s="228" t="s">
        <v>9</v>
      </c>
      <c r="I133" s="228"/>
      <c r="J133" s="228" t="s">
        <v>167</v>
      </c>
      <c r="K133" s="228"/>
      <c r="L133" s="228" t="s">
        <v>106</v>
      </c>
      <c r="M133" s="228"/>
      <c r="N133" s="228" t="s">
        <v>11</v>
      </c>
      <c r="O133" s="228"/>
      <c r="P133" s="85"/>
      <c r="Q133" s="85"/>
      <c r="R133" s="85"/>
      <c r="S133" s="52"/>
      <c r="T133" s="52"/>
    </row>
    <row r="134" spans="1:20" ht="12.75">
      <c r="A134" s="1"/>
      <c r="C134" s="22"/>
      <c r="H134" s="22" t="s">
        <v>91</v>
      </c>
      <c r="I134" s="22" t="s">
        <v>63</v>
      </c>
      <c r="J134" s="22" t="s">
        <v>91</v>
      </c>
      <c r="K134" s="22" t="s">
        <v>63</v>
      </c>
      <c r="L134" s="22" t="s">
        <v>91</v>
      </c>
      <c r="M134" s="22" t="s">
        <v>63</v>
      </c>
      <c r="N134" s="22" t="s">
        <v>91</v>
      </c>
      <c r="O134" s="22" t="s">
        <v>63</v>
      </c>
      <c r="P134" s="85"/>
      <c r="Q134" s="85"/>
      <c r="R134" s="85"/>
      <c r="S134" s="52"/>
      <c r="T134" s="52"/>
    </row>
    <row r="135" spans="1:20" ht="12.75">
      <c r="A135" s="85" t="s">
        <v>279</v>
      </c>
      <c r="B135" s="50">
        <v>40</v>
      </c>
      <c r="C135" s="22" t="s">
        <v>283</v>
      </c>
      <c r="D135" s="23">
        <v>2</v>
      </c>
      <c r="E135">
        <f aca="true" t="shared" si="8" ref="E135:E142">B135*D135</f>
        <v>80</v>
      </c>
      <c r="G135" s="30">
        <f aca="true" t="shared" si="9" ref="G135:G142">H135+J135+L135+N135+P135</f>
        <v>1</v>
      </c>
      <c r="H135" s="130">
        <v>0</v>
      </c>
      <c r="I135" s="31">
        <f aca="true" t="shared" si="10" ref="I135:I142">$E135*H135</f>
        <v>0</v>
      </c>
      <c r="J135" s="130">
        <f>1-H135</f>
        <v>1</v>
      </c>
      <c r="K135" s="31">
        <f aca="true" t="shared" si="11" ref="K135:K142">$E135*J135</f>
        <v>80</v>
      </c>
      <c r="L135" s="32">
        <v>0</v>
      </c>
      <c r="M135" s="31">
        <f aca="true" t="shared" si="12" ref="M135:M142">$E135*L135</f>
        <v>0</v>
      </c>
      <c r="N135" s="32">
        <v>0</v>
      </c>
      <c r="O135" s="31">
        <f aca="true" t="shared" si="13" ref="O135:O142">$E135*N135</f>
        <v>0</v>
      </c>
      <c r="P135" s="85"/>
      <c r="Q135" s="92"/>
      <c r="R135" s="85"/>
      <c r="S135" s="52"/>
      <c r="T135" s="52"/>
    </row>
    <row r="136" spans="1:20" ht="12.75">
      <c r="A136" t="s">
        <v>280</v>
      </c>
      <c r="B136" s="50">
        <v>40</v>
      </c>
      <c r="C136" s="22" t="s">
        <v>283</v>
      </c>
      <c r="D136" s="23">
        <v>2</v>
      </c>
      <c r="E136">
        <f t="shared" si="8"/>
        <v>80</v>
      </c>
      <c r="G136" s="30">
        <f t="shared" si="9"/>
        <v>1</v>
      </c>
      <c r="H136" s="32">
        <v>0</v>
      </c>
      <c r="I136" s="31">
        <f t="shared" si="10"/>
        <v>0</v>
      </c>
      <c r="J136" s="130">
        <v>1</v>
      </c>
      <c r="K136" s="31">
        <f t="shared" si="11"/>
        <v>80</v>
      </c>
      <c r="L136" s="130">
        <v>0</v>
      </c>
      <c r="M136" s="31">
        <f t="shared" si="12"/>
        <v>0</v>
      </c>
      <c r="N136" s="32">
        <v>0</v>
      </c>
      <c r="O136" s="31">
        <f t="shared" si="13"/>
        <v>0</v>
      </c>
      <c r="P136" s="85"/>
      <c r="Q136" s="85"/>
      <c r="R136" s="85"/>
      <c r="S136" s="52"/>
      <c r="T136" s="52"/>
    </row>
    <row r="137" spans="1:20" ht="12.75">
      <c r="A137" s="85" t="s">
        <v>278</v>
      </c>
      <c r="B137" s="50">
        <v>40</v>
      </c>
      <c r="C137" s="22" t="s">
        <v>283</v>
      </c>
      <c r="D137" s="23">
        <v>2</v>
      </c>
      <c r="E137">
        <f t="shared" si="8"/>
        <v>80</v>
      </c>
      <c r="G137" s="30">
        <f t="shared" si="9"/>
        <v>1</v>
      </c>
      <c r="H137" s="32">
        <v>0</v>
      </c>
      <c r="I137" s="31">
        <f t="shared" si="10"/>
        <v>0</v>
      </c>
      <c r="J137" s="32">
        <v>1</v>
      </c>
      <c r="K137" s="31">
        <f t="shared" si="11"/>
        <v>80</v>
      </c>
      <c r="L137" s="32">
        <v>0</v>
      </c>
      <c r="M137" s="31">
        <f t="shared" si="12"/>
        <v>0</v>
      </c>
      <c r="N137" s="32">
        <v>0</v>
      </c>
      <c r="O137" s="31">
        <f t="shared" si="13"/>
        <v>0</v>
      </c>
      <c r="P137" s="85"/>
      <c r="Q137" s="85"/>
      <c r="R137" s="85"/>
      <c r="S137" s="52"/>
      <c r="T137" s="52"/>
    </row>
    <row r="138" spans="1:20" ht="12.75">
      <c r="A138" s="85" t="s">
        <v>281</v>
      </c>
      <c r="B138" s="50">
        <v>80</v>
      </c>
      <c r="C138" s="22" t="s">
        <v>283</v>
      </c>
      <c r="D138" s="23">
        <v>1</v>
      </c>
      <c r="E138">
        <f t="shared" si="8"/>
        <v>80</v>
      </c>
      <c r="G138" s="30">
        <f t="shared" si="9"/>
        <v>1</v>
      </c>
      <c r="H138" s="32">
        <v>0</v>
      </c>
      <c r="I138" s="31">
        <f t="shared" si="10"/>
        <v>0</v>
      </c>
      <c r="J138" s="32">
        <v>1</v>
      </c>
      <c r="K138" s="31">
        <f t="shared" si="11"/>
        <v>80</v>
      </c>
      <c r="L138" s="32">
        <v>0</v>
      </c>
      <c r="M138" s="31">
        <f t="shared" si="12"/>
        <v>0</v>
      </c>
      <c r="N138" s="32">
        <v>0</v>
      </c>
      <c r="O138" s="31">
        <f t="shared" si="13"/>
        <v>0</v>
      </c>
      <c r="P138" s="85"/>
      <c r="Q138" s="85"/>
      <c r="R138" s="85"/>
      <c r="S138" s="52"/>
      <c r="T138" s="52"/>
    </row>
    <row r="139" spans="1:20" ht="12.75">
      <c r="A139" s="85" t="s">
        <v>298</v>
      </c>
      <c r="B139" s="50">
        <v>2</v>
      </c>
      <c r="C139" s="22" t="s">
        <v>283</v>
      </c>
      <c r="D139" s="23">
        <v>4</v>
      </c>
      <c r="E139">
        <f t="shared" si="8"/>
        <v>8</v>
      </c>
      <c r="G139" s="30">
        <f t="shared" si="9"/>
        <v>1</v>
      </c>
      <c r="H139" s="32">
        <v>0</v>
      </c>
      <c r="I139" s="31">
        <f t="shared" si="10"/>
        <v>0</v>
      </c>
      <c r="J139" s="32">
        <v>1</v>
      </c>
      <c r="K139" s="31">
        <f t="shared" si="11"/>
        <v>8</v>
      </c>
      <c r="L139" s="32">
        <v>0</v>
      </c>
      <c r="M139" s="31">
        <f t="shared" si="12"/>
        <v>0</v>
      </c>
      <c r="N139" s="32">
        <v>0</v>
      </c>
      <c r="O139" s="31">
        <f t="shared" si="13"/>
        <v>0</v>
      </c>
      <c r="P139" s="85"/>
      <c r="Q139" s="85"/>
      <c r="R139" s="85"/>
      <c r="S139" s="52"/>
      <c r="T139" s="52"/>
    </row>
    <row r="140" spans="1:20" ht="25.5">
      <c r="A140" s="200" t="s">
        <v>282</v>
      </c>
      <c r="B140" s="50">
        <v>160</v>
      </c>
      <c r="C140" s="22" t="s">
        <v>171</v>
      </c>
      <c r="D140" s="23">
        <v>1</v>
      </c>
      <c r="E140">
        <f t="shared" si="8"/>
        <v>160</v>
      </c>
      <c r="G140" s="30">
        <f t="shared" si="9"/>
        <v>1</v>
      </c>
      <c r="H140" s="32">
        <v>0.5</v>
      </c>
      <c r="I140" s="31">
        <f t="shared" si="10"/>
        <v>80</v>
      </c>
      <c r="J140" s="32">
        <v>0.5</v>
      </c>
      <c r="K140" s="31">
        <f t="shared" si="11"/>
        <v>80</v>
      </c>
      <c r="L140" s="32">
        <v>0</v>
      </c>
      <c r="M140" s="31">
        <f t="shared" si="12"/>
        <v>0</v>
      </c>
      <c r="N140" s="32">
        <v>0</v>
      </c>
      <c r="O140" s="31">
        <f t="shared" si="13"/>
        <v>0</v>
      </c>
      <c r="P140" s="85"/>
      <c r="Q140" s="85"/>
      <c r="R140" s="85"/>
      <c r="S140" s="52"/>
      <c r="T140" s="52"/>
    </row>
    <row r="141" spans="1:20" ht="12.75">
      <c r="A141" s="85" t="s">
        <v>300</v>
      </c>
      <c r="B141" s="50">
        <v>80</v>
      </c>
      <c r="C141" s="22" t="s">
        <v>171</v>
      </c>
      <c r="D141" s="23">
        <v>1</v>
      </c>
      <c r="E141">
        <f t="shared" si="8"/>
        <v>80</v>
      </c>
      <c r="G141" s="30">
        <f t="shared" si="9"/>
        <v>1</v>
      </c>
      <c r="H141" s="32">
        <v>1</v>
      </c>
      <c r="I141" s="31">
        <f t="shared" si="10"/>
        <v>80</v>
      </c>
      <c r="J141" s="32">
        <v>0</v>
      </c>
      <c r="K141" s="31">
        <f t="shared" si="11"/>
        <v>0</v>
      </c>
      <c r="L141" s="32">
        <v>0</v>
      </c>
      <c r="M141" s="31">
        <f t="shared" si="12"/>
        <v>0</v>
      </c>
      <c r="N141" s="32">
        <v>0</v>
      </c>
      <c r="O141" s="31">
        <f t="shared" si="13"/>
        <v>0</v>
      </c>
      <c r="P141" s="85"/>
      <c r="Q141" s="85"/>
      <c r="R141" s="85"/>
      <c r="S141" s="52"/>
      <c r="T141" s="52"/>
    </row>
    <row r="142" spans="1:20" ht="12.75">
      <c r="A142" s="20" t="s">
        <v>284</v>
      </c>
      <c r="B142" s="50">
        <v>20</v>
      </c>
      <c r="C142" s="22" t="s">
        <v>93</v>
      </c>
      <c r="D142" s="23">
        <v>1</v>
      </c>
      <c r="E142">
        <f t="shared" si="8"/>
        <v>20</v>
      </c>
      <c r="G142" s="30">
        <f t="shared" si="9"/>
        <v>1</v>
      </c>
      <c r="H142" s="130">
        <v>1</v>
      </c>
      <c r="I142" s="31">
        <f t="shared" si="10"/>
        <v>20</v>
      </c>
      <c r="J142" s="130">
        <v>0</v>
      </c>
      <c r="K142" s="31">
        <f t="shared" si="11"/>
        <v>0</v>
      </c>
      <c r="L142" s="32">
        <v>0</v>
      </c>
      <c r="M142" s="31">
        <f t="shared" si="12"/>
        <v>0</v>
      </c>
      <c r="N142" s="32">
        <v>0</v>
      </c>
      <c r="O142" s="31">
        <f t="shared" si="13"/>
        <v>0</v>
      </c>
      <c r="P142" s="85"/>
      <c r="Q142" s="85"/>
      <c r="R142" s="85"/>
      <c r="S142" s="52"/>
      <c r="T142" s="52"/>
    </row>
    <row r="143" spans="16:20" ht="12.75">
      <c r="P143" s="85"/>
      <c r="Q143" s="85"/>
      <c r="R143" s="85"/>
      <c r="S143" s="52"/>
      <c r="T143" s="52"/>
    </row>
    <row r="144" spans="1:20" ht="12.75">
      <c r="A144" s="27" t="s">
        <v>70</v>
      </c>
      <c r="E144" s="6">
        <f>SUM(E135:E143)</f>
        <v>588</v>
      </c>
      <c r="F144" s="6"/>
      <c r="I144" s="6">
        <f>SUM(I135:I143)</f>
        <v>180</v>
      </c>
      <c r="K144" s="6">
        <f>SUM(K135:K143)</f>
        <v>408</v>
      </c>
      <c r="M144" s="6">
        <f>SUM(M135:M143)</f>
        <v>0</v>
      </c>
      <c r="O144" s="6">
        <f>SUM(O135:O143)</f>
        <v>0</v>
      </c>
      <c r="P144" s="85"/>
      <c r="Q144" s="85"/>
      <c r="R144" s="85"/>
      <c r="S144" s="52"/>
      <c r="T144" s="52"/>
    </row>
    <row r="145" spans="1:20" ht="12.75">
      <c r="A145" s="104"/>
      <c r="B145" s="104"/>
      <c r="C145" s="85"/>
      <c r="D145" s="85"/>
      <c r="E145" s="85"/>
      <c r="F145" s="85"/>
      <c r="G145" s="85"/>
      <c r="H145" s="85"/>
      <c r="I145" s="85"/>
      <c r="J145" s="85"/>
      <c r="K145" s="85"/>
      <c r="L145" s="85"/>
      <c r="M145" s="85"/>
      <c r="N145" s="210"/>
      <c r="O145" s="210"/>
      <c r="P145" s="85"/>
      <c r="Q145" s="85"/>
      <c r="R145" s="85"/>
      <c r="S145" s="52"/>
      <c r="T145" s="52"/>
    </row>
    <row r="146" spans="1:20" ht="12.75">
      <c r="A146" s="95"/>
      <c r="B146" s="115"/>
      <c r="C146" s="85"/>
      <c r="D146" s="85"/>
      <c r="E146" s="85"/>
      <c r="F146" s="85"/>
      <c r="G146" s="85"/>
      <c r="H146" s="85"/>
      <c r="I146" s="85"/>
      <c r="J146" s="85"/>
      <c r="K146" s="85"/>
      <c r="L146" s="85"/>
      <c r="M146" s="85"/>
      <c r="N146" s="85"/>
      <c r="O146" s="85"/>
      <c r="P146" s="85"/>
      <c r="Q146" s="85"/>
      <c r="R146" s="85"/>
      <c r="S146" s="52"/>
      <c r="T146" s="52"/>
    </row>
    <row r="147" spans="1:20" ht="12.75">
      <c r="A147" s="94"/>
      <c r="B147" s="85"/>
      <c r="C147" s="85"/>
      <c r="D147" s="85"/>
      <c r="E147" s="85"/>
      <c r="F147" s="85"/>
      <c r="G147" s="85"/>
      <c r="H147" s="85"/>
      <c r="I147" s="85"/>
      <c r="J147" s="85"/>
      <c r="K147" s="85"/>
      <c r="L147" s="85"/>
      <c r="M147" s="85"/>
      <c r="N147" s="85"/>
      <c r="O147" s="85"/>
      <c r="P147" s="85"/>
      <c r="Q147" s="85"/>
      <c r="R147" s="85"/>
      <c r="S147" s="52"/>
      <c r="T147" s="52"/>
    </row>
    <row r="148" spans="1:20" ht="12.75">
      <c r="A148" s="95"/>
      <c r="B148" s="115"/>
      <c r="C148" s="85"/>
      <c r="D148" s="96"/>
      <c r="E148" s="97"/>
      <c r="F148" s="98"/>
      <c r="G148" s="97"/>
      <c r="H148" s="97"/>
      <c r="I148" s="97"/>
      <c r="J148" s="101"/>
      <c r="K148" s="90"/>
      <c r="L148" s="85"/>
      <c r="M148" s="85"/>
      <c r="N148" s="85"/>
      <c r="O148" s="85"/>
      <c r="P148" s="85"/>
      <c r="Q148" s="85"/>
      <c r="R148" s="85"/>
      <c r="S148" s="52"/>
      <c r="T148" s="52"/>
    </row>
    <row r="149" spans="1:20" ht="12.75">
      <c r="A149" s="95"/>
      <c r="B149" s="115"/>
      <c r="C149" s="85"/>
      <c r="D149" s="99"/>
      <c r="E149" s="97"/>
      <c r="F149" s="204"/>
      <c r="G149" s="204"/>
      <c r="H149" s="211"/>
      <c r="I149" s="211"/>
      <c r="J149" s="103"/>
      <c r="K149" s="90"/>
      <c r="L149" s="212"/>
      <c r="M149" s="212"/>
      <c r="N149" s="212"/>
      <c r="O149" s="212"/>
      <c r="P149" s="85"/>
      <c r="Q149" s="85"/>
      <c r="R149" s="85"/>
      <c r="S149" s="52"/>
      <c r="T149" s="52"/>
    </row>
    <row r="150" spans="1:20" ht="12.75">
      <c r="A150" s="115"/>
      <c r="B150" s="85"/>
      <c r="C150" s="85"/>
      <c r="D150" s="96"/>
      <c r="E150" s="97"/>
      <c r="F150" s="157"/>
      <c r="G150" s="90"/>
      <c r="H150" s="159"/>
      <c r="I150" s="159"/>
      <c r="J150" s="103"/>
      <c r="K150" s="90"/>
      <c r="L150" s="115"/>
      <c r="M150" s="90"/>
      <c r="N150" s="115"/>
      <c r="O150" s="115"/>
      <c r="P150" s="85"/>
      <c r="Q150" s="85"/>
      <c r="R150" s="85"/>
      <c r="S150" s="52"/>
      <c r="T150" s="52"/>
    </row>
    <row r="151" spans="1:20" ht="12.75">
      <c r="A151" s="95"/>
      <c r="B151" s="115"/>
      <c r="C151" s="85"/>
      <c r="D151" s="96"/>
      <c r="E151" s="97"/>
      <c r="F151" s="157"/>
      <c r="G151" s="90"/>
      <c r="H151" s="159"/>
      <c r="I151" s="159"/>
      <c r="J151" s="103"/>
      <c r="K151" s="90"/>
      <c r="L151" s="115"/>
      <c r="M151" s="90"/>
      <c r="N151" s="115"/>
      <c r="O151" s="115"/>
      <c r="P151" s="85"/>
      <c r="Q151" s="85"/>
      <c r="R151" s="85"/>
      <c r="S151" s="52"/>
      <c r="T151" s="52"/>
    </row>
    <row r="152" spans="1:20" ht="12.75">
      <c r="A152" s="95"/>
      <c r="B152" s="115"/>
      <c r="C152" s="85"/>
      <c r="D152" s="96"/>
      <c r="E152" s="97"/>
      <c r="F152" s="204"/>
      <c r="G152" s="204"/>
      <c r="H152" s="211"/>
      <c r="I152" s="211"/>
      <c r="J152" s="103"/>
      <c r="K152" s="90"/>
      <c r="L152" s="212"/>
      <c r="M152" s="212"/>
      <c r="N152" s="212"/>
      <c r="O152" s="212"/>
      <c r="P152" s="85"/>
      <c r="Q152" s="85"/>
      <c r="R152" s="85"/>
      <c r="S152" s="52"/>
      <c r="T152" s="52"/>
    </row>
    <row r="153" spans="1:20" ht="12.75">
      <c r="A153" s="95"/>
      <c r="B153" s="115"/>
      <c r="C153" s="85"/>
      <c r="D153" s="96"/>
      <c r="E153" s="97"/>
      <c r="F153" s="157"/>
      <c r="G153" s="90"/>
      <c r="H153" s="159"/>
      <c r="I153" s="159"/>
      <c r="J153" s="103"/>
      <c r="K153" s="90"/>
      <c r="L153" s="115"/>
      <c r="M153" s="90"/>
      <c r="N153" s="115"/>
      <c r="O153" s="115"/>
      <c r="P153" s="85"/>
      <c r="Q153" s="85"/>
      <c r="R153" s="85"/>
      <c r="S153" s="52"/>
      <c r="T153" s="52"/>
    </row>
    <row r="154" spans="1:20" ht="12.75">
      <c r="A154" s="95"/>
      <c r="B154" s="115"/>
      <c r="C154" s="85"/>
      <c r="D154" s="99"/>
      <c r="E154" s="97"/>
      <c r="F154" s="157"/>
      <c r="G154" s="90"/>
      <c r="H154" s="211"/>
      <c r="I154" s="211"/>
      <c r="J154" s="103"/>
      <c r="K154" s="90"/>
      <c r="L154" s="212"/>
      <c r="M154" s="212"/>
      <c r="N154" s="212"/>
      <c r="O154" s="212"/>
      <c r="P154" s="85"/>
      <c r="Q154" s="85"/>
      <c r="R154" s="85"/>
      <c r="S154" s="52"/>
      <c r="T154" s="52"/>
    </row>
    <row r="155" spans="1:20" ht="12.75">
      <c r="A155" s="95"/>
      <c r="B155" s="115"/>
      <c r="C155" s="85"/>
      <c r="D155" s="96"/>
      <c r="E155" s="97"/>
      <c r="F155" s="98"/>
      <c r="G155" s="97"/>
      <c r="H155" s="97"/>
      <c r="I155" s="97"/>
      <c r="J155" s="101"/>
      <c r="K155" s="90"/>
      <c r="L155" s="85"/>
      <c r="M155" s="97"/>
      <c r="N155" s="110"/>
      <c r="O155" s="85"/>
      <c r="P155" s="85"/>
      <c r="Q155" s="112"/>
      <c r="R155" s="85"/>
      <c r="S155" s="52"/>
      <c r="T155" s="52"/>
    </row>
    <row r="156" spans="1:20" ht="12.75">
      <c r="A156" s="95"/>
      <c r="B156" s="115"/>
      <c r="C156" s="85"/>
      <c r="D156" s="96"/>
      <c r="E156" s="97"/>
      <c r="F156" s="204"/>
      <c r="G156" s="204"/>
      <c r="H156" s="97"/>
      <c r="I156" s="97"/>
      <c r="J156" s="101"/>
      <c r="K156" s="90"/>
      <c r="L156" s="204"/>
      <c r="M156" s="204"/>
      <c r="N156" s="110"/>
      <c r="O156" s="85"/>
      <c r="P156" s="85"/>
      <c r="Q156" s="85"/>
      <c r="R156" s="85"/>
      <c r="S156" s="52"/>
      <c r="T156" s="52"/>
    </row>
    <row r="157" spans="1:20" ht="12.75">
      <c r="A157" s="95"/>
      <c r="B157" s="115"/>
      <c r="C157" s="85"/>
      <c r="D157" s="96"/>
      <c r="E157" s="97"/>
      <c r="F157" s="98"/>
      <c r="G157" s="97"/>
      <c r="H157" s="99"/>
      <c r="I157" s="100"/>
      <c r="J157" s="101"/>
      <c r="K157" s="93"/>
      <c r="L157" s="85"/>
      <c r="M157" s="85"/>
      <c r="N157" s="110"/>
      <c r="O157" s="85"/>
      <c r="P157" s="85"/>
      <c r="Q157" s="85"/>
      <c r="R157" s="85"/>
      <c r="S157" s="52"/>
      <c r="T157" s="52"/>
    </row>
    <row r="158" spans="1:20" ht="12.75">
      <c r="A158" s="95"/>
      <c r="B158" s="115"/>
      <c r="C158" s="85"/>
      <c r="D158" s="216"/>
      <c r="E158" s="216"/>
      <c r="F158" s="216"/>
      <c r="G158" s="216"/>
      <c r="H158" s="213"/>
      <c r="I158" s="213"/>
      <c r="J158" s="216"/>
      <c r="K158" s="216"/>
      <c r="L158" s="216"/>
      <c r="M158" s="216"/>
      <c r="N158" s="213"/>
      <c r="O158" s="213"/>
      <c r="P158" s="85"/>
      <c r="Q158" s="85"/>
      <c r="R158" s="85"/>
      <c r="S158" s="52"/>
      <c r="T158" s="52"/>
    </row>
    <row r="159" spans="1:20" ht="12.75">
      <c r="A159" s="95"/>
      <c r="B159" s="115"/>
      <c r="C159" s="85"/>
      <c r="D159" s="96"/>
      <c r="E159" s="97"/>
      <c r="F159" s="98"/>
      <c r="G159" s="97"/>
      <c r="H159" s="99"/>
      <c r="I159" s="100"/>
      <c r="J159" s="101"/>
      <c r="K159" s="93"/>
      <c r="L159" s="85"/>
      <c r="M159" s="85"/>
      <c r="N159" s="110"/>
      <c r="O159" s="85"/>
      <c r="P159" s="85"/>
      <c r="Q159" s="85"/>
      <c r="R159" s="85"/>
      <c r="S159" s="52"/>
      <c r="T159" s="52"/>
    </row>
    <row r="160" spans="1:20" ht="12.75">
      <c r="A160" s="95"/>
      <c r="B160" s="111"/>
      <c r="C160" s="85"/>
      <c r="D160" s="96"/>
      <c r="E160" s="97"/>
      <c r="F160" s="98"/>
      <c r="G160" s="97"/>
      <c r="H160" s="99"/>
      <c r="I160" s="100"/>
      <c r="J160" s="101"/>
      <c r="K160" s="101"/>
      <c r="L160" s="85"/>
      <c r="M160" s="85"/>
      <c r="N160" s="110"/>
      <c r="O160" s="85"/>
      <c r="P160" s="85"/>
      <c r="Q160" s="85"/>
      <c r="R160" s="85"/>
      <c r="S160" s="52"/>
      <c r="T160" s="52"/>
    </row>
    <row r="161" spans="1:20" ht="12.75">
      <c r="A161" s="95"/>
      <c r="B161" s="111"/>
      <c r="C161" s="85"/>
      <c r="D161" s="96"/>
      <c r="E161" s="97"/>
      <c r="F161" s="98"/>
      <c r="G161" s="127"/>
      <c r="H161" s="128"/>
      <c r="I161" s="128"/>
      <c r="J161" s="117"/>
      <c r="K161" s="104"/>
      <c r="L161" s="85"/>
      <c r="M161" s="85"/>
      <c r="N161" s="85"/>
      <c r="O161" s="85"/>
      <c r="P161" s="85"/>
      <c r="Q161" s="85"/>
      <c r="R161" s="85"/>
      <c r="S161" s="52"/>
      <c r="T161" s="52"/>
    </row>
    <row r="162" spans="1:20" ht="12.75">
      <c r="A162" s="95"/>
      <c r="B162" s="111"/>
      <c r="C162" s="85"/>
      <c r="D162" s="96"/>
      <c r="E162" s="207"/>
      <c r="F162" s="207"/>
      <c r="G162" s="209"/>
      <c r="H162" s="209"/>
      <c r="I162" s="209"/>
      <c r="J162" s="209"/>
      <c r="K162" s="104"/>
      <c r="L162" s="85"/>
      <c r="M162" s="85"/>
      <c r="N162" s="85"/>
      <c r="O162" s="85"/>
      <c r="P162" s="85"/>
      <c r="Q162" s="85"/>
      <c r="R162" s="85"/>
      <c r="S162" s="52"/>
      <c r="T162" s="52"/>
    </row>
    <row r="163" spans="1:20" ht="12.75">
      <c r="A163" s="95"/>
      <c r="B163" s="111"/>
      <c r="C163" s="85"/>
      <c r="D163" s="96"/>
      <c r="E163" s="207"/>
      <c r="F163" s="207"/>
      <c r="G163" s="209"/>
      <c r="H163" s="209"/>
      <c r="I163" s="209"/>
      <c r="J163" s="209"/>
      <c r="K163" s="101"/>
      <c r="L163" s="85"/>
      <c r="M163" s="85"/>
      <c r="N163" s="85"/>
      <c r="O163" s="85"/>
      <c r="P163" s="85"/>
      <c r="Q163" s="85"/>
      <c r="R163" s="85"/>
      <c r="S163" s="52"/>
      <c r="T163" s="52"/>
    </row>
    <row r="164" spans="1:20" ht="12.75">
      <c r="A164" s="94"/>
      <c r="B164" s="85"/>
      <c r="C164" s="85"/>
      <c r="D164" s="96"/>
      <c r="E164" s="205"/>
      <c r="F164" s="205"/>
      <c r="G164" s="99"/>
      <c r="H164" s="97"/>
      <c r="I164" s="100"/>
      <c r="J164" s="97"/>
      <c r="K164" s="101"/>
      <c r="L164" s="85"/>
      <c r="M164" s="85"/>
      <c r="N164" s="85"/>
      <c r="O164" s="85"/>
      <c r="P164" s="85"/>
      <c r="Q164" s="85"/>
      <c r="R164" s="85"/>
      <c r="S164" s="52"/>
      <c r="T164" s="52"/>
    </row>
    <row r="165" spans="1:20" ht="12.75">
      <c r="A165" s="95"/>
      <c r="B165" s="94"/>
      <c r="C165" s="85"/>
      <c r="D165" s="96"/>
      <c r="E165" s="161"/>
      <c r="F165" s="161"/>
      <c r="G165" s="99"/>
      <c r="H165" s="97"/>
      <c r="I165" s="100"/>
      <c r="J165" s="97"/>
      <c r="K165" s="101"/>
      <c r="L165" s="85"/>
      <c r="M165" s="85"/>
      <c r="N165" s="85"/>
      <c r="O165" s="85"/>
      <c r="P165" s="85"/>
      <c r="Q165" s="85"/>
      <c r="R165" s="85"/>
      <c r="S165" s="52"/>
      <c r="T165" s="52"/>
    </row>
    <row r="166" spans="1:20" ht="12.75">
      <c r="A166" s="94"/>
      <c r="B166" s="94"/>
      <c r="C166" s="94"/>
      <c r="D166" s="96"/>
      <c r="E166" s="205"/>
      <c r="F166" s="205"/>
      <c r="G166" s="99"/>
      <c r="H166" s="97"/>
      <c r="I166" s="100"/>
      <c r="J166" s="97"/>
      <c r="K166" s="97"/>
      <c r="L166" s="85"/>
      <c r="M166" s="85"/>
      <c r="N166" s="85"/>
      <c r="O166" s="85"/>
      <c r="P166" s="85"/>
      <c r="Q166" s="85"/>
      <c r="R166" s="85"/>
      <c r="S166" s="52"/>
      <c r="T166" s="52"/>
    </row>
    <row r="167" spans="1:20" ht="12.75">
      <c r="A167" s="95"/>
      <c r="B167" s="94"/>
      <c r="C167" s="85"/>
      <c r="D167" s="96"/>
      <c r="E167" s="161"/>
      <c r="F167" s="161"/>
      <c r="G167" s="99"/>
      <c r="H167" s="97"/>
      <c r="I167" s="100"/>
      <c r="J167" s="97"/>
      <c r="K167" s="101"/>
      <c r="L167" s="85"/>
      <c r="M167" s="85"/>
      <c r="N167" s="85"/>
      <c r="O167" s="85"/>
      <c r="P167" s="85"/>
      <c r="Q167" s="85"/>
      <c r="R167" s="85"/>
      <c r="S167" s="52"/>
      <c r="T167" s="52"/>
    </row>
    <row r="168" spans="1:20" ht="12.75">
      <c r="A168" s="94"/>
      <c r="B168" s="94"/>
      <c r="C168" s="85"/>
      <c r="D168" s="96"/>
      <c r="E168" s="205"/>
      <c r="F168" s="205"/>
      <c r="G168" s="99"/>
      <c r="H168" s="97"/>
      <c r="I168" s="100"/>
      <c r="J168" s="97"/>
      <c r="K168" s="97"/>
      <c r="L168" s="85"/>
      <c r="M168" s="85"/>
      <c r="N168" s="85"/>
      <c r="O168" s="85"/>
      <c r="P168" s="85"/>
      <c r="Q168" s="85"/>
      <c r="R168" s="85"/>
      <c r="S168" s="52"/>
      <c r="T168" s="52"/>
    </row>
    <row r="169" spans="1:20" ht="12.75">
      <c r="A169" s="94"/>
      <c r="B169" s="94"/>
      <c r="C169" s="85"/>
      <c r="D169" s="96"/>
      <c r="E169" s="161"/>
      <c r="F169" s="161"/>
      <c r="G169" s="99"/>
      <c r="H169" s="97"/>
      <c r="I169" s="100"/>
      <c r="J169" s="97"/>
      <c r="K169" s="101"/>
      <c r="L169" s="85"/>
      <c r="M169" s="85"/>
      <c r="N169" s="85"/>
      <c r="O169" s="85"/>
      <c r="P169" s="85"/>
      <c r="Q169" s="85"/>
      <c r="R169" s="85"/>
      <c r="S169" s="52"/>
      <c r="T169" s="52"/>
    </row>
    <row r="170" spans="1:20" ht="12.75">
      <c r="A170" s="94"/>
      <c r="B170" s="94"/>
      <c r="C170" s="85"/>
      <c r="D170" s="96"/>
      <c r="E170" s="203"/>
      <c r="F170" s="203"/>
      <c r="G170" s="99"/>
      <c r="H170" s="97"/>
      <c r="I170" s="100"/>
      <c r="J170" s="97"/>
      <c r="K170" s="97"/>
      <c r="L170" s="85"/>
      <c r="M170" s="85"/>
      <c r="N170" s="85"/>
      <c r="O170" s="85"/>
      <c r="P170" s="85"/>
      <c r="Q170" s="85"/>
      <c r="R170" s="85"/>
      <c r="S170" s="52"/>
      <c r="T170" s="52"/>
    </row>
    <row r="171" spans="1:20" ht="12.75">
      <c r="A171" s="94"/>
      <c r="B171" s="94"/>
      <c r="C171" s="85"/>
      <c r="D171" s="96"/>
      <c r="E171" s="163"/>
      <c r="F171" s="161"/>
      <c r="G171" s="99"/>
      <c r="H171" s="97"/>
      <c r="I171" s="100"/>
      <c r="J171" s="97"/>
      <c r="K171" s="97"/>
      <c r="L171" s="85"/>
      <c r="M171" s="85"/>
      <c r="N171" s="85"/>
      <c r="O171" s="85"/>
      <c r="P171" s="85"/>
      <c r="Q171" s="85"/>
      <c r="R171" s="85"/>
      <c r="S171" s="52"/>
      <c r="T171" s="52"/>
    </row>
    <row r="172" spans="1:20" ht="12.75">
      <c r="A172" s="94"/>
      <c r="B172" s="94"/>
      <c r="C172" s="85"/>
      <c r="D172" s="96"/>
      <c r="E172" s="203"/>
      <c r="F172" s="203"/>
      <c r="G172" s="99"/>
      <c r="H172" s="97"/>
      <c r="I172" s="100"/>
      <c r="J172" s="97"/>
      <c r="K172" s="97"/>
      <c r="L172" s="85"/>
      <c r="M172" s="85"/>
      <c r="N172" s="85"/>
      <c r="O172" s="85"/>
      <c r="P172" s="85"/>
      <c r="Q172" s="85"/>
      <c r="R172" s="85"/>
      <c r="S172" s="52"/>
      <c r="T172" s="52"/>
    </row>
    <row r="173" spans="1:20" ht="12.75">
      <c r="A173" s="94"/>
      <c r="B173" s="94"/>
      <c r="C173" s="85"/>
      <c r="D173" s="96"/>
      <c r="E173" s="163"/>
      <c r="F173" s="161"/>
      <c r="G173" s="99"/>
      <c r="H173" s="97"/>
      <c r="I173" s="100"/>
      <c r="J173" s="97"/>
      <c r="K173" s="97"/>
      <c r="L173" s="85"/>
      <c r="M173" s="85"/>
      <c r="N173" s="85"/>
      <c r="O173" s="85"/>
      <c r="P173" s="85"/>
      <c r="Q173" s="85"/>
      <c r="R173" s="85"/>
      <c r="S173" s="52"/>
      <c r="T173" s="52"/>
    </row>
    <row r="174" spans="1:20" ht="12.75">
      <c r="A174" s="94"/>
      <c r="B174" s="94"/>
      <c r="C174" s="85"/>
      <c r="D174" s="96"/>
      <c r="E174" s="205"/>
      <c r="F174" s="205"/>
      <c r="G174" s="99"/>
      <c r="H174" s="97"/>
      <c r="I174" s="100"/>
      <c r="J174" s="97"/>
      <c r="K174" s="97"/>
      <c r="L174" s="85"/>
      <c r="M174" s="85"/>
      <c r="N174" s="85"/>
      <c r="O174" s="85"/>
      <c r="P174" s="85"/>
      <c r="Q174" s="85"/>
      <c r="R174" s="85"/>
      <c r="S174" s="52"/>
      <c r="T174" s="52"/>
    </row>
    <row r="175" spans="1:20" ht="12.75">
      <c r="A175" s="94"/>
      <c r="B175" s="94"/>
      <c r="C175" s="85"/>
      <c r="D175" s="96"/>
      <c r="E175" s="161"/>
      <c r="F175" s="161"/>
      <c r="G175" s="99"/>
      <c r="H175" s="97"/>
      <c r="I175" s="100"/>
      <c r="J175" s="97"/>
      <c r="K175" s="97"/>
      <c r="L175" s="85"/>
      <c r="M175" s="85"/>
      <c r="N175" s="85"/>
      <c r="O175" s="85"/>
      <c r="P175" s="85"/>
      <c r="Q175" s="85"/>
      <c r="R175" s="85"/>
      <c r="S175" s="52"/>
      <c r="T175" s="52"/>
    </row>
    <row r="176" spans="1:20" ht="12.75">
      <c r="A176" s="94"/>
      <c r="B176" s="94"/>
      <c r="C176" s="85"/>
      <c r="D176" s="96"/>
      <c r="E176" s="205"/>
      <c r="F176" s="205"/>
      <c r="G176" s="99"/>
      <c r="H176" s="97"/>
      <c r="I176" s="100"/>
      <c r="J176" s="97"/>
      <c r="K176" s="97"/>
      <c r="L176" s="85"/>
      <c r="M176" s="85"/>
      <c r="N176" s="85"/>
      <c r="O176" s="85"/>
      <c r="P176" s="85"/>
      <c r="Q176" s="85"/>
      <c r="R176" s="85"/>
      <c r="S176" s="52"/>
      <c r="T176" s="52"/>
    </row>
    <row r="177" spans="1:20" ht="12.75">
      <c r="A177" s="94"/>
      <c r="B177" s="94"/>
      <c r="C177" s="85"/>
      <c r="D177" s="96"/>
      <c r="E177" s="161"/>
      <c r="F177" s="161"/>
      <c r="G177" s="99"/>
      <c r="H177" s="97"/>
      <c r="I177" s="100"/>
      <c r="J177" s="97"/>
      <c r="K177" s="97"/>
      <c r="L177" s="85"/>
      <c r="M177" s="85"/>
      <c r="N177" s="85"/>
      <c r="O177" s="85"/>
      <c r="P177" s="85"/>
      <c r="Q177" s="85"/>
      <c r="R177" s="85"/>
      <c r="S177" s="52"/>
      <c r="T177" s="52"/>
    </row>
    <row r="178" spans="1:20" ht="12.75">
      <c r="A178" s="94"/>
      <c r="B178" s="94"/>
      <c r="C178" s="85"/>
      <c r="D178" s="96"/>
      <c r="E178" s="205"/>
      <c r="F178" s="205"/>
      <c r="G178" s="99"/>
      <c r="H178" s="97"/>
      <c r="I178" s="100"/>
      <c r="J178" s="97"/>
      <c r="K178" s="97"/>
      <c r="L178" s="85"/>
      <c r="M178" s="85"/>
      <c r="N178" s="85"/>
      <c r="O178" s="85"/>
      <c r="P178" s="85"/>
      <c r="Q178" s="85"/>
      <c r="R178" s="85"/>
      <c r="S178" s="52"/>
      <c r="T178" s="52"/>
    </row>
    <row r="179" spans="1:20" ht="12.75">
      <c r="A179" s="94"/>
      <c r="B179" s="94"/>
      <c r="C179" s="85"/>
      <c r="D179" s="96"/>
      <c r="E179" s="161"/>
      <c r="F179" s="161"/>
      <c r="G179" s="99"/>
      <c r="H179" s="97"/>
      <c r="I179" s="100"/>
      <c r="J179" s="97"/>
      <c r="K179" s="97"/>
      <c r="L179" s="85"/>
      <c r="M179" s="85"/>
      <c r="N179" s="85"/>
      <c r="O179" s="85"/>
      <c r="P179" s="85"/>
      <c r="Q179" s="85"/>
      <c r="R179" s="85"/>
      <c r="S179" s="52"/>
      <c r="T179" s="52"/>
    </row>
    <row r="180" spans="1:20" ht="12.75">
      <c r="A180" s="94"/>
      <c r="B180" s="94"/>
      <c r="C180" s="85"/>
      <c r="D180" s="96"/>
      <c r="E180" s="205"/>
      <c r="F180" s="205"/>
      <c r="G180" s="99"/>
      <c r="H180" s="97"/>
      <c r="I180" s="100"/>
      <c r="J180" s="97"/>
      <c r="K180" s="97"/>
      <c r="L180" s="85"/>
      <c r="M180" s="85"/>
      <c r="N180" s="85"/>
      <c r="O180" s="85"/>
      <c r="P180" s="85"/>
      <c r="Q180" s="85"/>
      <c r="R180" s="85"/>
      <c r="S180" s="52"/>
      <c r="T180" s="52"/>
    </row>
    <row r="181" spans="1:20" ht="12.75">
      <c r="A181" s="111"/>
      <c r="B181" s="111"/>
      <c r="C181" s="85"/>
      <c r="D181" s="96"/>
      <c r="E181" s="161"/>
      <c r="F181" s="161"/>
      <c r="G181" s="97"/>
      <c r="H181" s="97"/>
      <c r="I181" s="100"/>
      <c r="J181" s="97"/>
      <c r="K181" s="101"/>
      <c r="L181" s="85"/>
      <c r="M181" s="85"/>
      <c r="N181" s="85"/>
      <c r="O181" s="85"/>
      <c r="P181" s="85"/>
      <c r="Q181" s="85"/>
      <c r="R181" s="85"/>
      <c r="S181" s="52"/>
      <c r="T181" s="52"/>
    </row>
    <row r="182" spans="1:20" ht="12.75">
      <c r="A182" s="94"/>
      <c r="B182" s="94"/>
      <c r="C182" s="85"/>
      <c r="D182" s="96"/>
      <c r="E182" s="203"/>
      <c r="F182" s="203"/>
      <c r="G182" s="99"/>
      <c r="H182" s="97"/>
      <c r="I182" s="100"/>
      <c r="J182" s="97"/>
      <c r="K182" s="106"/>
      <c r="L182" s="85"/>
      <c r="M182" s="85"/>
      <c r="N182" s="85"/>
      <c r="O182" s="85"/>
      <c r="P182" s="85"/>
      <c r="Q182" s="85"/>
      <c r="R182" s="85"/>
      <c r="S182" s="52"/>
      <c r="T182" s="52"/>
    </row>
    <row r="183" spans="1:20" ht="12.75">
      <c r="A183" s="94"/>
      <c r="B183" s="94"/>
      <c r="C183" s="85"/>
      <c r="D183" s="96"/>
      <c r="E183" s="162"/>
      <c r="F183" s="162"/>
      <c r="G183" s="97"/>
      <c r="H183" s="97"/>
      <c r="I183" s="100"/>
      <c r="J183" s="97"/>
      <c r="K183" s="97"/>
      <c r="L183" s="85"/>
      <c r="M183" s="85"/>
      <c r="N183" s="85"/>
      <c r="O183" s="85"/>
      <c r="P183" s="85"/>
      <c r="Q183" s="85"/>
      <c r="R183" s="85"/>
      <c r="S183" s="52"/>
      <c r="T183" s="52"/>
    </row>
    <row r="184" spans="1:20" ht="12.75">
      <c r="A184" s="94"/>
      <c r="B184" s="94"/>
      <c r="C184" s="85"/>
      <c r="D184" s="96"/>
      <c r="E184" s="203"/>
      <c r="F184" s="203"/>
      <c r="G184" s="99"/>
      <c r="H184" s="97"/>
      <c r="I184" s="100"/>
      <c r="J184" s="97"/>
      <c r="K184" s="97"/>
      <c r="L184" s="85"/>
      <c r="M184" s="85"/>
      <c r="N184" s="85"/>
      <c r="O184" s="85"/>
      <c r="P184" s="85"/>
      <c r="Q184" s="85"/>
      <c r="R184" s="85"/>
      <c r="S184" s="52"/>
      <c r="T184" s="52"/>
    </row>
    <row r="185" spans="1:20" ht="12.75">
      <c r="A185" s="94"/>
      <c r="B185" s="94"/>
      <c r="C185" s="85"/>
      <c r="D185" s="96"/>
      <c r="E185" s="162"/>
      <c r="F185" s="162"/>
      <c r="G185" s="97"/>
      <c r="H185" s="97"/>
      <c r="I185" s="100"/>
      <c r="J185" s="97"/>
      <c r="K185" s="97"/>
      <c r="L185" s="85"/>
      <c r="M185" s="85"/>
      <c r="N185" s="85"/>
      <c r="O185" s="85"/>
      <c r="P185" s="85"/>
      <c r="Q185" s="85"/>
      <c r="R185" s="85"/>
      <c r="S185" s="52"/>
      <c r="T185" s="52"/>
    </row>
    <row r="186" spans="1:20" ht="29.25" customHeight="1">
      <c r="A186" s="214"/>
      <c r="B186" s="215"/>
      <c r="C186" s="215"/>
      <c r="D186" s="215"/>
      <c r="E186" s="203"/>
      <c r="F186" s="203"/>
      <c r="G186" s="98"/>
      <c r="H186" s="97"/>
      <c r="I186" s="100"/>
      <c r="J186" s="97"/>
      <c r="K186" s="106"/>
      <c r="L186" s="85"/>
      <c r="M186" s="85"/>
      <c r="N186" s="85"/>
      <c r="O186" s="85"/>
      <c r="P186" s="85"/>
      <c r="Q186" s="85"/>
      <c r="R186" s="85"/>
      <c r="S186" s="52"/>
      <c r="T186" s="52"/>
    </row>
    <row r="187" spans="1:20" ht="12.75">
      <c r="A187" s="94"/>
      <c r="B187" s="94"/>
      <c r="C187" s="85"/>
      <c r="D187" s="96"/>
      <c r="E187" s="162"/>
      <c r="F187" s="162"/>
      <c r="G187" s="97"/>
      <c r="H187" s="97"/>
      <c r="I187" s="100"/>
      <c r="J187" s="97"/>
      <c r="K187" s="97"/>
      <c r="L187" s="85"/>
      <c r="M187" s="85"/>
      <c r="N187" s="85"/>
      <c r="O187" s="85"/>
      <c r="P187" s="85"/>
      <c r="Q187" s="85"/>
      <c r="R187" s="85"/>
      <c r="S187" s="52"/>
      <c r="T187" s="52"/>
    </row>
    <row r="188" spans="1:20" ht="12.75">
      <c r="A188" s="94"/>
      <c r="B188" s="94"/>
      <c r="C188" s="85"/>
      <c r="D188" s="96"/>
      <c r="E188" s="203"/>
      <c r="F188" s="203"/>
      <c r="G188" s="99"/>
      <c r="H188" s="97"/>
      <c r="I188" s="100"/>
      <c r="J188" s="97"/>
      <c r="K188" s="97"/>
      <c r="L188" s="85"/>
      <c r="M188" s="85"/>
      <c r="N188" s="85"/>
      <c r="O188" s="85"/>
      <c r="P188" s="85"/>
      <c r="Q188" s="85"/>
      <c r="R188" s="85"/>
      <c r="S188" s="52"/>
      <c r="T188" s="52"/>
    </row>
    <row r="189" spans="1:20" ht="12.75">
      <c r="A189" s="95"/>
      <c r="B189" s="94"/>
      <c r="C189" s="85"/>
      <c r="D189" s="96"/>
      <c r="E189" s="161"/>
      <c r="F189" s="161"/>
      <c r="G189" s="99"/>
      <c r="H189" s="97"/>
      <c r="I189" s="100"/>
      <c r="J189" s="97"/>
      <c r="K189" s="97"/>
      <c r="L189" s="85"/>
      <c r="M189" s="85"/>
      <c r="N189" s="85"/>
      <c r="O189" s="85"/>
      <c r="P189" s="85"/>
      <c r="Q189" s="85"/>
      <c r="R189" s="85"/>
      <c r="S189" s="52"/>
      <c r="T189" s="52"/>
    </row>
    <row r="190" spans="1:20" ht="12.75">
      <c r="A190" s="94"/>
      <c r="B190" s="94"/>
      <c r="C190" s="85"/>
      <c r="D190" s="96"/>
      <c r="E190" s="208"/>
      <c r="F190" s="208"/>
      <c r="G190" s="160"/>
      <c r="H190" s="106"/>
      <c r="I190" s="160"/>
      <c r="J190" s="106"/>
      <c r="K190" s="97"/>
      <c r="L190" s="85"/>
      <c r="M190" s="85"/>
      <c r="N190" s="85"/>
      <c r="O190" s="85"/>
      <c r="P190" s="85"/>
      <c r="Q190" s="85"/>
      <c r="R190" s="85"/>
      <c r="S190" s="52"/>
      <c r="T190" s="52"/>
    </row>
    <row r="191" spans="1:20" ht="12.75">
      <c r="A191" s="94"/>
      <c r="B191" s="94"/>
      <c r="C191" s="85"/>
      <c r="D191" s="96"/>
      <c r="E191" s="99"/>
      <c r="F191" s="99"/>
      <c r="G191" s="99"/>
      <c r="H191" s="97"/>
      <c r="I191" s="99"/>
      <c r="J191" s="97"/>
      <c r="K191" s="97"/>
      <c r="L191" s="85"/>
      <c r="M191" s="85"/>
      <c r="N191" s="85"/>
      <c r="O191" s="85"/>
      <c r="P191" s="85"/>
      <c r="Q191" s="85"/>
      <c r="R191" s="85"/>
      <c r="S191" s="52"/>
      <c r="T191" s="52"/>
    </row>
    <row r="192" spans="1:20" ht="12.75">
      <c r="A192" s="95"/>
      <c r="B192" s="94"/>
      <c r="C192" s="85"/>
      <c r="D192" s="216"/>
      <c r="E192" s="216"/>
      <c r="F192" s="216"/>
      <c r="G192" s="216"/>
      <c r="H192" s="216"/>
      <c r="I192" s="217"/>
      <c r="J192" s="217"/>
      <c r="K192" s="106"/>
      <c r="L192" s="91"/>
      <c r="M192" s="85"/>
      <c r="N192" s="107"/>
      <c r="O192" s="85"/>
      <c r="P192" s="85"/>
      <c r="Q192" s="85"/>
      <c r="R192" s="85"/>
      <c r="S192" s="52"/>
      <c r="T192" s="52"/>
    </row>
    <row r="193" spans="1:20" ht="12.75">
      <c r="A193" s="95"/>
      <c r="B193" s="94"/>
      <c r="C193" s="85"/>
      <c r="D193" s="133"/>
      <c r="E193" s="133"/>
      <c r="F193" s="133"/>
      <c r="G193" s="133"/>
      <c r="H193" s="133"/>
      <c r="I193" s="100"/>
      <c r="J193" s="100"/>
      <c r="K193" s="106"/>
      <c r="L193" s="91"/>
      <c r="M193" s="85"/>
      <c r="N193" s="107"/>
      <c r="O193" s="85"/>
      <c r="P193" s="85"/>
      <c r="Q193" s="85"/>
      <c r="R193" s="85"/>
      <c r="S193" s="52"/>
      <c r="T193" s="52"/>
    </row>
    <row r="194" spans="1:20" ht="12.75">
      <c r="A194" s="95"/>
      <c r="B194" s="94"/>
      <c r="C194" s="85"/>
      <c r="D194" s="96"/>
      <c r="E194" s="97"/>
      <c r="F194" s="98"/>
      <c r="G194" s="97"/>
      <c r="H194" s="99"/>
      <c r="I194" s="100"/>
      <c r="J194" s="101"/>
      <c r="K194" s="102"/>
      <c r="L194" s="85"/>
      <c r="M194" s="85"/>
      <c r="N194" s="92"/>
      <c r="O194" s="85"/>
      <c r="P194" s="85"/>
      <c r="Q194" s="85"/>
      <c r="R194" s="85"/>
      <c r="S194" s="52"/>
      <c r="T194" s="52"/>
    </row>
    <row r="195" spans="1:20" ht="12.75">
      <c r="A195" s="95"/>
      <c r="B195" s="111"/>
      <c r="C195" s="85"/>
      <c r="D195" s="96"/>
      <c r="E195" s="114"/>
      <c r="F195" s="164"/>
      <c r="G195" s="204"/>
      <c r="H195" s="204"/>
      <c r="I195" s="204"/>
      <c r="J195" s="204"/>
      <c r="K195" s="104"/>
      <c r="L195" s="85"/>
      <c r="M195" s="85"/>
      <c r="N195" s="85"/>
      <c r="O195" s="85"/>
      <c r="P195" s="85"/>
      <c r="Q195" s="85"/>
      <c r="R195" s="85"/>
      <c r="S195" s="52"/>
      <c r="T195" s="52"/>
    </row>
    <row r="196" spans="1:20" ht="12.75">
      <c r="A196" s="95"/>
      <c r="B196" s="85"/>
      <c r="C196" s="85"/>
      <c r="D196" s="96"/>
      <c r="E196" s="97"/>
      <c r="F196" s="165"/>
      <c r="G196" s="210"/>
      <c r="H196" s="210"/>
      <c r="I196" s="210"/>
      <c r="J196" s="210"/>
      <c r="K196" s="104"/>
      <c r="L196" s="85"/>
      <c r="M196" s="85"/>
      <c r="N196" s="85"/>
      <c r="O196" s="85"/>
      <c r="P196" s="85"/>
      <c r="Q196" s="85"/>
      <c r="R196" s="85"/>
      <c r="S196" s="52"/>
      <c r="T196" s="52"/>
    </row>
    <row r="197" spans="1:20" ht="12.75">
      <c r="A197" s="94"/>
      <c r="B197" s="85"/>
      <c r="C197" s="85"/>
      <c r="D197" s="96"/>
      <c r="E197" s="97"/>
      <c r="F197" s="165"/>
      <c r="G197" s="158"/>
      <c r="H197" s="114"/>
      <c r="I197" s="158"/>
      <c r="J197" s="114"/>
      <c r="K197" s="104"/>
      <c r="L197" s="85"/>
      <c r="M197" s="85"/>
      <c r="N197" s="85"/>
      <c r="O197" s="85"/>
      <c r="P197" s="85"/>
      <c r="Q197" s="85"/>
      <c r="R197" s="85"/>
      <c r="S197" s="52"/>
      <c r="T197" s="52"/>
    </row>
    <row r="198" spans="1:20" ht="12.75">
      <c r="A198" s="115"/>
      <c r="B198" s="85"/>
      <c r="C198" s="85"/>
      <c r="D198" s="96"/>
      <c r="E198" s="97"/>
      <c r="F198" s="165"/>
      <c r="G198" s="158"/>
      <c r="H198" s="114"/>
      <c r="I198" s="158"/>
      <c r="J198" s="114"/>
      <c r="K198" s="104"/>
      <c r="L198" s="85"/>
      <c r="M198" s="85"/>
      <c r="N198" s="85"/>
      <c r="O198" s="85"/>
      <c r="P198" s="85"/>
      <c r="Q198" s="85"/>
      <c r="R198" s="85"/>
      <c r="S198" s="52"/>
      <c r="T198" s="52"/>
    </row>
    <row r="199" spans="1:20" ht="12.75">
      <c r="A199" s="95"/>
      <c r="B199" s="111"/>
      <c r="C199" s="85"/>
      <c r="D199" s="96"/>
      <c r="E199" s="97"/>
      <c r="F199" s="98"/>
      <c r="G199" s="99"/>
      <c r="H199" s="99"/>
      <c r="I199" s="100"/>
      <c r="J199" s="101"/>
      <c r="K199" s="101"/>
      <c r="L199" s="85"/>
      <c r="M199" s="85"/>
      <c r="N199" s="85"/>
      <c r="O199" s="85"/>
      <c r="P199" s="85"/>
      <c r="Q199" s="85"/>
      <c r="R199" s="85"/>
      <c r="S199" s="52"/>
      <c r="T199" s="52"/>
    </row>
    <row r="200" spans="1:20" ht="12.75">
      <c r="A200" s="95"/>
      <c r="B200" s="111"/>
      <c r="C200" s="85"/>
      <c r="D200" s="96"/>
      <c r="E200" s="97"/>
      <c r="F200" s="98"/>
      <c r="G200" s="99"/>
      <c r="H200" s="97"/>
      <c r="I200" s="100"/>
      <c r="J200" s="97"/>
      <c r="K200" s="97"/>
      <c r="L200" s="85"/>
      <c r="M200" s="85"/>
      <c r="N200" s="85"/>
      <c r="O200" s="85"/>
      <c r="P200" s="85"/>
      <c r="Q200" s="85"/>
      <c r="R200" s="85"/>
      <c r="S200" s="52"/>
      <c r="T200" s="52"/>
    </row>
    <row r="201" spans="1:20" ht="12.75">
      <c r="A201" s="94"/>
      <c r="B201" s="85"/>
      <c r="C201" s="85"/>
      <c r="D201" s="166"/>
      <c r="E201" s="85"/>
      <c r="F201" s="98"/>
      <c r="G201" s="99"/>
      <c r="H201" s="97"/>
      <c r="I201" s="100"/>
      <c r="J201" s="97"/>
      <c r="K201" s="97"/>
      <c r="L201" s="85"/>
      <c r="M201" s="85"/>
      <c r="N201" s="85"/>
      <c r="O201" s="85"/>
      <c r="P201" s="85"/>
      <c r="Q201" s="85"/>
      <c r="R201" s="85"/>
      <c r="S201" s="52"/>
      <c r="T201" s="52"/>
    </row>
    <row r="202" spans="1:20" ht="12.75">
      <c r="A202" s="95"/>
      <c r="B202" s="94"/>
      <c r="C202" s="85"/>
      <c r="D202" s="96"/>
      <c r="E202" s="97"/>
      <c r="F202" s="98"/>
      <c r="G202" s="99"/>
      <c r="H202" s="97"/>
      <c r="I202" s="100"/>
      <c r="J202" s="97"/>
      <c r="K202" s="101"/>
      <c r="L202" s="85"/>
      <c r="M202" s="85"/>
      <c r="N202" s="85"/>
      <c r="O202" s="85"/>
      <c r="P202" s="85"/>
      <c r="Q202" s="85"/>
      <c r="R202" s="85"/>
      <c r="S202" s="52"/>
      <c r="T202" s="52"/>
    </row>
    <row r="203" spans="1:20" ht="12.75">
      <c r="A203" s="95"/>
      <c r="B203" s="111"/>
      <c r="C203" s="85"/>
      <c r="D203" s="97"/>
      <c r="E203" s="85"/>
      <c r="F203" s="98"/>
      <c r="G203" s="100"/>
      <c r="H203" s="97"/>
      <c r="I203" s="97"/>
      <c r="J203" s="97"/>
      <c r="K203" s="97"/>
      <c r="L203" s="85"/>
      <c r="M203" s="85"/>
      <c r="N203" s="85"/>
      <c r="O203" s="85"/>
      <c r="P203" s="85"/>
      <c r="Q203" s="85"/>
      <c r="R203" s="85"/>
      <c r="S203" s="52"/>
      <c r="T203" s="52"/>
    </row>
    <row r="204" spans="1:20" ht="12.75">
      <c r="A204" s="94"/>
      <c r="B204" s="85"/>
      <c r="C204" s="85"/>
      <c r="D204" s="96"/>
      <c r="E204" s="97"/>
      <c r="F204" s="98"/>
      <c r="G204" s="97"/>
      <c r="H204" s="97"/>
      <c r="I204" s="97"/>
      <c r="J204" s="97"/>
      <c r="K204" s="97"/>
      <c r="L204" s="85"/>
      <c r="M204" s="85"/>
      <c r="N204" s="85"/>
      <c r="O204" s="85"/>
      <c r="P204" s="85"/>
      <c r="Q204" s="85"/>
      <c r="R204" s="85"/>
      <c r="S204" s="52"/>
      <c r="T204" s="52"/>
    </row>
    <row r="205" spans="1:20" ht="12.75">
      <c r="A205" s="94"/>
      <c r="B205" s="85"/>
      <c r="C205" s="85"/>
      <c r="D205" s="96"/>
      <c r="E205" s="97"/>
      <c r="F205" s="98"/>
      <c r="G205" s="97"/>
      <c r="H205" s="97"/>
      <c r="I205" s="97"/>
      <c r="J205" s="97"/>
      <c r="K205" s="101"/>
      <c r="L205" s="85"/>
      <c r="M205" s="85"/>
      <c r="N205" s="85"/>
      <c r="O205" s="85"/>
      <c r="P205" s="85"/>
      <c r="Q205" s="85"/>
      <c r="R205" s="85"/>
      <c r="S205" s="52"/>
      <c r="T205" s="52"/>
    </row>
    <row r="206" spans="1:20" ht="12.75">
      <c r="A206" s="95"/>
      <c r="B206" s="85"/>
      <c r="C206" s="85"/>
      <c r="D206" s="216"/>
      <c r="E206" s="216"/>
      <c r="F206" s="216"/>
      <c r="G206" s="216"/>
      <c r="H206" s="216"/>
      <c r="I206" s="218"/>
      <c r="J206" s="218"/>
      <c r="K206" s="90"/>
      <c r="L206" s="91"/>
      <c r="M206" s="85"/>
      <c r="N206" s="92"/>
      <c r="O206" s="85"/>
      <c r="P206" s="85"/>
      <c r="Q206" s="85"/>
      <c r="R206" s="85"/>
      <c r="S206" s="52"/>
      <c r="T206" s="52"/>
    </row>
    <row r="207" spans="1:20" ht="12.75">
      <c r="A207" s="95"/>
      <c r="B207" s="111"/>
      <c r="C207" s="85"/>
      <c r="D207" s="96"/>
      <c r="E207" s="97"/>
      <c r="F207" s="98"/>
      <c r="G207" s="97"/>
      <c r="H207" s="97"/>
      <c r="I207" s="100"/>
      <c r="J207" s="97"/>
      <c r="K207" s="101"/>
      <c r="L207" s="85"/>
      <c r="M207" s="85"/>
      <c r="N207" s="85"/>
      <c r="O207" s="85"/>
      <c r="P207" s="85"/>
      <c r="Q207" s="85"/>
      <c r="R207" s="85"/>
      <c r="S207" s="52"/>
      <c r="T207" s="52"/>
    </row>
    <row r="208" spans="1:20" ht="12.75">
      <c r="A208" s="95"/>
      <c r="B208" s="111"/>
      <c r="C208" s="85"/>
      <c r="D208" s="219"/>
      <c r="E208" s="219"/>
      <c r="F208" s="209"/>
      <c r="G208" s="209"/>
      <c r="H208" s="219"/>
      <c r="I208" s="219"/>
      <c r="J208" s="104"/>
      <c r="K208" s="104"/>
      <c r="L208" s="85"/>
      <c r="M208" s="85"/>
      <c r="N208" s="85"/>
      <c r="O208" s="85"/>
      <c r="P208" s="85"/>
      <c r="Q208" s="85"/>
      <c r="R208" s="85"/>
      <c r="S208" s="52"/>
      <c r="T208" s="52"/>
    </row>
    <row r="209" spans="1:20" ht="12.75">
      <c r="A209" s="95"/>
      <c r="B209" s="104"/>
      <c r="C209" s="104"/>
      <c r="D209" s="219"/>
      <c r="E209" s="219"/>
      <c r="F209" s="209"/>
      <c r="G209" s="209"/>
      <c r="H209" s="219"/>
      <c r="I209" s="219"/>
      <c r="J209" s="104"/>
      <c r="K209" s="104"/>
      <c r="L209" s="85"/>
      <c r="M209" s="85"/>
      <c r="N209" s="85"/>
      <c r="O209" s="85"/>
      <c r="P209" s="85"/>
      <c r="Q209" s="85"/>
      <c r="R209" s="85"/>
      <c r="S209" s="52"/>
      <c r="T209" s="52"/>
    </row>
    <row r="210" spans="1:20" ht="12.75">
      <c r="A210" s="95"/>
      <c r="B210" s="111"/>
      <c r="C210" s="85"/>
      <c r="D210" s="96"/>
      <c r="E210" s="97"/>
      <c r="F210" s="98"/>
      <c r="G210" s="97"/>
      <c r="H210" s="99"/>
      <c r="I210" s="100"/>
      <c r="J210" s="101"/>
      <c r="K210" s="101"/>
      <c r="L210" s="85"/>
      <c r="M210" s="85"/>
      <c r="N210" s="85"/>
      <c r="O210" s="85"/>
      <c r="P210" s="85"/>
      <c r="Q210" s="85"/>
      <c r="R210" s="85"/>
      <c r="S210" s="52"/>
      <c r="T210" s="52"/>
    </row>
    <row r="211" spans="1:20" ht="12.75">
      <c r="A211" s="95"/>
      <c r="B211" s="91"/>
      <c r="C211" s="85"/>
      <c r="D211" s="96"/>
      <c r="E211" s="97"/>
      <c r="F211" s="98"/>
      <c r="G211" s="97"/>
      <c r="H211" s="99"/>
      <c r="I211" s="97"/>
      <c r="J211" s="101"/>
      <c r="K211" s="101"/>
      <c r="L211" s="85"/>
      <c r="M211" s="85"/>
      <c r="N211" s="85"/>
      <c r="O211" s="85"/>
      <c r="P211" s="85"/>
      <c r="Q211" s="85"/>
      <c r="R211" s="85"/>
      <c r="S211" s="52"/>
      <c r="T211" s="52"/>
    </row>
    <row r="212" spans="1:20" ht="12.75">
      <c r="A212" s="167"/>
      <c r="B212" s="85"/>
      <c r="C212" s="115"/>
      <c r="D212" s="168"/>
      <c r="E212" s="90"/>
      <c r="F212" s="157"/>
      <c r="G212" s="97"/>
      <c r="H212" s="156"/>
      <c r="I212" s="90"/>
      <c r="J212" s="103"/>
      <c r="K212" s="90"/>
      <c r="L212" s="115"/>
      <c r="M212" s="115"/>
      <c r="N212" s="115"/>
      <c r="O212" s="85"/>
      <c r="P212" s="85"/>
      <c r="Q212" s="85"/>
      <c r="R212" s="85"/>
      <c r="S212" s="52"/>
      <c r="T212" s="52"/>
    </row>
    <row r="213" spans="1:20" ht="12.75">
      <c r="A213" s="167"/>
      <c r="B213" s="85"/>
      <c r="C213" s="115"/>
      <c r="D213" s="168"/>
      <c r="E213" s="90"/>
      <c r="F213" s="157"/>
      <c r="G213" s="97"/>
      <c r="H213" s="156"/>
      <c r="I213" s="90"/>
      <c r="J213" s="103"/>
      <c r="K213" s="90"/>
      <c r="L213" s="115"/>
      <c r="M213" s="115"/>
      <c r="N213" s="115"/>
      <c r="O213" s="85"/>
      <c r="P213" s="85"/>
      <c r="Q213" s="85"/>
      <c r="R213" s="85"/>
      <c r="S213" s="52"/>
      <c r="T213" s="52"/>
    </row>
    <row r="214" spans="1:20" ht="12.75">
      <c r="A214" s="167"/>
      <c r="B214" s="85"/>
      <c r="C214" s="115"/>
      <c r="D214" s="168"/>
      <c r="E214" s="90"/>
      <c r="F214" s="157"/>
      <c r="G214" s="97"/>
      <c r="H214" s="156"/>
      <c r="I214" s="90"/>
      <c r="J214" s="103"/>
      <c r="K214" s="90"/>
      <c r="L214" s="115"/>
      <c r="M214" s="115"/>
      <c r="N214" s="115"/>
      <c r="O214" s="85"/>
      <c r="P214" s="85"/>
      <c r="Q214" s="85"/>
      <c r="R214" s="85"/>
      <c r="S214" s="52"/>
      <c r="T214" s="52"/>
    </row>
    <row r="215" spans="1:20" ht="12.75">
      <c r="A215" s="121"/>
      <c r="B215" s="85"/>
      <c r="C215" s="85"/>
      <c r="D215" s="96"/>
      <c r="E215" s="97"/>
      <c r="F215" s="206"/>
      <c r="G215" s="206"/>
      <c r="H215" s="99"/>
      <c r="I215" s="97"/>
      <c r="J215" s="101"/>
      <c r="K215" s="97"/>
      <c r="L215" s="85"/>
      <c r="M215" s="85"/>
      <c r="N215" s="85"/>
      <c r="O215" s="85"/>
      <c r="P215" s="85"/>
      <c r="Q215" s="85"/>
      <c r="R215" s="85"/>
      <c r="S215" s="52"/>
      <c r="T215" s="52"/>
    </row>
    <row r="216" spans="1:20" ht="12.75">
      <c r="A216" s="169"/>
      <c r="B216" s="111"/>
      <c r="C216" s="85"/>
      <c r="D216" s="96"/>
      <c r="E216" s="97"/>
      <c r="F216" s="98"/>
      <c r="G216" s="97"/>
      <c r="H216" s="99"/>
      <c r="I216" s="97"/>
      <c r="J216" s="101"/>
      <c r="K216" s="101"/>
      <c r="L216" s="85"/>
      <c r="M216" s="85"/>
      <c r="N216" s="85"/>
      <c r="O216" s="85"/>
      <c r="P216" s="85"/>
      <c r="Q216" s="85"/>
      <c r="R216" s="85"/>
      <c r="S216" s="52"/>
      <c r="T216" s="52"/>
    </row>
    <row r="217" spans="1:20" ht="12.75">
      <c r="A217" s="169"/>
      <c r="B217" s="91"/>
      <c r="C217" s="85"/>
      <c r="D217" s="96"/>
      <c r="E217" s="97"/>
      <c r="F217" s="98"/>
      <c r="G217" s="97"/>
      <c r="H217" s="99"/>
      <c r="I217" s="97"/>
      <c r="J217" s="101"/>
      <c r="K217" s="101"/>
      <c r="L217" s="85"/>
      <c r="M217" s="85"/>
      <c r="N217" s="85"/>
      <c r="O217" s="85"/>
      <c r="P217" s="85"/>
      <c r="Q217" s="85"/>
      <c r="R217" s="85"/>
      <c r="S217" s="52"/>
      <c r="T217" s="52"/>
    </row>
    <row r="218" spans="1:20" ht="12.75">
      <c r="A218" s="170"/>
      <c r="B218" s="85"/>
      <c r="C218" s="85"/>
      <c r="D218" s="96"/>
      <c r="E218" s="97"/>
      <c r="F218" s="98"/>
      <c r="G218" s="97"/>
      <c r="H218" s="99"/>
      <c r="I218" s="97"/>
      <c r="J218" s="101"/>
      <c r="K218" s="101"/>
      <c r="L218" s="85"/>
      <c r="M218" s="85"/>
      <c r="N218" s="85"/>
      <c r="O218" s="85"/>
      <c r="P218" s="85"/>
      <c r="Q218" s="85"/>
      <c r="R218" s="85"/>
      <c r="S218" s="52"/>
      <c r="T218" s="52"/>
    </row>
    <row r="219" spans="1:20" ht="12.75">
      <c r="A219" s="170"/>
      <c r="B219" s="85"/>
      <c r="C219" s="85"/>
      <c r="D219" s="96"/>
      <c r="E219" s="97"/>
      <c r="F219" s="98"/>
      <c r="G219" s="97"/>
      <c r="H219" s="99"/>
      <c r="I219" s="97"/>
      <c r="J219" s="101"/>
      <c r="K219" s="101"/>
      <c r="L219" s="85"/>
      <c r="M219" s="85"/>
      <c r="N219" s="85"/>
      <c r="O219" s="85"/>
      <c r="P219" s="85"/>
      <c r="Q219" s="85"/>
      <c r="R219" s="85"/>
      <c r="S219" s="52"/>
      <c r="T219" s="52"/>
    </row>
    <row r="220" spans="1:20" ht="12.75">
      <c r="A220" s="169"/>
      <c r="B220" s="170"/>
      <c r="C220" s="85"/>
      <c r="D220" s="96"/>
      <c r="E220" s="97"/>
      <c r="F220" s="98"/>
      <c r="G220" s="97"/>
      <c r="H220" s="99"/>
      <c r="I220" s="97"/>
      <c r="J220" s="101"/>
      <c r="K220" s="101"/>
      <c r="L220" s="85"/>
      <c r="M220" s="85"/>
      <c r="N220" s="85"/>
      <c r="O220" s="85"/>
      <c r="P220" s="85"/>
      <c r="Q220" s="85"/>
      <c r="R220" s="85"/>
      <c r="S220" s="52"/>
      <c r="T220" s="52"/>
    </row>
    <row r="221" spans="1:20" ht="12.75">
      <c r="A221" s="115"/>
      <c r="B221" s="85"/>
      <c r="C221" s="85"/>
      <c r="D221" s="96"/>
      <c r="E221" s="97"/>
      <c r="F221" s="98"/>
      <c r="G221" s="97"/>
      <c r="H221" s="99"/>
      <c r="I221" s="97"/>
      <c r="J221" s="101"/>
      <c r="K221" s="97"/>
      <c r="L221" s="85"/>
      <c r="M221" s="85"/>
      <c r="N221" s="85"/>
      <c r="O221" s="85"/>
      <c r="P221" s="85"/>
      <c r="Q221" s="85"/>
      <c r="R221" s="85"/>
      <c r="S221" s="52"/>
      <c r="T221" s="52"/>
    </row>
    <row r="222" spans="1:20" ht="12.75">
      <c r="A222" s="115"/>
      <c r="B222" s="85"/>
      <c r="C222" s="85"/>
      <c r="D222" s="96"/>
      <c r="E222" s="97"/>
      <c r="F222" s="206"/>
      <c r="G222" s="206"/>
      <c r="H222" s="99"/>
      <c r="I222" s="97"/>
      <c r="J222" s="101"/>
      <c r="K222" s="97"/>
      <c r="L222" s="85"/>
      <c r="M222" s="85"/>
      <c r="N222" s="85"/>
      <c r="O222" s="85"/>
      <c r="P222" s="85"/>
      <c r="Q222" s="85"/>
      <c r="R222" s="85"/>
      <c r="S222" s="52"/>
      <c r="T222" s="52"/>
    </row>
    <row r="223" spans="1:20" ht="12.75">
      <c r="A223" s="169"/>
      <c r="B223" s="115"/>
      <c r="C223" s="85"/>
      <c r="D223" s="96"/>
      <c r="E223" s="97"/>
      <c r="F223" s="98"/>
      <c r="G223" s="97"/>
      <c r="H223" s="99"/>
      <c r="I223" s="97"/>
      <c r="J223" s="101"/>
      <c r="K223" s="97"/>
      <c r="L223" s="85"/>
      <c r="M223" s="85"/>
      <c r="N223" s="85"/>
      <c r="O223" s="85"/>
      <c r="P223" s="85"/>
      <c r="Q223" s="85"/>
      <c r="R223" s="85"/>
      <c r="S223" s="52"/>
      <c r="T223" s="52"/>
    </row>
    <row r="224" spans="1:20" ht="12.75">
      <c r="A224" s="95"/>
      <c r="B224" s="115"/>
      <c r="C224" s="85"/>
      <c r="D224" s="96"/>
      <c r="E224" s="97"/>
      <c r="F224" s="98"/>
      <c r="G224" s="97"/>
      <c r="H224" s="99"/>
      <c r="I224" s="97"/>
      <c r="J224" s="101"/>
      <c r="K224" s="97"/>
      <c r="L224" s="85"/>
      <c r="M224" s="85"/>
      <c r="N224" s="85"/>
      <c r="O224" s="85"/>
      <c r="P224" s="85"/>
      <c r="Q224" s="85"/>
      <c r="R224" s="85"/>
      <c r="S224" s="52"/>
      <c r="T224" s="52"/>
    </row>
    <row r="225" spans="1:20" ht="12.75">
      <c r="A225" s="95"/>
      <c r="B225" s="91"/>
      <c r="C225" s="85"/>
      <c r="D225" s="96"/>
      <c r="E225" s="97"/>
      <c r="F225" s="98"/>
      <c r="G225" s="97"/>
      <c r="H225" s="99"/>
      <c r="I225" s="97"/>
      <c r="J225" s="101"/>
      <c r="K225" s="101"/>
      <c r="L225" s="85"/>
      <c r="M225" s="85"/>
      <c r="N225" s="85"/>
      <c r="O225" s="85"/>
      <c r="P225" s="85"/>
      <c r="Q225" s="85"/>
      <c r="R225" s="85"/>
      <c r="S225" s="52"/>
      <c r="T225" s="52"/>
    </row>
    <row r="226" spans="1:20" ht="12.75">
      <c r="A226" s="170"/>
      <c r="B226" s="85"/>
      <c r="C226" s="85"/>
      <c r="D226" s="96"/>
      <c r="E226" s="97"/>
      <c r="F226" s="98"/>
      <c r="G226" s="97"/>
      <c r="H226" s="99"/>
      <c r="I226" s="97"/>
      <c r="J226" s="101"/>
      <c r="K226" s="101"/>
      <c r="L226" s="85"/>
      <c r="M226" s="85"/>
      <c r="N226" s="85"/>
      <c r="O226" s="85"/>
      <c r="P226" s="85"/>
      <c r="Q226" s="85"/>
      <c r="R226" s="85"/>
      <c r="S226" s="52"/>
      <c r="T226" s="52"/>
    </row>
    <row r="227" spans="1:20" ht="12.75">
      <c r="A227" s="115"/>
      <c r="B227" s="85"/>
      <c r="C227" s="115"/>
      <c r="D227" s="168"/>
      <c r="E227" s="90"/>
      <c r="F227" s="204"/>
      <c r="G227" s="204"/>
      <c r="H227" s="99"/>
      <c r="I227" s="97"/>
      <c r="J227" s="101"/>
      <c r="K227" s="97"/>
      <c r="L227" s="115"/>
      <c r="M227" s="115"/>
      <c r="N227" s="115"/>
      <c r="O227" s="85"/>
      <c r="P227" s="85"/>
      <c r="Q227" s="85"/>
      <c r="R227" s="85"/>
      <c r="S227" s="52"/>
      <c r="T227" s="52"/>
    </row>
    <row r="228" spans="1:20" ht="12.75">
      <c r="A228" s="171"/>
      <c r="B228" s="115"/>
      <c r="C228" s="115"/>
      <c r="D228" s="168"/>
      <c r="E228" s="90"/>
      <c r="F228" s="157"/>
      <c r="G228" s="97"/>
      <c r="H228" s="99"/>
      <c r="I228" s="97"/>
      <c r="J228" s="101"/>
      <c r="K228" s="97"/>
      <c r="L228" s="115"/>
      <c r="M228" s="115"/>
      <c r="N228" s="115"/>
      <c r="O228" s="85"/>
      <c r="P228" s="85"/>
      <c r="Q228" s="85"/>
      <c r="R228" s="85"/>
      <c r="S228" s="52"/>
      <c r="T228" s="52"/>
    </row>
    <row r="229" spans="1:20" ht="12.75">
      <c r="A229" s="171"/>
      <c r="B229" s="115"/>
      <c r="C229" s="115"/>
      <c r="D229" s="168"/>
      <c r="E229" s="90"/>
      <c r="F229" s="157"/>
      <c r="G229" s="97"/>
      <c r="H229" s="99"/>
      <c r="I229" s="97"/>
      <c r="J229" s="101"/>
      <c r="K229" s="97"/>
      <c r="L229" s="115"/>
      <c r="M229" s="115"/>
      <c r="N229" s="115"/>
      <c r="O229" s="85"/>
      <c r="P229" s="85"/>
      <c r="Q229" s="85"/>
      <c r="R229" s="85"/>
      <c r="S229" s="52"/>
      <c r="T229" s="52"/>
    </row>
    <row r="230" spans="1:20" ht="12.75">
      <c r="A230" s="95"/>
      <c r="B230" s="91"/>
      <c r="C230" s="115"/>
      <c r="D230" s="168"/>
      <c r="E230" s="90"/>
      <c r="F230" s="157"/>
      <c r="G230" s="97"/>
      <c r="H230" s="156"/>
      <c r="I230" s="90"/>
      <c r="J230" s="103"/>
      <c r="K230" s="103"/>
      <c r="L230" s="115"/>
      <c r="M230" s="115"/>
      <c r="N230" s="115"/>
      <c r="O230" s="85"/>
      <c r="P230" s="85"/>
      <c r="Q230" s="85"/>
      <c r="R230" s="85"/>
      <c r="S230" s="52"/>
      <c r="T230" s="52"/>
    </row>
    <row r="231" spans="1:20" ht="12.75">
      <c r="A231" s="121"/>
      <c r="B231" s="85"/>
      <c r="C231" s="115"/>
      <c r="D231" s="168"/>
      <c r="E231" s="90"/>
      <c r="F231" s="204"/>
      <c r="G231" s="204"/>
      <c r="H231" s="99"/>
      <c r="I231" s="97"/>
      <c r="J231" s="101"/>
      <c r="K231" s="97"/>
      <c r="L231" s="115"/>
      <c r="M231" s="115"/>
      <c r="N231" s="115"/>
      <c r="O231" s="85"/>
      <c r="P231" s="85"/>
      <c r="Q231" s="85"/>
      <c r="R231" s="85"/>
      <c r="S231" s="52"/>
      <c r="T231" s="52"/>
    </row>
    <row r="232" spans="1:20" ht="12.75">
      <c r="A232" s="171"/>
      <c r="B232" s="115"/>
      <c r="C232" s="115"/>
      <c r="D232" s="168"/>
      <c r="E232" s="90"/>
      <c r="F232" s="157"/>
      <c r="G232" s="97"/>
      <c r="H232" s="156"/>
      <c r="I232" s="90"/>
      <c r="J232" s="103"/>
      <c r="K232" s="103"/>
      <c r="L232" s="115"/>
      <c r="M232" s="115"/>
      <c r="N232" s="115"/>
      <c r="O232" s="85"/>
      <c r="P232" s="85"/>
      <c r="Q232" s="85"/>
      <c r="R232" s="85"/>
      <c r="S232" s="52"/>
      <c r="T232" s="52"/>
    </row>
    <row r="233" spans="1:20" ht="12.75">
      <c r="A233" s="95"/>
      <c r="B233" s="91"/>
      <c r="C233" s="85"/>
      <c r="D233" s="96"/>
      <c r="E233" s="97"/>
      <c r="F233" s="98"/>
      <c r="G233" s="97"/>
      <c r="H233" s="99"/>
      <c r="I233" s="97"/>
      <c r="J233" s="101"/>
      <c r="K233" s="101"/>
      <c r="L233" s="85"/>
      <c r="M233" s="85"/>
      <c r="N233" s="85"/>
      <c r="O233" s="85"/>
      <c r="P233" s="85"/>
      <c r="Q233" s="85"/>
      <c r="R233" s="85"/>
      <c r="S233" s="52"/>
      <c r="T233" s="52"/>
    </row>
    <row r="234" spans="1:20" ht="12.75">
      <c r="A234" s="172"/>
      <c r="B234" s="85"/>
      <c r="C234" s="85"/>
      <c r="D234" s="96"/>
      <c r="E234" s="97"/>
      <c r="F234" s="98"/>
      <c r="G234" s="97"/>
      <c r="H234" s="99"/>
      <c r="I234" s="97"/>
      <c r="J234" s="101"/>
      <c r="K234" s="101"/>
      <c r="L234" s="85"/>
      <c r="M234" s="85"/>
      <c r="N234" s="85"/>
      <c r="O234" s="85"/>
      <c r="P234" s="85"/>
      <c r="Q234" s="85"/>
      <c r="R234" s="85"/>
      <c r="S234" s="52"/>
      <c r="T234" s="52"/>
    </row>
    <row r="235" spans="1:20" ht="12.75">
      <c r="A235" s="172"/>
      <c r="B235" s="85"/>
      <c r="C235" s="85"/>
      <c r="D235" s="96"/>
      <c r="E235" s="97"/>
      <c r="F235" s="98"/>
      <c r="G235" s="97"/>
      <c r="H235" s="99"/>
      <c r="I235" s="97"/>
      <c r="J235" s="101"/>
      <c r="K235" s="101"/>
      <c r="L235" s="85"/>
      <c r="M235" s="85"/>
      <c r="N235" s="85"/>
      <c r="O235" s="85"/>
      <c r="P235" s="85"/>
      <c r="Q235" s="85"/>
      <c r="R235" s="85"/>
      <c r="S235" s="52"/>
      <c r="T235" s="52"/>
    </row>
    <row r="236" spans="1:20" ht="12.75">
      <c r="A236" s="172"/>
      <c r="B236" s="85"/>
      <c r="C236" s="85"/>
      <c r="D236" s="96"/>
      <c r="E236" s="97"/>
      <c r="F236" s="98"/>
      <c r="G236" s="97"/>
      <c r="H236" s="99"/>
      <c r="I236" s="97"/>
      <c r="J236" s="101"/>
      <c r="K236" s="97"/>
      <c r="L236" s="85"/>
      <c r="M236" s="85"/>
      <c r="N236" s="85"/>
      <c r="O236" s="85"/>
      <c r="P236" s="85"/>
      <c r="Q236" s="85"/>
      <c r="R236" s="85"/>
      <c r="S236" s="52"/>
      <c r="T236" s="52"/>
    </row>
    <row r="237" spans="1:20" ht="12.75">
      <c r="A237" s="115"/>
      <c r="B237" s="85"/>
      <c r="C237" s="85"/>
      <c r="D237" s="96"/>
      <c r="E237" s="97"/>
      <c r="F237" s="98"/>
      <c r="G237" s="97"/>
      <c r="H237" s="99"/>
      <c r="I237" s="97"/>
      <c r="J237" s="101"/>
      <c r="K237" s="97"/>
      <c r="L237" s="85"/>
      <c r="M237" s="85"/>
      <c r="N237" s="85"/>
      <c r="O237" s="85"/>
      <c r="P237" s="85"/>
      <c r="Q237" s="85"/>
      <c r="R237" s="85"/>
      <c r="S237" s="52"/>
      <c r="T237" s="52"/>
    </row>
    <row r="238" spans="1:20" ht="12.75">
      <c r="A238" s="115"/>
      <c r="B238" s="85"/>
      <c r="C238" s="85"/>
      <c r="D238" s="96"/>
      <c r="E238" s="97"/>
      <c r="F238" s="206"/>
      <c r="G238" s="206"/>
      <c r="H238" s="99"/>
      <c r="I238" s="97"/>
      <c r="J238" s="101"/>
      <c r="K238" s="97"/>
      <c r="L238" s="85"/>
      <c r="M238" s="85"/>
      <c r="N238" s="85"/>
      <c r="O238" s="85"/>
      <c r="P238" s="85"/>
      <c r="Q238" s="85"/>
      <c r="R238" s="85"/>
      <c r="S238" s="52"/>
      <c r="T238" s="52"/>
    </row>
    <row r="239" spans="1:20" ht="12.75">
      <c r="A239" s="169"/>
      <c r="B239" s="112"/>
      <c r="C239" s="85"/>
      <c r="D239" s="96"/>
      <c r="E239" s="97"/>
      <c r="F239" s="98"/>
      <c r="G239" s="97"/>
      <c r="H239" s="99"/>
      <c r="I239" s="97"/>
      <c r="J239" s="101"/>
      <c r="K239" s="101"/>
      <c r="L239" s="85"/>
      <c r="M239" s="85"/>
      <c r="N239" s="85"/>
      <c r="O239" s="85"/>
      <c r="P239" s="85"/>
      <c r="Q239" s="85"/>
      <c r="R239" s="85"/>
      <c r="S239" s="52"/>
      <c r="T239" s="52"/>
    </row>
    <row r="240" spans="1:20" ht="12.75">
      <c r="A240" s="95"/>
      <c r="B240" s="91"/>
      <c r="C240" s="85"/>
      <c r="D240" s="96"/>
      <c r="E240" s="97"/>
      <c r="F240" s="98"/>
      <c r="G240" s="97"/>
      <c r="H240" s="99"/>
      <c r="I240" s="97"/>
      <c r="J240" s="101"/>
      <c r="K240" s="101"/>
      <c r="L240" s="85"/>
      <c r="M240" s="85"/>
      <c r="N240" s="85"/>
      <c r="O240" s="85"/>
      <c r="P240" s="85"/>
      <c r="Q240" s="85"/>
      <c r="R240" s="85"/>
      <c r="S240" s="52"/>
      <c r="T240" s="52"/>
    </row>
    <row r="241" spans="1:20" ht="12.75">
      <c r="A241" s="121"/>
      <c r="B241" s="85"/>
      <c r="C241" s="115"/>
      <c r="D241" s="168"/>
      <c r="E241" s="90"/>
      <c r="F241" s="204"/>
      <c r="G241" s="204"/>
      <c r="H241" s="156"/>
      <c r="I241" s="90"/>
      <c r="J241" s="103"/>
      <c r="K241" s="97"/>
      <c r="L241" s="115"/>
      <c r="M241" s="115"/>
      <c r="N241" s="115"/>
      <c r="O241" s="85"/>
      <c r="P241" s="85"/>
      <c r="Q241" s="85"/>
      <c r="R241" s="85"/>
      <c r="S241" s="52"/>
      <c r="T241" s="52"/>
    </row>
    <row r="242" spans="1:20" ht="12.75">
      <c r="A242" s="95"/>
      <c r="B242" s="111"/>
      <c r="C242" s="85"/>
      <c r="D242" s="96"/>
      <c r="E242" s="97"/>
      <c r="F242" s="98"/>
      <c r="G242" s="97"/>
      <c r="H242" s="99"/>
      <c r="I242" s="97"/>
      <c r="J242" s="101"/>
      <c r="K242" s="101"/>
      <c r="L242" s="85"/>
      <c r="M242" s="85"/>
      <c r="N242" s="85"/>
      <c r="O242" s="85"/>
      <c r="P242" s="85"/>
      <c r="Q242" s="85"/>
      <c r="R242" s="85"/>
      <c r="S242" s="52"/>
      <c r="T242" s="52"/>
    </row>
    <row r="243" spans="1:20" ht="12.75">
      <c r="A243" s="95"/>
      <c r="B243" s="111"/>
      <c r="C243" s="85"/>
      <c r="D243" s="96"/>
      <c r="E243" s="97"/>
      <c r="F243" s="98"/>
      <c r="G243" s="97"/>
      <c r="H243" s="99"/>
      <c r="I243" s="97"/>
      <c r="J243" s="101"/>
      <c r="K243" s="101"/>
      <c r="L243" s="85"/>
      <c r="M243" s="85"/>
      <c r="N243" s="85"/>
      <c r="O243" s="85"/>
      <c r="P243" s="85"/>
      <c r="Q243" s="85"/>
      <c r="R243" s="85"/>
      <c r="S243" s="52"/>
      <c r="T243" s="52"/>
    </row>
    <row r="244" spans="1:20" ht="12.75">
      <c r="A244" s="121"/>
      <c r="B244" s="85"/>
      <c r="C244" s="85"/>
      <c r="D244" s="96"/>
      <c r="E244" s="97"/>
      <c r="F244" s="206"/>
      <c r="G244" s="206"/>
      <c r="H244" s="99"/>
      <c r="I244" s="97"/>
      <c r="J244" s="103"/>
      <c r="K244" s="97"/>
      <c r="L244" s="85"/>
      <c r="M244" s="85"/>
      <c r="N244" s="85"/>
      <c r="O244" s="85"/>
      <c r="P244" s="85"/>
      <c r="Q244" s="85"/>
      <c r="R244" s="85"/>
      <c r="S244" s="52"/>
      <c r="T244" s="52"/>
    </row>
    <row r="245" spans="1:20" ht="12.75">
      <c r="A245" s="95"/>
      <c r="B245" s="111"/>
      <c r="C245" s="85"/>
      <c r="D245" s="96"/>
      <c r="E245" s="97"/>
      <c r="F245" s="98"/>
      <c r="G245" s="97"/>
      <c r="H245" s="99"/>
      <c r="I245" s="97"/>
      <c r="J245" s="101"/>
      <c r="K245" s="101"/>
      <c r="L245" s="85"/>
      <c r="M245" s="85"/>
      <c r="N245" s="85"/>
      <c r="O245" s="85"/>
      <c r="P245" s="85"/>
      <c r="Q245" s="85"/>
      <c r="R245" s="85"/>
      <c r="S245" s="52"/>
      <c r="T245" s="52"/>
    </row>
    <row r="246" spans="1:20" ht="12.75">
      <c r="A246" s="95"/>
      <c r="B246" s="111"/>
      <c r="C246" s="85"/>
      <c r="D246" s="96"/>
      <c r="E246" s="97"/>
      <c r="F246" s="98"/>
      <c r="G246" s="97"/>
      <c r="H246" s="99"/>
      <c r="I246" s="97"/>
      <c r="J246" s="101"/>
      <c r="K246" s="101"/>
      <c r="L246" s="85"/>
      <c r="M246" s="85"/>
      <c r="N246" s="85"/>
      <c r="O246" s="85"/>
      <c r="P246" s="85"/>
      <c r="Q246" s="85"/>
      <c r="R246" s="85"/>
      <c r="S246" s="52"/>
      <c r="T246" s="52"/>
    </row>
    <row r="247" spans="1:20" ht="12.75">
      <c r="A247" s="172"/>
      <c r="B247" s="85"/>
      <c r="C247" s="85"/>
      <c r="D247" s="96"/>
      <c r="E247" s="97"/>
      <c r="F247" s="98"/>
      <c r="G247" s="97"/>
      <c r="H247" s="99"/>
      <c r="I247" s="97"/>
      <c r="J247" s="101"/>
      <c r="K247" s="101"/>
      <c r="L247" s="85"/>
      <c r="M247" s="85"/>
      <c r="N247" s="85"/>
      <c r="O247" s="85"/>
      <c r="P247" s="85"/>
      <c r="Q247" s="85"/>
      <c r="R247" s="85"/>
      <c r="S247" s="52"/>
      <c r="T247" s="52"/>
    </row>
    <row r="248" spans="1:20" ht="12.75">
      <c r="A248" s="121"/>
      <c r="B248" s="85"/>
      <c r="C248" s="85"/>
      <c r="D248" s="96"/>
      <c r="E248" s="97"/>
      <c r="F248" s="206"/>
      <c r="G248" s="206"/>
      <c r="H248" s="99"/>
      <c r="I248" s="97"/>
      <c r="J248" s="103"/>
      <c r="K248" s="97"/>
      <c r="L248" s="85"/>
      <c r="M248" s="85"/>
      <c r="N248" s="85"/>
      <c r="O248" s="85"/>
      <c r="P248" s="85"/>
      <c r="Q248" s="85"/>
      <c r="R248" s="85"/>
      <c r="S248" s="52"/>
      <c r="T248" s="52"/>
    </row>
    <row r="249" spans="1:20" ht="12.75">
      <c r="A249" s="121"/>
      <c r="B249" s="85"/>
      <c r="C249" s="85"/>
      <c r="D249" s="96"/>
      <c r="E249" s="97"/>
      <c r="F249" s="98"/>
      <c r="G249" s="97"/>
      <c r="H249" s="99"/>
      <c r="I249" s="97"/>
      <c r="J249" s="103"/>
      <c r="K249" s="97"/>
      <c r="L249" s="85"/>
      <c r="M249" s="85"/>
      <c r="N249" s="85"/>
      <c r="O249" s="85"/>
      <c r="P249" s="85"/>
      <c r="Q249" s="85"/>
      <c r="R249" s="85"/>
      <c r="S249" s="52"/>
      <c r="T249" s="52"/>
    </row>
    <row r="250" spans="1:20" ht="12.75">
      <c r="A250" s="95"/>
      <c r="B250" s="111"/>
      <c r="C250" s="85"/>
      <c r="D250" s="96"/>
      <c r="E250" s="97"/>
      <c r="F250" s="98"/>
      <c r="G250" s="97"/>
      <c r="H250" s="99"/>
      <c r="I250" s="97"/>
      <c r="J250" s="101"/>
      <c r="K250" s="101"/>
      <c r="L250" s="85"/>
      <c r="M250" s="85"/>
      <c r="N250" s="85"/>
      <c r="O250" s="85"/>
      <c r="P250" s="85"/>
      <c r="Q250" s="85"/>
      <c r="R250" s="85"/>
      <c r="S250" s="52"/>
      <c r="T250" s="52"/>
    </row>
    <row r="251" spans="1:20" ht="12.75">
      <c r="A251" s="95"/>
      <c r="B251" s="111"/>
      <c r="C251" s="85"/>
      <c r="D251" s="96"/>
      <c r="E251" s="97"/>
      <c r="F251" s="98"/>
      <c r="G251" s="97"/>
      <c r="H251" s="99"/>
      <c r="I251" s="97"/>
      <c r="J251" s="101"/>
      <c r="K251" s="101"/>
      <c r="L251" s="85"/>
      <c r="M251" s="85"/>
      <c r="N251" s="85"/>
      <c r="O251" s="85"/>
      <c r="P251" s="85"/>
      <c r="Q251" s="85"/>
      <c r="R251" s="85"/>
      <c r="S251" s="52"/>
      <c r="T251" s="52"/>
    </row>
    <row r="252" spans="1:20" ht="12.75">
      <c r="A252" s="95"/>
      <c r="B252" s="111"/>
      <c r="C252" s="85"/>
      <c r="D252" s="96"/>
      <c r="E252" s="97"/>
      <c r="F252" s="98"/>
      <c r="G252" s="97"/>
      <c r="H252" s="99"/>
      <c r="I252" s="97"/>
      <c r="J252" s="101"/>
      <c r="K252" s="101"/>
      <c r="L252" s="85"/>
      <c r="M252" s="85"/>
      <c r="N252" s="85"/>
      <c r="O252" s="85"/>
      <c r="P252" s="85"/>
      <c r="Q252" s="85"/>
      <c r="R252" s="85"/>
      <c r="S252" s="52"/>
      <c r="T252" s="52"/>
    </row>
    <row r="253" spans="1:20" ht="12.75">
      <c r="A253" s="95"/>
      <c r="B253" s="91"/>
      <c r="C253" s="85"/>
      <c r="D253" s="96"/>
      <c r="E253" s="97"/>
      <c r="F253" s="98"/>
      <c r="G253" s="97"/>
      <c r="H253" s="99"/>
      <c r="I253" s="97"/>
      <c r="J253" s="101"/>
      <c r="K253" s="101"/>
      <c r="L253" s="85"/>
      <c r="M253" s="85"/>
      <c r="N253" s="85"/>
      <c r="O253" s="85"/>
      <c r="P253" s="85"/>
      <c r="Q253" s="85"/>
      <c r="R253" s="85"/>
      <c r="S253" s="52"/>
      <c r="T253" s="52"/>
    </row>
    <row r="254" spans="1:20" ht="12.75">
      <c r="A254" s="173"/>
      <c r="B254" s="85"/>
      <c r="C254" s="85"/>
      <c r="D254" s="96"/>
      <c r="E254" s="97"/>
      <c r="F254" s="98"/>
      <c r="G254" s="97"/>
      <c r="H254" s="99"/>
      <c r="I254" s="97"/>
      <c r="J254" s="103"/>
      <c r="K254" s="97"/>
      <c r="L254" s="85"/>
      <c r="M254" s="85"/>
      <c r="N254" s="85"/>
      <c r="O254" s="85"/>
      <c r="P254" s="85"/>
      <c r="Q254" s="85"/>
      <c r="R254" s="85"/>
      <c r="S254" s="52"/>
      <c r="T254" s="52"/>
    </row>
    <row r="255" spans="1:20" ht="12.75">
      <c r="A255" s="173"/>
      <c r="B255" s="85"/>
      <c r="C255" s="85"/>
      <c r="D255" s="96"/>
      <c r="E255" s="97"/>
      <c r="F255" s="98"/>
      <c r="G255" s="97"/>
      <c r="H255" s="99"/>
      <c r="I255" s="97"/>
      <c r="J255" s="103"/>
      <c r="K255" s="97"/>
      <c r="L255" s="85"/>
      <c r="M255" s="85"/>
      <c r="N255" s="85"/>
      <c r="O255" s="85"/>
      <c r="P255" s="85"/>
      <c r="Q255" s="85"/>
      <c r="R255" s="85"/>
      <c r="S255" s="52"/>
      <c r="T255" s="52"/>
    </row>
    <row r="256" spans="1:20" ht="12.75">
      <c r="A256" s="121"/>
      <c r="B256" s="85"/>
      <c r="C256" s="85"/>
      <c r="D256" s="96"/>
      <c r="E256" s="97"/>
      <c r="F256" s="206"/>
      <c r="G256" s="206"/>
      <c r="H256" s="99"/>
      <c r="I256" s="97"/>
      <c r="J256" s="103"/>
      <c r="K256" s="97"/>
      <c r="L256" s="85"/>
      <c r="M256" s="85"/>
      <c r="N256" s="85"/>
      <c r="O256" s="85"/>
      <c r="P256" s="85"/>
      <c r="Q256" s="85"/>
      <c r="R256" s="85"/>
      <c r="S256" s="52"/>
      <c r="T256" s="52"/>
    </row>
    <row r="257" spans="1:20" ht="12.75">
      <c r="A257" s="95"/>
      <c r="B257" s="121"/>
      <c r="C257" s="85"/>
      <c r="D257" s="96"/>
      <c r="E257" s="97"/>
      <c r="F257" s="98"/>
      <c r="G257" s="97"/>
      <c r="H257" s="99"/>
      <c r="I257" s="97"/>
      <c r="J257" s="101"/>
      <c r="K257" s="101"/>
      <c r="L257" s="85"/>
      <c r="M257" s="85"/>
      <c r="N257" s="85"/>
      <c r="O257" s="85"/>
      <c r="P257" s="85"/>
      <c r="Q257" s="85"/>
      <c r="R257" s="85"/>
      <c r="S257" s="52"/>
      <c r="T257" s="52"/>
    </row>
    <row r="258" spans="1:20" ht="12.75">
      <c r="A258" s="95"/>
      <c r="B258" s="121"/>
      <c r="C258" s="85"/>
      <c r="D258" s="96"/>
      <c r="E258" s="97"/>
      <c r="F258" s="98"/>
      <c r="G258" s="97"/>
      <c r="H258" s="99"/>
      <c r="I258" s="97"/>
      <c r="J258" s="101"/>
      <c r="K258" s="101"/>
      <c r="L258" s="85"/>
      <c r="M258" s="85"/>
      <c r="N258" s="85"/>
      <c r="O258" s="85"/>
      <c r="P258" s="85"/>
      <c r="Q258" s="85"/>
      <c r="R258" s="85"/>
      <c r="S258" s="52"/>
      <c r="T258" s="52"/>
    </row>
    <row r="259" spans="1:20" ht="12.75">
      <c r="A259" s="95"/>
      <c r="B259" s="174"/>
      <c r="C259" s="85"/>
      <c r="D259" s="96"/>
      <c r="E259" s="97"/>
      <c r="F259" s="98"/>
      <c r="G259" s="97"/>
      <c r="H259" s="99"/>
      <c r="I259" s="97"/>
      <c r="J259" s="101"/>
      <c r="K259" s="101"/>
      <c r="L259" s="85"/>
      <c r="M259" s="85"/>
      <c r="N259" s="85"/>
      <c r="O259" s="85"/>
      <c r="P259" s="85"/>
      <c r="Q259" s="85"/>
      <c r="R259" s="85"/>
      <c r="S259" s="52"/>
      <c r="T259" s="52"/>
    </row>
    <row r="260" spans="1:20" ht="12.75">
      <c r="A260" s="121"/>
      <c r="B260" s="85"/>
      <c r="C260" s="85"/>
      <c r="D260" s="96"/>
      <c r="E260" s="97"/>
      <c r="F260" s="206"/>
      <c r="G260" s="206"/>
      <c r="H260" s="99"/>
      <c r="I260" s="97"/>
      <c r="J260" s="103"/>
      <c r="K260" s="97"/>
      <c r="L260" s="85"/>
      <c r="M260" s="85"/>
      <c r="N260" s="85"/>
      <c r="O260" s="85"/>
      <c r="P260" s="85"/>
      <c r="Q260" s="85"/>
      <c r="R260" s="85"/>
      <c r="S260" s="52"/>
      <c r="T260" s="52"/>
    </row>
    <row r="261" spans="1:20" ht="12.75">
      <c r="A261" s="121"/>
      <c r="B261" s="121"/>
      <c r="C261" s="85"/>
      <c r="D261" s="96"/>
      <c r="E261" s="97"/>
      <c r="F261" s="98"/>
      <c r="G261" s="97"/>
      <c r="H261" s="99"/>
      <c r="I261" s="97"/>
      <c r="J261" s="101"/>
      <c r="K261" s="101"/>
      <c r="L261" s="85"/>
      <c r="M261" s="85"/>
      <c r="N261" s="85"/>
      <c r="O261" s="85"/>
      <c r="P261" s="85"/>
      <c r="Q261" s="85"/>
      <c r="R261" s="85"/>
      <c r="S261" s="52"/>
      <c r="T261" s="52"/>
    </row>
    <row r="262" spans="1:20" ht="12.75">
      <c r="A262" s="121"/>
      <c r="B262" s="121"/>
      <c r="C262" s="85"/>
      <c r="D262" s="96"/>
      <c r="E262" s="97"/>
      <c r="F262" s="206"/>
      <c r="G262" s="206"/>
      <c r="H262" s="99"/>
      <c r="I262" s="97"/>
      <c r="J262" s="103"/>
      <c r="K262" s="97"/>
      <c r="L262" s="85"/>
      <c r="M262" s="85"/>
      <c r="N262" s="85"/>
      <c r="O262" s="85"/>
      <c r="P262" s="85"/>
      <c r="Q262" s="85"/>
      <c r="R262" s="85"/>
      <c r="S262" s="52"/>
      <c r="T262" s="52"/>
    </row>
    <row r="263" spans="1:20" ht="12.75">
      <c r="A263" s="121"/>
      <c r="B263" s="121"/>
      <c r="C263" s="85"/>
      <c r="D263" s="96"/>
      <c r="E263" s="97"/>
      <c r="F263" s="98"/>
      <c r="G263" s="97"/>
      <c r="H263" s="99"/>
      <c r="I263" s="97"/>
      <c r="J263" s="101"/>
      <c r="K263" s="97"/>
      <c r="L263" s="85"/>
      <c r="M263" s="85"/>
      <c r="N263" s="85"/>
      <c r="O263" s="85"/>
      <c r="P263" s="85"/>
      <c r="Q263" s="85"/>
      <c r="R263" s="85"/>
      <c r="S263" s="52"/>
      <c r="T263" s="52"/>
    </row>
    <row r="264" spans="1:20" ht="12.75">
      <c r="A264" s="121"/>
      <c r="B264" s="121"/>
      <c r="C264" s="85"/>
      <c r="D264" s="96"/>
      <c r="E264" s="97"/>
      <c r="F264" s="206"/>
      <c r="G264" s="206"/>
      <c r="H264" s="99"/>
      <c r="I264" s="97"/>
      <c r="J264" s="103"/>
      <c r="K264" s="97"/>
      <c r="L264" s="85"/>
      <c r="M264" s="85"/>
      <c r="N264" s="85"/>
      <c r="O264" s="85"/>
      <c r="P264" s="85"/>
      <c r="Q264" s="85"/>
      <c r="R264" s="85"/>
      <c r="S264" s="52"/>
      <c r="T264" s="52"/>
    </row>
    <row r="265" spans="1:20" ht="12.75">
      <c r="A265" s="95"/>
      <c r="B265" s="121"/>
      <c r="C265" s="85"/>
      <c r="D265" s="96"/>
      <c r="E265" s="97"/>
      <c r="F265" s="98"/>
      <c r="G265" s="97"/>
      <c r="H265" s="99"/>
      <c r="I265" s="97"/>
      <c r="J265" s="101"/>
      <c r="K265" s="101"/>
      <c r="L265" s="85"/>
      <c r="M265" s="85"/>
      <c r="N265" s="85"/>
      <c r="O265" s="85"/>
      <c r="P265" s="85"/>
      <c r="Q265" s="85"/>
      <c r="R265" s="85"/>
      <c r="S265" s="52"/>
      <c r="T265" s="52"/>
    </row>
    <row r="266" spans="1:20" ht="12.75">
      <c r="A266" s="95"/>
      <c r="B266" s="174"/>
      <c r="C266" s="85"/>
      <c r="D266" s="96"/>
      <c r="E266" s="97"/>
      <c r="F266" s="98"/>
      <c r="G266" s="97"/>
      <c r="H266" s="99"/>
      <c r="I266" s="97"/>
      <c r="J266" s="101"/>
      <c r="K266" s="97"/>
      <c r="L266" s="85"/>
      <c r="M266" s="85"/>
      <c r="N266" s="85"/>
      <c r="O266" s="85"/>
      <c r="P266" s="85"/>
      <c r="Q266" s="85"/>
      <c r="R266" s="85"/>
      <c r="S266" s="52"/>
      <c r="T266" s="52"/>
    </row>
    <row r="267" spans="1:20" ht="12.75">
      <c r="A267" s="121"/>
      <c r="B267" s="85"/>
      <c r="C267" s="133"/>
      <c r="D267" s="96"/>
      <c r="E267" s="97"/>
      <c r="F267" s="206"/>
      <c r="G267" s="206"/>
      <c r="H267" s="99"/>
      <c r="I267" s="97"/>
      <c r="J267" s="103"/>
      <c r="K267" s="97"/>
      <c r="L267" s="85"/>
      <c r="M267" s="85"/>
      <c r="N267" s="85"/>
      <c r="O267" s="85"/>
      <c r="P267" s="85"/>
      <c r="Q267" s="85"/>
      <c r="R267" s="85"/>
      <c r="S267" s="52"/>
      <c r="T267" s="52"/>
    </row>
    <row r="268" spans="1:20" ht="12.75">
      <c r="A268" s="151"/>
      <c r="B268" s="85"/>
      <c r="C268" s="85"/>
      <c r="D268" s="96"/>
      <c r="E268" s="97"/>
      <c r="F268" s="98"/>
      <c r="G268" s="97"/>
      <c r="H268" s="99"/>
      <c r="I268" s="97"/>
      <c r="J268" s="101"/>
      <c r="K268" s="97"/>
      <c r="L268" s="85"/>
      <c r="M268" s="85"/>
      <c r="N268" s="85"/>
      <c r="O268" s="85"/>
      <c r="P268" s="85"/>
      <c r="Q268" s="85"/>
      <c r="R268" s="85"/>
      <c r="S268" s="52"/>
      <c r="T268" s="52"/>
    </row>
    <row r="269" spans="1:20" ht="12.75">
      <c r="A269" s="95"/>
      <c r="B269" s="151"/>
      <c r="C269" s="85"/>
      <c r="D269" s="96"/>
      <c r="E269" s="97"/>
      <c r="F269" s="98"/>
      <c r="G269" s="97"/>
      <c r="H269" s="99"/>
      <c r="I269" s="97"/>
      <c r="J269" s="101"/>
      <c r="K269" s="97"/>
      <c r="L269" s="85"/>
      <c r="M269" s="85"/>
      <c r="N269" s="85"/>
      <c r="O269" s="85"/>
      <c r="P269" s="85"/>
      <c r="Q269" s="85"/>
      <c r="R269" s="85"/>
      <c r="S269" s="52"/>
      <c r="T269" s="52"/>
    </row>
    <row r="270" spans="1:20" ht="12.75">
      <c r="A270" s="95"/>
      <c r="B270" s="174"/>
      <c r="C270" s="85"/>
      <c r="D270" s="96"/>
      <c r="E270" s="97"/>
      <c r="F270" s="98"/>
      <c r="G270" s="97"/>
      <c r="H270" s="99"/>
      <c r="I270" s="97"/>
      <c r="J270" s="101"/>
      <c r="K270" s="97"/>
      <c r="L270" s="85"/>
      <c r="M270" s="85"/>
      <c r="N270" s="85"/>
      <c r="O270" s="85"/>
      <c r="P270" s="85"/>
      <c r="Q270" s="85"/>
      <c r="R270" s="85"/>
      <c r="S270" s="52"/>
      <c r="T270" s="52"/>
    </row>
    <row r="271" spans="1:20" ht="12.75">
      <c r="A271" s="121"/>
      <c r="B271" s="85"/>
      <c r="C271" s="85"/>
      <c r="D271" s="96"/>
      <c r="E271" s="97"/>
      <c r="F271" s="206"/>
      <c r="G271" s="206"/>
      <c r="H271" s="99"/>
      <c r="I271" s="97"/>
      <c r="J271" s="103"/>
      <c r="K271" s="97"/>
      <c r="L271" s="85"/>
      <c r="M271" s="85"/>
      <c r="N271" s="85"/>
      <c r="O271" s="85"/>
      <c r="P271" s="85"/>
      <c r="Q271" s="85"/>
      <c r="R271" s="85"/>
      <c r="S271" s="52"/>
      <c r="T271" s="52"/>
    </row>
    <row r="272" spans="1:20" ht="12.75">
      <c r="A272" s="95"/>
      <c r="B272" s="111"/>
      <c r="C272" s="85"/>
      <c r="D272" s="96"/>
      <c r="E272" s="97"/>
      <c r="F272" s="98"/>
      <c r="G272" s="97"/>
      <c r="H272" s="99"/>
      <c r="I272" s="97"/>
      <c r="J272" s="101"/>
      <c r="K272" s="101"/>
      <c r="L272" s="85"/>
      <c r="M272" s="85"/>
      <c r="N272" s="85"/>
      <c r="O272" s="85"/>
      <c r="P272" s="85"/>
      <c r="Q272" s="85"/>
      <c r="R272" s="85"/>
      <c r="S272" s="52"/>
      <c r="T272" s="52"/>
    </row>
    <row r="273" spans="1:20" ht="12.75">
      <c r="A273" s="95"/>
      <c r="B273" s="111"/>
      <c r="C273" s="85"/>
      <c r="D273" s="96"/>
      <c r="E273" s="97"/>
      <c r="F273" s="98"/>
      <c r="G273" s="97"/>
      <c r="H273" s="99"/>
      <c r="I273" s="97"/>
      <c r="J273" s="101"/>
      <c r="K273" s="101"/>
      <c r="L273" s="85"/>
      <c r="M273" s="85"/>
      <c r="N273" s="85"/>
      <c r="O273" s="85"/>
      <c r="P273" s="85"/>
      <c r="Q273" s="85"/>
      <c r="R273" s="85"/>
      <c r="S273" s="52"/>
      <c r="T273" s="52"/>
    </row>
    <row r="274" spans="1:20" ht="12.75">
      <c r="A274" s="95"/>
      <c r="B274" s="111"/>
      <c r="C274" s="85"/>
      <c r="D274" s="96"/>
      <c r="E274" s="97"/>
      <c r="F274" s="98"/>
      <c r="G274" s="97"/>
      <c r="H274" s="99"/>
      <c r="I274" s="97"/>
      <c r="J274" s="101"/>
      <c r="K274" s="101"/>
      <c r="L274" s="85"/>
      <c r="M274" s="85"/>
      <c r="N274" s="85"/>
      <c r="O274" s="85"/>
      <c r="P274" s="85"/>
      <c r="Q274" s="85"/>
      <c r="R274" s="85"/>
      <c r="S274" s="52"/>
      <c r="T274" s="52"/>
    </row>
    <row r="275" spans="1:20" ht="12.75">
      <c r="A275" s="121"/>
      <c r="B275" s="111"/>
      <c r="C275" s="85"/>
      <c r="D275" s="96"/>
      <c r="E275" s="97"/>
      <c r="F275" s="206"/>
      <c r="G275" s="206"/>
      <c r="H275" s="99"/>
      <c r="I275" s="97"/>
      <c r="J275" s="103"/>
      <c r="K275" s="97"/>
      <c r="L275" s="85"/>
      <c r="M275" s="85"/>
      <c r="N275" s="85"/>
      <c r="O275" s="85"/>
      <c r="P275" s="85"/>
      <c r="Q275" s="85"/>
      <c r="R275" s="85"/>
      <c r="S275" s="52"/>
      <c r="T275" s="52"/>
    </row>
    <row r="276" spans="1:20" ht="12.75">
      <c r="A276" s="121"/>
      <c r="B276" s="111"/>
      <c r="C276" s="85"/>
      <c r="D276" s="96"/>
      <c r="E276" s="97"/>
      <c r="F276" s="98"/>
      <c r="G276" s="97"/>
      <c r="H276" s="244"/>
      <c r="I276" s="244"/>
      <c r="J276" s="103"/>
      <c r="K276" s="97"/>
      <c r="L276" s="85"/>
      <c r="M276" s="85"/>
      <c r="N276" s="85"/>
      <c r="O276" s="85"/>
      <c r="P276" s="85"/>
      <c r="Q276" s="85"/>
      <c r="R276" s="85"/>
      <c r="S276" s="52"/>
      <c r="T276" s="52"/>
    </row>
    <row r="277" spans="1:20" ht="12.75">
      <c r="A277" s="121"/>
      <c r="B277" s="111"/>
      <c r="C277" s="85"/>
      <c r="D277" s="96"/>
      <c r="E277" s="97"/>
      <c r="F277" s="206"/>
      <c r="G277" s="206"/>
      <c r="H277" s="244"/>
      <c r="I277" s="244"/>
      <c r="J277" s="103"/>
      <c r="K277" s="97"/>
      <c r="L277" s="85"/>
      <c r="M277" s="85"/>
      <c r="N277" s="85"/>
      <c r="O277" s="85"/>
      <c r="P277" s="85"/>
      <c r="Q277" s="85"/>
      <c r="R277" s="85"/>
      <c r="S277" s="52"/>
      <c r="T277" s="52"/>
    </row>
    <row r="278" spans="1:20" ht="12.75">
      <c r="A278" s="85"/>
      <c r="B278" s="216"/>
      <c r="C278" s="216"/>
      <c r="D278" s="216"/>
      <c r="E278" s="216"/>
      <c r="F278" s="216"/>
      <c r="G278" s="85"/>
      <c r="H278" s="85"/>
      <c r="I278" s="85"/>
      <c r="J278" s="101"/>
      <c r="K278" s="90"/>
      <c r="L278" s="108"/>
      <c r="M278" s="85"/>
      <c r="N278" s="109"/>
      <c r="O278" s="85"/>
      <c r="P278" s="85"/>
      <c r="Q278" s="85"/>
      <c r="R278" s="85"/>
      <c r="S278" s="52"/>
      <c r="T278" s="52"/>
    </row>
    <row r="279" spans="1:20" ht="12.75">
      <c r="A279" s="121"/>
      <c r="B279" s="121"/>
      <c r="C279" s="85"/>
      <c r="D279" s="96"/>
      <c r="E279" s="97"/>
      <c r="F279" s="206"/>
      <c r="G279" s="206"/>
      <c r="H279" s="206"/>
      <c r="I279" s="206"/>
      <c r="J279" s="101"/>
      <c r="K279" s="90"/>
      <c r="L279" s="108"/>
      <c r="M279" s="85"/>
      <c r="N279" s="109"/>
      <c r="O279" s="85"/>
      <c r="P279" s="85"/>
      <c r="Q279" s="85"/>
      <c r="R279" s="85"/>
      <c r="S279" s="52"/>
      <c r="T279" s="52"/>
    </row>
    <row r="280" spans="1:20" ht="12.75">
      <c r="A280" s="95"/>
      <c r="B280" s="111"/>
      <c r="C280" s="85"/>
      <c r="D280" s="96"/>
      <c r="E280" s="97"/>
      <c r="F280" s="98"/>
      <c r="G280" s="97"/>
      <c r="H280" s="99"/>
      <c r="I280" s="97"/>
      <c r="J280" s="101"/>
      <c r="K280" s="101"/>
      <c r="L280" s="85"/>
      <c r="M280" s="85"/>
      <c r="N280" s="85"/>
      <c r="O280" s="85"/>
      <c r="P280" s="85"/>
      <c r="Q280" s="85"/>
      <c r="R280" s="85"/>
      <c r="S280" s="52"/>
      <c r="T280" s="52"/>
    </row>
    <row r="281" spans="1:20" ht="12.75">
      <c r="A281" s="95"/>
      <c r="B281" s="111"/>
      <c r="C281" s="85"/>
      <c r="D281" s="219"/>
      <c r="E281" s="219"/>
      <c r="F281" s="209"/>
      <c r="G281" s="209"/>
      <c r="H281" s="219"/>
      <c r="I281" s="219"/>
      <c r="J281" s="101"/>
      <c r="K281" s="104"/>
      <c r="L281" s="85"/>
      <c r="M281" s="85"/>
      <c r="N281" s="85"/>
      <c r="O281" s="85"/>
      <c r="P281" s="85"/>
      <c r="Q281" s="85"/>
      <c r="R281" s="85"/>
      <c r="S281" s="52"/>
      <c r="T281" s="52"/>
    </row>
    <row r="282" spans="1:20" ht="12.75">
      <c r="A282" s="95"/>
      <c r="B282" s="111"/>
      <c r="C282" s="85"/>
      <c r="D282" s="219"/>
      <c r="E282" s="219"/>
      <c r="F282" s="209"/>
      <c r="G282" s="209"/>
      <c r="H282" s="219"/>
      <c r="I282" s="219"/>
      <c r="J282" s="101"/>
      <c r="K282" s="104"/>
      <c r="L282" s="85"/>
      <c r="M282" s="85"/>
      <c r="N282" s="85"/>
      <c r="O282" s="85"/>
      <c r="P282" s="85"/>
      <c r="Q282" s="85"/>
      <c r="R282" s="85"/>
      <c r="S282" s="52"/>
      <c r="T282" s="52"/>
    </row>
    <row r="283" spans="1:20" ht="12.75">
      <c r="A283" s="95"/>
      <c r="B283" s="111"/>
      <c r="C283" s="85"/>
      <c r="D283" s="96"/>
      <c r="E283" s="97"/>
      <c r="F283" s="98"/>
      <c r="G283" s="97"/>
      <c r="H283" s="99"/>
      <c r="I283" s="97"/>
      <c r="J283" s="101"/>
      <c r="K283" s="101"/>
      <c r="L283" s="85"/>
      <c r="M283" s="85"/>
      <c r="N283" s="85"/>
      <c r="O283" s="85"/>
      <c r="P283" s="85"/>
      <c r="Q283" s="85"/>
      <c r="R283" s="85"/>
      <c r="S283" s="52"/>
      <c r="T283" s="52"/>
    </row>
    <row r="284" spans="1:20" ht="12.75">
      <c r="A284" s="115"/>
      <c r="B284" s="85"/>
      <c r="C284" s="85"/>
      <c r="D284" s="213"/>
      <c r="E284" s="213"/>
      <c r="F284" s="217"/>
      <c r="G284" s="217"/>
      <c r="H284" s="213"/>
      <c r="I284" s="213"/>
      <c r="J284" s="101"/>
      <c r="K284" s="106"/>
      <c r="L284" s="85"/>
      <c r="M284" s="85"/>
      <c r="N284" s="109"/>
      <c r="O284" s="85"/>
      <c r="P284" s="85"/>
      <c r="Q284" s="85"/>
      <c r="R284" s="85"/>
      <c r="S284" s="52"/>
      <c r="T284" s="52"/>
    </row>
    <row r="285" spans="1:20" ht="12.75">
      <c r="A285" s="115"/>
      <c r="B285" s="85"/>
      <c r="C285" s="85"/>
      <c r="D285" s="96"/>
      <c r="E285" s="97"/>
      <c r="F285" s="98"/>
      <c r="G285" s="97"/>
      <c r="H285" s="99"/>
      <c r="I285" s="97"/>
      <c r="J285" s="101"/>
      <c r="K285" s="101"/>
      <c r="L285" s="85"/>
      <c r="M285" s="85"/>
      <c r="N285" s="85"/>
      <c r="O285" s="85"/>
      <c r="P285" s="85"/>
      <c r="Q285" s="85"/>
      <c r="R285" s="85"/>
      <c r="S285" s="52"/>
      <c r="T285" s="52"/>
    </row>
    <row r="286" spans="1:20" ht="12.75">
      <c r="A286" s="95"/>
      <c r="B286" s="115"/>
      <c r="C286" s="85"/>
      <c r="D286" s="96"/>
      <c r="E286" s="97"/>
      <c r="F286" s="98"/>
      <c r="G286" s="97"/>
      <c r="H286" s="99"/>
      <c r="I286" s="97"/>
      <c r="J286" s="101"/>
      <c r="K286" s="93"/>
      <c r="L286" s="91"/>
      <c r="M286" s="85"/>
      <c r="N286" s="107"/>
      <c r="O286" s="85"/>
      <c r="P286" s="85"/>
      <c r="Q286" s="85"/>
      <c r="R286" s="85"/>
      <c r="S286" s="52"/>
      <c r="T286" s="52"/>
    </row>
    <row r="287" spans="1:20" ht="12.75">
      <c r="A287" s="95"/>
      <c r="B287" s="115"/>
      <c r="C287" s="85"/>
      <c r="D287" s="96"/>
      <c r="E287" s="97"/>
      <c r="F287" s="98"/>
      <c r="G287" s="97"/>
      <c r="H287" s="99"/>
      <c r="I287" s="97"/>
      <c r="J287" s="101"/>
      <c r="K287" s="101"/>
      <c r="L287" s="85"/>
      <c r="M287" s="110"/>
      <c r="N287" s="111"/>
      <c r="O287" s="85"/>
      <c r="P287" s="85"/>
      <c r="Q287" s="85"/>
      <c r="R287" s="85"/>
      <c r="S287" s="52"/>
      <c r="T287" s="52"/>
    </row>
    <row r="288" spans="1:20" ht="12.75">
      <c r="A288" s="85"/>
      <c r="B288" s="85"/>
      <c r="C288" s="85"/>
      <c r="D288" s="85"/>
      <c r="E288" s="85"/>
      <c r="F288" s="85"/>
      <c r="G288" s="85"/>
      <c r="H288" s="85"/>
      <c r="I288" s="85"/>
      <c r="J288" s="85"/>
      <c r="K288" s="85"/>
      <c r="L288" s="85"/>
      <c r="M288" s="85"/>
      <c r="N288" s="85"/>
      <c r="O288" s="85"/>
      <c r="P288" s="85"/>
      <c r="Q288" s="85"/>
      <c r="R288" s="85"/>
      <c r="S288" s="52"/>
      <c r="T288" s="52"/>
    </row>
    <row r="289" spans="1:20" ht="12.75">
      <c r="A289" s="85"/>
      <c r="B289" s="85"/>
      <c r="C289" s="85"/>
      <c r="D289" s="85"/>
      <c r="E289" s="85"/>
      <c r="F289" s="85"/>
      <c r="G289" s="85"/>
      <c r="H289" s="85"/>
      <c r="I289" s="85"/>
      <c r="J289" s="85"/>
      <c r="K289" s="85"/>
      <c r="L289" s="85"/>
      <c r="M289" s="85"/>
      <c r="N289" s="85"/>
      <c r="O289" s="85"/>
      <c r="P289" s="85"/>
      <c r="Q289" s="85"/>
      <c r="R289" s="85"/>
      <c r="S289" s="52"/>
      <c r="T289" s="52"/>
    </row>
    <row r="290" spans="1:20" ht="12.75">
      <c r="A290" s="85"/>
      <c r="B290" s="85"/>
      <c r="C290" s="85"/>
      <c r="D290" s="85"/>
      <c r="E290" s="85"/>
      <c r="F290" s="85"/>
      <c r="G290" s="85"/>
      <c r="H290" s="85"/>
      <c r="I290" s="85"/>
      <c r="J290" s="85"/>
      <c r="K290" s="85"/>
      <c r="L290" s="85"/>
      <c r="M290" s="85"/>
      <c r="N290" s="85"/>
      <c r="O290" s="85"/>
      <c r="P290" s="85"/>
      <c r="Q290" s="85"/>
      <c r="R290" s="85"/>
      <c r="S290" s="52"/>
      <c r="T290" s="52"/>
    </row>
    <row r="291" spans="1:20" ht="12.75">
      <c r="A291" s="85"/>
      <c r="B291" s="85"/>
      <c r="C291" s="85"/>
      <c r="D291" s="85"/>
      <c r="E291" s="85"/>
      <c r="F291" s="85"/>
      <c r="G291" s="85"/>
      <c r="H291" s="85"/>
      <c r="I291" s="85"/>
      <c r="J291" s="85"/>
      <c r="K291" s="85"/>
      <c r="L291" s="85"/>
      <c r="M291" s="85"/>
      <c r="N291" s="85"/>
      <c r="O291" s="85"/>
      <c r="P291" s="85"/>
      <c r="Q291" s="85"/>
      <c r="R291" s="85"/>
      <c r="S291" s="52"/>
      <c r="T291" s="52"/>
    </row>
    <row r="292" spans="1:20" ht="12.75">
      <c r="A292" s="85"/>
      <c r="B292" s="85"/>
      <c r="C292" s="85"/>
      <c r="D292" s="85"/>
      <c r="E292" s="85"/>
      <c r="F292" s="85"/>
      <c r="G292" s="85"/>
      <c r="H292" s="85"/>
      <c r="I292" s="85"/>
      <c r="J292" s="85"/>
      <c r="K292" s="85"/>
      <c r="L292" s="85"/>
      <c r="M292" s="85"/>
      <c r="N292" s="85"/>
      <c r="O292" s="85"/>
      <c r="P292" s="85"/>
      <c r="Q292" s="85"/>
      <c r="R292" s="85"/>
      <c r="S292" s="52"/>
      <c r="T292" s="52"/>
    </row>
    <row r="293" spans="1:20" ht="12.75">
      <c r="A293" s="85"/>
      <c r="B293" s="85"/>
      <c r="C293" s="85"/>
      <c r="D293" s="85"/>
      <c r="E293" s="85"/>
      <c r="F293" s="85"/>
      <c r="G293" s="85"/>
      <c r="H293" s="85"/>
      <c r="I293" s="85"/>
      <c r="J293" s="85"/>
      <c r="K293" s="85"/>
      <c r="L293" s="85"/>
      <c r="M293" s="85"/>
      <c r="N293" s="85"/>
      <c r="O293" s="85"/>
      <c r="P293" s="85"/>
      <c r="Q293" s="85"/>
      <c r="R293" s="85"/>
      <c r="S293" s="52"/>
      <c r="T293" s="52"/>
    </row>
    <row r="294" spans="1:20" ht="12.75">
      <c r="A294" s="85"/>
      <c r="B294" s="85"/>
      <c r="C294" s="85"/>
      <c r="D294" s="85"/>
      <c r="E294" s="85"/>
      <c r="F294" s="85"/>
      <c r="G294" s="85"/>
      <c r="H294" s="85"/>
      <c r="I294" s="85"/>
      <c r="J294" s="85"/>
      <c r="K294" s="85"/>
      <c r="L294" s="85"/>
      <c r="M294" s="85"/>
      <c r="N294" s="85"/>
      <c r="O294" s="85"/>
      <c r="P294" s="85"/>
      <c r="Q294" s="85"/>
      <c r="R294" s="85"/>
      <c r="S294" s="52"/>
      <c r="T294" s="52"/>
    </row>
    <row r="295" spans="1:20" ht="12.75">
      <c r="A295" s="85"/>
      <c r="B295" s="85"/>
      <c r="C295" s="85"/>
      <c r="D295" s="85"/>
      <c r="E295" s="85"/>
      <c r="F295" s="85"/>
      <c r="G295" s="85"/>
      <c r="H295" s="85"/>
      <c r="I295" s="85"/>
      <c r="J295" s="85"/>
      <c r="K295" s="85"/>
      <c r="L295" s="85"/>
      <c r="M295" s="85"/>
      <c r="N295" s="85"/>
      <c r="O295" s="85"/>
      <c r="P295" s="85"/>
      <c r="Q295" s="85"/>
      <c r="R295" s="85"/>
      <c r="S295" s="52"/>
      <c r="T295" s="52"/>
    </row>
    <row r="296" spans="1:20" ht="12.75">
      <c r="A296" s="85"/>
      <c r="B296" s="85"/>
      <c r="C296" s="85"/>
      <c r="D296" s="85"/>
      <c r="E296" s="85"/>
      <c r="F296" s="85"/>
      <c r="G296" s="85"/>
      <c r="H296" s="85"/>
      <c r="I296" s="85"/>
      <c r="J296" s="85"/>
      <c r="K296" s="85"/>
      <c r="L296" s="85"/>
      <c r="M296" s="85"/>
      <c r="N296" s="85"/>
      <c r="O296" s="85"/>
      <c r="P296" s="85"/>
      <c r="Q296" s="85"/>
      <c r="R296" s="85"/>
      <c r="S296" s="52"/>
      <c r="T296" s="52"/>
    </row>
    <row r="297" spans="1:20" ht="12.75">
      <c r="A297" s="85"/>
      <c r="B297" s="85"/>
      <c r="C297" s="85"/>
      <c r="D297" s="85"/>
      <c r="E297" s="85"/>
      <c r="F297" s="85"/>
      <c r="G297" s="85"/>
      <c r="H297" s="85"/>
      <c r="I297" s="85"/>
      <c r="J297" s="85"/>
      <c r="K297" s="85"/>
      <c r="L297" s="85"/>
      <c r="M297" s="85"/>
      <c r="N297" s="85"/>
      <c r="O297" s="85"/>
      <c r="P297" s="85"/>
      <c r="Q297" s="85"/>
      <c r="R297" s="85"/>
      <c r="S297" s="52"/>
      <c r="T297" s="52"/>
    </row>
    <row r="298" spans="1:20" ht="12.75">
      <c r="A298" s="85"/>
      <c r="B298" s="85"/>
      <c r="C298" s="85"/>
      <c r="D298" s="85"/>
      <c r="E298" s="85"/>
      <c r="F298" s="85"/>
      <c r="G298" s="85"/>
      <c r="H298" s="85"/>
      <c r="I298" s="85"/>
      <c r="J298" s="85"/>
      <c r="K298" s="85"/>
      <c r="L298" s="85"/>
      <c r="M298" s="85"/>
      <c r="N298" s="85"/>
      <c r="O298" s="85"/>
      <c r="P298" s="85"/>
      <c r="Q298" s="85"/>
      <c r="R298" s="85"/>
      <c r="S298" s="52"/>
      <c r="T298" s="52"/>
    </row>
    <row r="299" spans="1:20" ht="12.75">
      <c r="A299" s="85"/>
      <c r="B299" s="85"/>
      <c r="C299" s="85"/>
      <c r="D299" s="85"/>
      <c r="E299" s="85"/>
      <c r="F299" s="85"/>
      <c r="G299" s="85"/>
      <c r="H299" s="85"/>
      <c r="I299" s="85"/>
      <c r="J299" s="85"/>
      <c r="K299" s="85"/>
      <c r="L299" s="85"/>
      <c r="M299" s="85"/>
      <c r="N299" s="85"/>
      <c r="O299" s="85"/>
      <c r="P299" s="85"/>
      <c r="Q299" s="85"/>
      <c r="R299" s="85"/>
      <c r="S299" s="52"/>
      <c r="T299" s="52"/>
    </row>
    <row r="300" spans="1:20" ht="12.75">
      <c r="A300" s="85"/>
      <c r="B300" s="85"/>
      <c r="C300" s="85"/>
      <c r="D300" s="85"/>
      <c r="E300" s="85"/>
      <c r="F300" s="85"/>
      <c r="G300" s="85"/>
      <c r="H300" s="85"/>
      <c r="I300" s="85"/>
      <c r="J300" s="85"/>
      <c r="K300" s="85"/>
      <c r="L300" s="85"/>
      <c r="M300" s="85"/>
      <c r="N300" s="85"/>
      <c r="O300" s="85"/>
      <c r="P300" s="85"/>
      <c r="Q300" s="85"/>
      <c r="R300" s="85"/>
      <c r="S300" s="52"/>
      <c r="T300" s="52"/>
    </row>
    <row r="301" spans="1:20" ht="12.75">
      <c r="A301" s="85"/>
      <c r="B301" s="85"/>
      <c r="C301" s="85"/>
      <c r="D301" s="85"/>
      <c r="E301" s="85"/>
      <c r="F301" s="85"/>
      <c r="G301" s="85"/>
      <c r="H301" s="85"/>
      <c r="I301" s="85"/>
      <c r="J301" s="85"/>
      <c r="K301" s="85"/>
      <c r="L301" s="85"/>
      <c r="M301" s="85"/>
      <c r="N301" s="85"/>
      <c r="O301" s="85"/>
      <c r="P301" s="85"/>
      <c r="Q301" s="85"/>
      <c r="R301" s="85"/>
      <c r="S301" s="52"/>
      <c r="T301" s="52"/>
    </row>
    <row r="302" spans="1:20" ht="12.75">
      <c r="A302" s="85"/>
      <c r="B302" s="85"/>
      <c r="C302" s="85"/>
      <c r="D302" s="85"/>
      <c r="E302" s="85"/>
      <c r="F302" s="85"/>
      <c r="G302" s="85"/>
      <c r="H302" s="85"/>
      <c r="I302" s="85"/>
      <c r="J302" s="85"/>
      <c r="K302" s="85"/>
      <c r="L302" s="85"/>
      <c r="M302" s="85"/>
      <c r="N302" s="85"/>
      <c r="O302" s="85"/>
      <c r="P302" s="85"/>
      <c r="Q302" s="85"/>
      <c r="R302" s="85"/>
      <c r="S302" s="52"/>
      <c r="T302" s="52"/>
    </row>
    <row r="303" spans="1:20" ht="12.75">
      <c r="A303" s="85"/>
      <c r="B303" s="85"/>
      <c r="C303" s="85"/>
      <c r="D303" s="85"/>
      <c r="E303" s="85"/>
      <c r="F303" s="85"/>
      <c r="G303" s="85"/>
      <c r="H303" s="85"/>
      <c r="I303" s="85"/>
      <c r="J303" s="85"/>
      <c r="K303" s="85"/>
      <c r="L303" s="85"/>
      <c r="M303" s="85"/>
      <c r="N303" s="85"/>
      <c r="O303" s="85"/>
      <c r="P303" s="85"/>
      <c r="Q303" s="85"/>
      <c r="R303" s="85"/>
      <c r="S303" s="52"/>
      <c r="T303" s="52"/>
    </row>
    <row r="304" spans="1:20" ht="12.75">
      <c r="A304" s="85"/>
      <c r="B304" s="85"/>
      <c r="C304" s="85"/>
      <c r="D304" s="85"/>
      <c r="E304" s="85"/>
      <c r="F304" s="85"/>
      <c r="G304" s="85"/>
      <c r="H304" s="85"/>
      <c r="I304" s="85"/>
      <c r="J304" s="85"/>
      <c r="K304" s="85"/>
      <c r="L304" s="85"/>
      <c r="M304" s="85"/>
      <c r="N304" s="85"/>
      <c r="O304" s="85"/>
      <c r="P304" s="85"/>
      <c r="Q304" s="85"/>
      <c r="R304" s="85"/>
      <c r="S304" s="52"/>
      <c r="T304" s="52"/>
    </row>
    <row r="305" spans="1:20" ht="12.75">
      <c r="A305" s="85"/>
      <c r="B305" s="85"/>
      <c r="C305" s="85"/>
      <c r="D305" s="85"/>
      <c r="E305" s="85"/>
      <c r="F305" s="85"/>
      <c r="G305" s="85"/>
      <c r="H305" s="85"/>
      <c r="I305" s="85"/>
      <c r="J305" s="85"/>
      <c r="K305" s="85"/>
      <c r="L305" s="85"/>
      <c r="M305" s="85"/>
      <c r="N305" s="85"/>
      <c r="O305" s="85"/>
      <c r="P305" s="85"/>
      <c r="Q305" s="85"/>
      <c r="R305" s="85"/>
      <c r="S305" s="52"/>
      <c r="T305" s="52"/>
    </row>
    <row r="306" spans="1:20" ht="12.75">
      <c r="A306" s="85"/>
      <c r="B306" s="85"/>
      <c r="C306" s="85"/>
      <c r="D306" s="85"/>
      <c r="E306" s="85"/>
      <c r="F306" s="85"/>
      <c r="G306" s="85"/>
      <c r="H306" s="85"/>
      <c r="I306" s="85"/>
      <c r="J306" s="85"/>
      <c r="K306" s="85"/>
      <c r="L306" s="85"/>
      <c r="M306" s="85"/>
      <c r="N306" s="85"/>
      <c r="O306" s="85"/>
      <c r="P306" s="85"/>
      <c r="Q306" s="85"/>
      <c r="R306" s="85"/>
      <c r="S306" s="52"/>
      <c r="T306" s="52"/>
    </row>
    <row r="307" spans="1:20" ht="12.75">
      <c r="A307" s="85"/>
      <c r="B307" s="85"/>
      <c r="C307" s="85"/>
      <c r="D307" s="85"/>
      <c r="E307" s="85"/>
      <c r="F307" s="85"/>
      <c r="G307" s="85"/>
      <c r="H307" s="85"/>
      <c r="I307" s="85"/>
      <c r="J307" s="85"/>
      <c r="K307" s="85"/>
      <c r="L307" s="85"/>
      <c r="M307" s="85"/>
      <c r="N307" s="85"/>
      <c r="O307" s="85"/>
      <c r="P307" s="85"/>
      <c r="Q307" s="85"/>
      <c r="R307" s="85"/>
      <c r="S307" s="52"/>
      <c r="T307" s="52"/>
    </row>
    <row r="308" spans="1:20" ht="12.75">
      <c r="A308" s="85"/>
      <c r="B308" s="85"/>
      <c r="C308" s="85"/>
      <c r="D308" s="85"/>
      <c r="E308" s="85"/>
      <c r="F308" s="85"/>
      <c r="G308" s="85"/>
      <c r="H308" s="85"/>
      <c r="I308" s="85"/>
      <c r="J308" s="85"/>
      <c r="K308" s="85"/>
      <c r="L308" s="85"/>
      <c r="M308" s="85"/>
      <c r="N308" s="85"/>
      <c r="O308" s="85"/>
      <c r="P308" s="85"/>
      <c r="Q308" s="85"/>
      <c r="R308" s="85"/>
      <c r="S308" s="52"/>
      <c r="T308" s="52"/>
    </row>
    <row r="309" spans="1:20" ht="12.75">
      <c r="A309" s="85"/>
      <c r="B309" s="85"/>
      <c r="C309" s="85"/>
      <c r="D309" s="85"/>
      <c r="E309" s="85"/>
      <c r="F309" s="85"/>
      <c r="G309" s="85"/>
      <c r="H309" s="85"/>
      <c r="I309" s="85"/>
      <c r="J309" s="85"/>
      <c r="K309" s="85"/>
      <c r="L309" s="85"/>
      <c r="M309" s="85"/>
      <c r="N309" s="85"/>
      <c r="O309" s="85"/>
      <c r="P309" s="85"/>
      <c r="Q309" s="85"/>
      <c r="R309" s="85"/>
      <c r="S309" s="52"/>
      <c r="T309" s="52"/>
    </row>
    <row r="310" spans="1:20" ht="12.75">
      <c r="A310" s="85"/>
      <c r="B310" s="85"/>
      <c r="C310" s="85"/>
      <c r="D310" s="85"/>
      <c r="E310" s="85"/>
      <c r="F310" s="85"/>
      <c r="G310" s="85"/>
      <c r="H310" s="85"/>
      <c r="I310" s="85"/>
      <c r="J310" s="85"/>
      <c r="K310" s="85"/>
      <c r="L310" s="85"/>
      <c r="M310" s="85"/>
      <c r="N310" s="85"/>
      <c r="O310" s="85"/>
      <c r="P310" s="85"/>
      <c r="Q310" s="85"/>
      <c r="R310" s="85"/>
      <c r="S310" s="52"/>
      <c r="T310" s="52"/>
    </row>
    <row r="311" spans="1:20" ht="12.75">
      <c r="A311" s="85"/>
      <c r="B311" s="85"/>
      <c r="C311" s="85"/>
      <c r="D311" s="85"/>
      <c r="E311" s="85"/>
      <c r="F311" s="85"/>
      <c r="G311" s="85"/>
      <c r="H311" s="85"/>
      <c r="I311" s="85"/>
      <c r="J311" s="85"/>
      <c r="K311" s="85"/>
      <c r="L311" s="85"/>
      <c r="M311" s="85"/>
      <c r="N311" s="85"/>
      <c r="O311" s="85"/>
      <c r="P311" s="85"/>
      <c r="Q311" s="85"/>
      <c r="R311" s="85"/>
      <c r="S311" s="52"/>
      <c r="T311" s="52"/>
    </row>
    <row r="312" spans="1:20" ht="12.75">
      <c r="A312" s="85"/>
      <c r="B312" s="85"/>
      <c r="C312" s="85"/>
      <c r="D312" s="85"/>
      <c r="E312" s="85"/>
      <c r="F312" s="85"/>
      <c r="G312" s="85"/>
      <c r="H312" s="85"/>
      <c r="I312" s="85"/>
      <c r="J312" s="85"/>
      <c r="K312" s="85"/>
      <c r="L312" s="85"/>
      <c r="M312" s="85"/>
      <c r="N312" s="85"/>
      <c r="O312" s="85"/>
      <c r="P312" s="85"/>
      <c r="Q312" s="85"/>
      <c r="R312" s="85"/>
      <c r="S312" s="52"/>
      <c r="T312" s="52"/>
    </row>
    <row r="313" spans="1:20" ht="12.75">
      <c r="A313" s="85"/>
      <c r="B313" s="85"/>
      <c r="C313" s="85"/>
      <c r="D313" s="85"/>
      <c r="E313" s="85"/>
      <c r="F313" s="85"/>
      <c r="G313" s="85"/>
      <c r="H313" s="85"/>
      <c r="I313" s="85"/>
      <c r="J313" s="85"/>
      <c r="K313" s="85"/>
      <c r="L313" s="85"/>
      <c r="M313" s="85"/>
      <c r="N313" s="85"/>
      <c r="O313" s="85"/>
      <c r="P313" s="85"/>
      <c r="Q313" s="85"/>
      <c r="R313" s="85"/>
      <c r="S313" s="52"/>
      <c r="T313" s="52"/>
    </row>
    <row r="314" spans="1:20" ht="12.75">
      <c r="A314" s="85"/>
      <c r="B314" s="85"/>
      <c r="C314" s="85"/>
      <c r="D314" s="85"/>
      <c r="E314" s="85"/>
      <c r="F314" s="85"/>
      <c r="G314" s="85"/>
      <c r="H314" s="85"/>
      <c r="I314" s="85"/>
      <c r="J314" s="85"/>
      <c r="K314" s="85"/>
      <c r="L314" s="85"/>
      <c r="M314" s="85"/>
      <c r="N314" s="85"/>
      <c r="O314" s="85"/>
      <c r="P314" s="85"/>
      <c r="Q314" s="85"/>
      <c r="R314" s="85"/>
      <c r="S314" s="52"/>
      <c r="T314" s="52"/>
    </row>
    <row r="315" spans="1:20" ht="12.75">
      <c r="A315" s="85"/>
      <c r="B315" s="85"/>
      <c r="C315" s="85"/>
      <c r="D315" s="85"/>
      <c r="E315" s="85"/>
      <c r="F315" s="85"/>
      <c r="G315" s="85"/>
      <c r="H315" s="85"/>
      <c r="I315" s="85"/>
      <c r="J315" s="85"/>
      <c r="K315" s="85"/>
      <c r="L315" s="85"/>
      <c r="M315" s="85"/>
      <c r="N315" s="85"/>
      <c r="O315" s="85"/>
      <c r="P315" s="85"/>
      <c r="Q315" s="85"/>
      <c r="R315" s="85"/>
      <c r="S315" s="52"/>
      <c r="T315" s="52"/>
    </row>
    <row r="316" spans="1:20" ht="12.75">
      <c r="A316" s="85"/>
      <c r="B316" s="85"/>
      <c r="C316" s="85"/>
      <c r="D316" s="85"/>
      <c r="E316" s="85"/>
      <c r="F316" s="85"/>
      <c r="G316" s="85"/>
      <c r="H316" s="85"/>
      <c r="I316" s="85"/>
      <c r="J316" s="85"/>
      <c r="K316" s="85"/>
      <c r="L316" s="85"/>
      <c r="M316" s="85"/>
      <c r="N316" s="85"/>
      <c r="O316" s="85"/>
      <c r="P316" s="85"/>
      <c r="Q316" s="85"/>
      <c r="R316" s="85"/>
      <c r="S316" s="52"/>
      <c r="T316" s="52"/>
    </row>
    <row r="317" spans="1:20" ht="12.75">
      <c r="A317" s="85"/>
      <c r="B317" s="85"/>
      <c r="C317" s="85"/>
      <c r="D317" s="85"/>
      <c r="E317" s="85"/>
      <c r="F317" s="85"/>
      <c r="G317" s="85"/>
      <c r="H317" s="85"/>
      <c r="I317" s="85"/>
      <c r="J317" s="85"/>
      <c r="K317" s="85"/>
      <c r="L317" s="85"/>
      <c r="M317" s="85"/>
      <c r="N317" s="85"/>
      <c r="O317" s="85"/>
      <c r="P317" s="85"/>
      <c r="Q317" s="85"/>
      <c r="R317" s="85"/>
      <c r="S317" s="52"/>
      <c r="T317" s="52"/>
    </row>
    <row r="318" spans="1:20" ht="12.75">
      <c r="A318" s="85"/>
      <c r="B318" s="85"/>
      <c r="C318" s="85"/>
      <c r="D318" s="85"/>
      <c r="E318" s="85"/>
      <c r="F318" s="85"/>
      <c r="G318" s="85"/>
      <c r="H318" s="85"/>
      <c r="I318" s="85"/>
      <c r="J318" s="85"/>
      <c r="K318" s="85"/>
      <c r="L318" s="85"/>
      <c r="M318" s="85"/>
      <c r="N318" s="85"/>
      <c r="O318" s="85"/>
      <c r="P318" s="85"/>
      <c r="Q318" s="85"/>
      <c r="R318" s="85"/>
      <c r="S318" s="52"/>
      <c r="T318" s="52"/>
    </row>
    <row r="319" spans="1:20" ht="12.75">
      <c r="A319" s="52"/>
      <c r="B319" s="52"/>
      <c r="C319" s="52"/>
      <c r="D319" s="52"/>
      <c r="E319" s="52"/>
      <c r="F319" s="52"/>
      <c r="G319" s="52"/>
      <c r="H319" s="52"/>
      <c r="I319" s="52"/>
      <c r="J319" s="52"/>
      <c r="K319" s="52"/>
      <c r="L319" s="52"/>
      <c r="M319" s="52"/>
      <c r="N319" s="52"/>
      <c r="O319" s="52"/>
      <c r="P319" s="52"/>
      <c r="Q319" s="52"/>
      <c r="R319" s="52"/>
      <c r="S319" s="52"/>
      <c r="T319" s="52"/>
    </row>
    <row r="320" spans="1:20" ht="12.75">
      <c r="A320" s="52"/>
      <c r="B320" s="52"/>
      <c r="C320" s="52"/>
      <c r="D320" s="52"/>
      <c r="E320" s="52"/>
      <c r="F320" s="52"/>
      <c r="G320" s="52"/>
      <c r="H320" s="52"/>
      <c r="I320" s="52"/>
      <c r="J320" s="52"/>
      <c r="K320" s="52"/>
      <c r="L320" s="52"/>
      <c r="M320" s="52"/>
      <c r="N320" s="52"/>
      <c r="O320" s="52"/>
      <c r="P320" s="52"/>
      <c r="Q320" s="52"/>
      <c r="R320" s="52"/>
      <c r="S320" s="52"/>
      <c r="T320" s="52"/>
    </row>
    <row r="321" spans="1:20" ht="12.75">
      <c r="A321" s="52"/>
      <c r="B321" s="52"/>
      <c r="C321" s="52"/>
      <c r="D321" s="52"/>
      <c r="E321" s="52"/>
      <c r="F321" s="52"/>
      <c r="G321" s="52"/>
      <c r="H321" s="52"/>
      <c r="I321" s="52"/>
      <c r="J321" s="52"/>
      <c r="K321" s="52"/>
      <c r="L321" s="52"/>
      <c r="M321" s="52"/>
      <c r="N321" s="52"/>
      <c r="O321" s="52"/>
      <c r="P321" s="52"/>
      <c r="Q321" s="52"/>
      <c r="R321" s="52"/>
      <c r="S321" s="52"/>
      <c r="T321" s="52"/>
    </row>
    <row r="322" spans="1:20" ht="12.75">
      <c r="A322" s="52"/>
      <c r="B322" s="52"/>
      <c r="C322" s="52"/>
      <c r="D322" s="52"/>
      <c r="E322" s="52"/>
      <c r="F322" s="52"/>
      <c r="G322" s="52"/>
      <c r="H322" s="52"/>
      <c r="I322" s="52"/>
      <c r="J322" s="52"/>
      <c r="K322" s="52"/>
      <c r="L322" s="52"/>
      <c r="M322" s="52"/>
      <c r="N322" s="52"/>
      <c r="O322" s="52"/>
      <c r="P322" s="52"/>
      <c r="Q322" s="52"/>
      <c r="R322" s="52"/>
      <c r="S322" s="52"/>
      <c r="T322" s="52"/>
    </row>
    <row r="323" spans="1:20" ht="12.75">
      <c r="A323" s="52"/>
      <c r="B323" s="52"/>
      <c r="C323" s="52"/>
      <c r="D323" s="52"/>
      <c r="E323" s="52"/>
      <c r="F323" s="52"/>
      <c r="G323" s="52"/>
      <c r="H323" s="52"/>
      <c r="I323" s="52"/>
      <c r="J323" s="52"/>
      <c r="K323" s="52"/>
      <c r="L323" s="52"/>
      <c r="M323" s="52"/>
      <c r="N323" s="52"/>
      <c r="O323" s="52"/>
      <c r="P323" s="52"/>
      <c r="Q323" s="52"/>
      <c r="R323" s="52"/>
      <c r="S323" s="52"/>
      <c r="T323" s="52"/>
    </row>
    <row r="324" spans="1:20" ht="12.75">
      <c r="A324" s="52"/>
      <c r="B324" s="52"/>
      <c r="C324" s="52"/>
      <c r="D324" s="52"/>
      <c r="E324" s="52"/>
      <c r="F324" s="52"/>
      <c r="G324" s="52"/>
      <c r="H324" s="52"/>
      <c r="I324" s="52"/>
      <c r="J324" s="52"/>
      <c r="K324" s="52"/>
      <c r="L324" s="52"/>
      <c r="M324" s="52"/>
      <c r="N324" s="52"/>
      <c r="O324" s="52"/>
      <c r="P324" s="52"/>
      <c r="Q324" s="52"/>
      <c r="R324" s="52"/>
      <c r="S324" s="52"/>
      <c r="T324" s="52"/>
    </row>
    <row r="325" spans="1:20" ht="12.75">
      <c r="A325" s="52"/>
      <c r="B325" s="52"/>
      <c r="C325" s="52"/>
      <c r="D325" s="52"/>
      <c r="E325" s="52"/>
      <c r="F325" s="52"/>
      <c r="G325" s="52"/>
      <c r="H325" s="52"/>
      <c r="I325" s="52"/>
      <c r="J325" s="52"/>
      <c r="K325" s="52"/>
      <c r="L325" s="52"/>
      <c r="M325" s="52"/>
      <c r="N325" s="52"/>
      <c r="O325" s="52"/>
      <c r="P325" s="52"/>
      <c r="Q325" s="52"/>
      <c r="R325" s="52"/>
      <c r="S325" s="52"/>
      <c r="T325" s="52"/>
    </row>
    <row r="326" spans="1:20" ht="12.75">
      <c r="A326" s="52"/>
      <c r="B326" s="52"/>
      <c r="C326" s="52"/>
      <c r="D326" s="52"/>
      <c r="E326" s="52"/>
      <c r="F326" s="52"/>
      <c r="G326" s="52"/>
      <c r="H326" s="52"/>
      <c r="I326" s="52"/>
      <c r="J326" s="52"/>
      <c r="K326" s="52"/>
      <c r="L326" s="52"/>
      <c r="M326" s="52"/>
      <c r="N326" s="52"/>
      <c r="O326" s="52"/>
      <c r="P326" s="52"/>
      <c r="Q326" s="52"/>
      <c r="R326" s="52"/>
      <c r="S326" s="52"/>
      <c r="T326" s="52"/>
    </row>
    <row r="327" spans="1:20" ht="12.75">
      <c r="A327" s="52"/>
      <c r="B327" s="52"/>
      <c r="C327" s="52"/>
      <c r="D327" s="52"/>
      <c r="E327" s="52"/>
      <c r="F327" s="52"/>
      <c r="G327" s="52"/>
      <c r="H327" s="52"/>
      <c r="I327" s="52"/>
      <c r="J327" s="52"/>
      <c r="K327" s="52"/>
      <c r="L327" s="52"/>
      <c r="M327" s="52"/>
      <c r="N327" s="52"/>
      <c r="O327" s="52"/>
      <c r="P327" s="52"/>
      <c r="Q327" s="52"/>
      <c r="R327" s="52"/>
      <c r="S327" s="52"/>
      <c r="T327" s="52"/>
    </row>
    <row r="328" spans="1:20" ht="12.75">
      <c r="A328" s="52"/>
      <c r="B328" s="52"/>
      <c r="C328" s="52"/>
      <c r="D328" s="52"/>
      <c r="E328" s="52"/>
      <c r="F328" s="52"/>
      <c r="G328" s="52"/>
      <c r="H328" s="52"/>
      <c r="I328" s="52"/>
      <c r="J328" s="52"/>
      <c r="K328" s="52"/>
      <c r="L328" s="52"/>
      <c r="M328" s="52"/>
      <c r="N328" s="52"/>
      <c r="O328" s="52"/>
      <c r="P328" s="52"/>
      <c r="Q328" s="52"/>
      <c r="R328" s="52"/>
      <c r="S328" s="52"/>
      <c r="T328" s="52"/>
    </row>
    <row r="329" spans="1:20" ht="12.75">
      <c r="A329" s="52"/>
      <c r="B329" s="52"/>
      <c r="C329" s="52"/>
      <c r="D329" s="52"/>
      <c r="E329" s="52"/>
      <c r="F329" s="52"/>
      <c r="G329" s="52"/>
      <c r="H329" s="52"/>
      <c r="I329" s="52"/>
      <c r="J329" s="52"/>
      <c r="K329" s="52"/>
      <c r="L329" s="52"/>
      <c r="M329" s="52"/>
      <c r="N329" s="52"/>
      <c r="O329" s="52"/>
      <c r="P329" s="52"/>
      <c r="Q329" s="52"/>
      <c r="R329" s="52"/>
      <c r="S329" s="52"/>
      <c r="T329" s="52"/>
    </row>
    <row r="330" spans="1:20" ht="12.75">
      <c r="A330" s="52"/>
      <c r="B330" s="52"/>
      <c r="C330" s="52"/>
      <c r="D330" s="52"/>
      <c r="E330" s="52"/>
      <c r="F330" s="52"/>
      <c r="G330" s="52"/>
      <c r="H330" s="52"/>
      <c r="I330" s="52"/>
      <c r="J330" s="52"/>
      <c r="K330" s="52"/>
      <c r="L330" s="52"/>
      <c r="M330" s="52"/>
      <c r="N330" s="52"/>
      <c r="O330" s="52"/>
      <c r="P330" s="52"/>
      <c r="Q330" s="52"/>
      <c r="R330" s="52"/>
      <c r="S330" s="52"/>
      <c r="T330" s="52"/>
    </row>
    <row r="331" spans="1:20" ht="12.75">
      <c r="A331" s="52"/>
      <c r="B331" s="52"/>
      <c r="C331" s="52"/>
      <c r="D331" s="52"/>
      <c r="E331" s="52"/>
      <c r="F331" s="52"/>
      <c r="G331" s="52"/>
      <c r="H331" s="52"/>
      <c r="I331" s="52"/>
      <c r="J331" s="52"/>
      <c r="K331" s="52"/>
      <c r="L331" s="52"/>
      <c r="M331" s="52"/>
      <c r="N331" s="52"/>
      <c r="O331" s="52"/>
      <c r="P331" s="52"/>
      <c r="Q331" s="52"/>
      <c r="R331" s="52"/>
      <c r="S331" s="52"/>
      <c r="T331" s="52"/>
    </row>
    <row r="332" spans="1:20" ht="12.75">
      <c r="A332" s="52"/>
      <c r="B332" s="52"/>
      <c r="C332" s="52"/>
      <c r="D332" s="52"/>
      <c r="E332" s="52"/>
      <c r="F332" s="52"/>
      <c r="G332" s="52"/>
      <c r="H332" s="52"/>
      <c r="I332" s="52"/>
      <c r="J332" s="52"/>
      <c r="K332" s="52"/>
      <c r="L332" s="52"/>
      <c r="M332" s="52"/>
      <c r="N332" s="52"/>
      <c r="O332" s="52"/>
      <c r="P332" s="52"/>
      <c r="Q332" s="52"/>
      <c r="R332" s="52"/>
      <c r="S332" s="52"/>
      <c r="T332" s="52"/>
    </row>
    <row r="333" spans="1:20" ht="12.75">
      <c r="A333" s="52"/>
      <c r="B333" s="52"/>
      <c r="C333" s="52"/>
      <c r="D333" s="52"/>
      <c r="E333" s="52"/>
      <c r="F333" s="52"/>
      <c r="G333" s="52"/>
      <c r="H333" s="52"/>
      <c r="I333" s="52"/>
      <c r="J333" s="52"/>
      <c r="K333" s="52"/>
      <c r="L333" s="52"/>
      <c r="M333" s="52"/>
      <c r="N333" s="52"/>
      <c r="O333" s="52"/>
      <c r="P333" s="52"/>
      <c r="Q333" s="52"/>
      <c r="R333" s="52"/>
      <c r="S333" s="52"/>
      <c r="T333" s="52"/>
    </row>
    <row r="334" spans="1:20" ht="12.75">
      <c r="A334" s="52"/>
      <c r="B334" s="52"/>
      <c r="C334" s="52"/>
      <c r="D334" s="52"/>
      <c r="E334" s="52"/>
      <c r="F334" s="52"/>
      <c r="G334" s="52"/>
      <c r="H334" s="52"/>
      <c r="I334" s="52"/>
      <c r="J334" s="52"/>
      <c r="K334" s="52"/>
      <c r="L334" s="52"/>
      <c r="M334" s="52"/>
      <c r="N334" s="52"/>
      <c r="O334" s="52"/>
      <c r="P334" s="52"/>
      <c r="Q334" s="52"/>
      <c r="R334" s="52"/>
      <c r="S334" s="52"/>
      <c r="T334" s="52"/>
    </row>
    <row r="335" spans="1:20" ht="12.75">
      <c r="A335" s="52"/>
      <c r="B335" s="52"/>
      <c r="C335" s="52"/>
      <c r="D335" s="52"/>
      <c r="E335" s="52"/>
      <c r="F335" s="52"/>
      <c r="G335" s="52"/>
      <c r="H335" s="52"/>
      <c r="I335" s="52"/>
      <c r="J335" s="52"/>
      <c r="K335" s="52"/>
      <c r="L335" s="52"/>
      <c r="M335" s="52"/>
      <c r="N335" s="52"/>
      <c r="O335" s="52"/>
      <c r="P335" s="52"/>
      <c r="Q335" s="52"/>
      <c r="R335" s="52"/>
      <c r="S335" s="52"/>
      <c r="T335" s="52"/>
    </row>
    <row r="336" spans="1:20" ht="12.75">
      <c r="A336" s="52"/>
      <c r="B336" s="52"/>
      <c r="C336" s="52"/>
      <c r="D336" s="52"/>
      <c r="E336" s="52"/>
      <c r="F336" s="52"/>
      <c r="G336" s="52"/>
      <c r="H336" s="52"/>
      <c r="I336" s="52"/>
      <c r="J336" s="52"/>
      <c r="K336" s="52"/>
      <c r="L336" s="52"/>
      <c r="M336" s="52"/>
      <c r="N336" s="52"/>
      <c r="O336" s="52"/>
      <c r="P336" s="52"/>
      <c r="Q336" s="52"/>
      <c r="R336" s="52"/>
      <c r="S336" s="52"/>
      <c r="T336" s="52"/>
    </row>
    <row r="337" spans="1:20" ht="12.75">
      <c r="A337" s="52"/>
      <c r="B337" s="52"/>
      <c r="C337" s="52"/>
      <c r="D337" s="52"/>
      <c r="E337" s="52"/>
      <c r="F337" s="52"/>
      <c r="G337" s="52"/>
      <c r="H337" s="52"/>
      <c r="I337" s="52"/>
      <c r="J337" s="52"/>
      <c r="K337" s="52"/>
      <c r="L337" s="52"/>
      <c r="M337" s="52"/>
      <c r="N337" s="52"/>
      <c r="O337" s="52"/>
      <c r="P337" s="52"/>
      <c r="Q337" s="52"/>
      <c r="R337" s="52"/>
      <c r="S337" s="52"/>
      <c r="T337" s="52"/>
    </row>
    <row r="338" spans="1:20" ht="12.75">
      <c r="A338" s="52"/>
      <c r="B338" s="52"/>
      <c r="C338" s="52"/>
      <c r="D338" s="52"/>
      <c r="E338" s="52"/>
      <c r="F338" s="52"/>
      <c r="G338" s="52"/>
      <c r="H338" s="52"/>
      <c r="I338" s="52"/>
      <c r="J338" s="52"/>
      <c r="K338" s="52"/>
      <c r="L338" s="52"/>
      <c r="M338" s="52"/>
      <c r="N338" s="52"/>
      <c r="O338" s="52"/>
      <c r="P338" s="52"/>
      <c r="Q338" s="52"/>
      <c r="R338" s="52"/>
      <c r="S338" s="52"/>
      <c r="T338" s="52"/>
    </row>
    <row r="339" spans="1:20" ht="12.75">
      <c r="A339" s="52"/>
      <c r="B339" s="52"/>
      <c r="C339" s="52"/>
      <c r="D339" s="52"/>
      <c r="E339" s="52"/>
      <c r="F339" s="52"/>
      <c r="G339" s="52"/>
      <c r="H339" s="52"/>
      <c r="I339" s="52"/>
      <c r="J339" s="52"/>
      <c r="K339" s="52"/>
      <c r="L339" s="52"/>
      <c r="M339" s="52"/>
      <c r="N339" s="52"/>
      <c r="O339" s="52"/>
      <c r="P339" s="52"/>
      <c r="Q339" s="52"/>
      <c r="R339" s="52"/>
      <c r="S339" s="52"/>
      <c r="T339" s="52"/>
    </row>
    <row r="340" spans="1:20" ht="12.75">
      <c r="A340" s="52"/>
      <c r="B340" s="52"/>
      <c r="C340" s="52"/>
      <c r="D340" s="52"/>
      <c r="E340" s="52"/>
      <c r="F340" s="52"/>
      <c r="G340" s="52"/>
      <c r="H340" s="52"/>
      <c r="I340" s="52"/>
      <c r="J340" s="52"/>
      <c r="K340" s="52"/>
      <c r="L340" s="52"/>
      <c r="M340" s="52"/>
      <c r="N340" s="52"/>
      <c r="O340" s="52"/>
      <c r="P340" s="52"/>
      <c r="Q340" s="52"/>
      <c r="R340" s="52"/>
      <c r="S340" s="52"/>
      <c r="T340" s="52"/>
    </row>
    <row r="341" spans="1:20" ht="12.75">
      <c r="A341" s="52"/>
      <c r="B341" s="52"/>
      <c r="C341" s="52"/>
      <c r="D341" s="52"/>
      <c r="E341" s="52"/>
      <c r="F341" s="52"/>
      <c r="G341" s="52"/>
      <c r="H341" s="52"/>
      <c r="I341" s="52"/>
      <c r="J341" s="52"/>
      <c r="K341" s="52"/>
      <c r="L341" s="52"/>
      <c r="M341" s="52"/>
      <c r="N341" s="52"/>
      <c r="O341" s="52"/>
      <c r="P341" s="52"/>
      <c r="Q341" s="52"/>
      <c r="R341" s="52"/>
      <c r="S341" s="52"/>
      <c r="T341" s="52"/>
    </row>
    <row r="342" spans="1:20" ht="12.75">
      <c r="A342" s="52"/>
      <c r="B342" s="52"/>
      <c r="C342" s="52"/>
      <c r="D342" s="52"/>
      <c r="E342" s="52"/>
      <c r="F342" s="52"/>
      <c r="G342" s="52"/>
      <c r="H342" s="52"/>
      <c r="I342" s="52"/>
      <c r="J342" s="52"/>
      <c r="K342" s="52"/>
      <c r="L342" s="52"/>
      <c r="M342" s="52"/>
      <c r="N342" s="52"/>
      <c r="O342" s="52"/>
      <c r="P342" s="52"/>
      <c r="Q342" s="52"/>
      <c r="R342" s="52"/>
      <c r="S342" s="52"/>
      <c r="T342" s="52"/>
    </row>
    <row r="343" spans="1:20" ht="12.75">
      <c r="A343" s="52"/>
      <c r="B343" s="52"/>
      <c r="C343" s="52"/>
      <c r="D343" s="52"/>
      <c r="E343" s="52"/>
      <c r="F343" s="52"/>
      <c r="G343" s="52"/>
      <c r="H343" s="52"/>
      <c r="I343" s="52"/>
      <c r="J343" s="52"/>
      <c r="K343" s="52"/>
      <c r="L343" s="52"/>
      <c r="M343" s="52"/>
      <c r="N343" s="52"/>
      <c r="O343" s="52"/>
      <c r="P343" s="52"/>
      <c r="Q343" s="52"/>
      <c r="R343" s="52"/>
      <c r="S343" s="52"/>
      <c r="T343" s="52"/>
    </row>
    <row r="344" spans="1:20" ht="12.75">
      <c r="A344" s="52"/>
      <c r="B344" s="52"/>
      <c r="C344" s="52"/>
      <c r="D344" s="52"/>
      <c r="E344" s="52"/>
      <c r="F344" s="52"/>
      <c r="G344" s="52"/>
      <c r="H344" s="52"/>
      <c r="I344" s="52"/>
      <c r="J344" s="52"/>
      <c r="K344" s="52"/>
      <c r="L344" s="52"/>
      <c r="M344" s="52"/>
      <c r="N344" s="52"/>
      <c r="O344" s="52"/>
      <c r="P344" s="52"/>
      <c r="Q344" s="52"/>
      <c r="R344" s="52"/>
      <c r="S344" s="52"/>
      <c r="T344" s="52"/>
    </row>
    <row r="345" spans="1:20" ht="12.75">
      <c r="A345" s="52"/>
      <c r="B345" s="52"/>
      <c r="C345" s="52"/>
      <c r="D345" s="52"/>
      <c r="E345" s="52"/>
      <c r="F345" s="52"/>
      <c r="G345" s="52"/>
      <c r="H345" s="52"/>
      <c r="I345" s="52"/>
      <c r="J345" s="52"/>
      <c r="K345" s="52"/>
      <c r="L345" s="52"/>
      <c r="M345" s="52"/>
      <c r="N345" s="52"/>
      <c r="O345" s="52"/>
      <c r="P345" s="52"/>
      <c r="Q345" s="52"/>
      <c r="R345" s="52"/>
      <c r="S345" s="52"/>
      <c r="T345" s="52"/>
    </row>
    <row r="346" spans="1:20" ht="12.75">
      <c r="A346" s="52"/>
      <c r="B346" s="52"/>
      <c r="C346" s="52"/>
      <c r="D346" s="52"/>
      <c r="E346" s="52"/>
      <c r="F346" s="52"/>
      <c r="G346" s="52"/>
      <c r="H346" s="52"/>
      <c r="I346" s="52"/>
      <c r="J346" s="52"/>
      <c r="K346" s="52"/>
      <c r="L346" s="52"/>
      <c r="M346" s="52"/>
      <c r="N346" s="52"/>
      <c r="O346" s="52"/>
      <c r="P346" s="52"/>
      <c r="Q346" s="52"/>
      <c r="R346" s="52"/>
      <c r="S346" s="52"/>
      <c r="T346" s="52"/>
    </row>
    <row r="347" spans="1:20" ht="12.75">
      <c r="A347" s="52"/>
      <c r="B347" s="52"/>
      <c r="C347" s="52"/>
      <c r="D347" s="52"/>
      <c r="E347" s="52"/>
      <c r="F347" s="52"/>
      <c r="G347" s="52"/>
      <c r="H347" s="52"/>
      <c r="I347" s="52"/>
      <c r="J347" s="52"/>
      <c r="K347" s="52"/>
      <c r="L347" s="52"/>
      <c r="M347" s="52"/>
      <c r="N347" s="52"/>
      <c r="O347" s="52"/>
      <c r="P347" s="52"/>
      <c r="Q347" s="52"/>
      <c r="R347" s="52"/>
      <c r="S347" s="52"/>
      <c r="T347" s="52"/>
    </row>
    <row r="348" spans="1:20" ht="12.75">
      <c r="A348" s="52"/>
      <c r="B348" s="52"/>
      <c r="C348" s="52"/>
      <c r="D348" s="52"/>
      <c r="E348" s="52"/>
      <c r="F348" s="52"/>
      <c r="G348" s="52"/>
      <c r="H348" s="52"/>
      <c r="I348" s="52"/>
      <c r="J348" s="52"/>
      <c r="K348" s="52"/>
      <c r="L348" s="52"/>
      <c r="M348" s="52"/>
      <c r="N348" s="52"/>
      <c r="O348" s="52"/>
      <c r="P348" s="52"/>
      <c r="Q348" s="52"/>
      <c r="R348" s="52"/>
      <c r="S348" s="52"/>
      <c r="T348" s="52"/>
    </row>
    <row r="349" spans="1:20" ht="12.75">
      <c r="A349" s="52"/>
      <c r="B349" s="52"/>
      <c r="C349" s="52"/>
      <c r="D349" s="52"/>
      <c r="E349" s="52"/>
      <c r="F349" s="52"/>
      <c r="G349" s="52"/>
      <c r="H349" s="52"/>
      <c r="I349" s="52"/>
      <c r="J349" s="52"/>
      <c r="K349" s="52"/>
      <c r="L349" s="52"/>
      <c r="M349" s="52"/>
      <c r="N349" s="52"/>
      <c r="O349" s="52"/>
      <c r="P349" s="52"/>
      <c r="Q349" s="52"/>
      <c r="R349" s="52"/>
      <c r="S349" s="52"/>
      <c r="T349" s="52"/>
    </row>
    <row r="350" spans="1:20" ht="12.75">
      <c r="A350" s="52"/>
      <c r="B350" s="52"/>
      <c r="C350" s="52"/>
      <c r="D350" s="52"/>
      <c r="E350" s="52"/>
      <c r="F350" s="52"/>
      <c r="G350" s="52"/>
      <c r="H350" s="52"/>
      <c r="I350" s="52"/>
      <c r="J350" s="52"/>
      <c r="K350" s="52"/>
      <c r="L350" s="52"/>
      <c r="M350" s="52"/>
      <c r="N350" s="52"/>
      <c r="O350" s="52"/>
      <c r="P350" s="52"/>
      <c r="Q350" s="52"/>
      <c r="R350" s="52"/>
      <c r="S350" s="52"/>
      <c r="T350" s="52"/>
    </row>
  </sheetData>
  <mergeCells count="189">
    <mergeCell ref="E129:G129"/>
    <mergeCell ref="E130:G130"/>
    <mergeCell ref="B94:C94"/>
    <mergeCell ref="B95:C95"/>
    <mergeCell ref="B96:C96"/>
    <mergeCell ref="B97:C97"/>
    <mergeCell ref="B101:C101"/>
    <mergeCell ref="B102:C102"/>
    <mergeCell ref="B98:C98"/>
    <mergeCell ref="B99:C99"/>
    <mergeCell ref="H133:I133"/>
    <mergeCell ref="J133:K133"/>
    <mergeCell ref="L133:M133"/>
    <mergeCell ref="E94:G94"/>
    <mergeCell ref="E131:G131"/>
    <mergeCell ref="E132:G132"/>
    <mergeCell ref="E125:G125"/>
    <mergeCell ref="E126:G126"/>
    <mergeCell ref="E127:G127"/>
    <mergeCell ref="E128:G128"/>
    <mergeCell ref="N133:O133"/>
    <mergeCell ref="D284:E284"/>
    <mergeCell ref="H277:I277"/>
    <mergeCell ref="F284:G284"/>
    <mergeCell ref="H284:I284"/>
    <mergeCell ref="H281:I281"/>
    <mergeCell ref="H282:I282"/>
    <mergeCell ref="F271:G271"/>
    <mergeCell ref="F275:G275"/>
    <mergeCell ref="D282:E282"/>
    <mergeCell ref="D281:E281"/>
    <mergeCell ref="F281:G281"/>
    <mergeCell ref="F282:G282"/>
    <mergeCell ref="F277:G277"/>
    <mergeCell ref="F279:I279"/>
    <mergeCell ref="B278:F278"/>
    <mergeCell ref="H276:I276"/>
    <mergeCell ref="F260:G260"/>
    <mergeCell ref="F262:G262"/>
    <mergeCell ref="F264:G264"/>
    <mergeCell ref="F267:G267"/>
    <mergeCell ref="F241:G241"/>
    <mergeCell ref="F244:G244"/>
    <mergeCell ref="F248:G248"/>
    <mergeCell ref="F256:G256"/>
    <mergeCell ref="F222:G222"/>
    <mergeCell ref="F227:G227"/>
    <mergeCell ref="F231:G231"/>
    <mergeCell ref="F238:G238"/>
    <mergeCell ref="D206:H206"/>
    <mergeCell ref="I206:J206"/>
    <mergeCell ref="D208:E208"/>
    <mergeCell ref="D209:E209"/>
    <mergeCell ref="F208:G208"/>
    <mergeCell ref="F209:G209"/>
    <mergeCell ref="H208:I208"/>
    <mergeCell ref="H209:I209"/>
    <mergeCell ref="G195:H195"/>
    <mergeCell ref="I195:J195"/>
    <mergeCell ref="E186:F186"/>
    <mergeCell ref="I196:J196"/>
    <mergeCell ref="N158:O158"/>
    <mergeCell ref="A186:D186"/>
    <mergeCell ref="D192:H192"/>
    <mergeCell ref="I192:J192"/>
    <mergeCell ref="I163:J163"/>
    <mergeCell ref="D158:G158"/>
    <mergeCell ref="H158:I158"/>
    <mergeCell ref="E162:F162"/>
    <mergeCell ref="J158:M158"/>
    <mergeCell ref="E180:F180"/>
    <mergeCell ref="L152:M152"/>
    <mergeCell ref="L154:M154"/>
    <mergeCell ref="N149:O149"/>
    <mergeCell ref="N152:O152"/>
    <mergeCell ref="N154:O154"/>
    <mergeCell ref="N145:O145"/>
    <mergeCell ref="G162:H162"/>
    <mergeCell ref="L156:M156"/>
    <mergeCell ref="H152:I152"/>
    <mergeCell ref="F149:G149"/>
    <mergeCell ref="F152:G152"/>
    <mergeCell ref="H149:I149"/>
    <mergeCell ref="I162:J162"/>
    <mergeCell ref="H154:I154"/>
    <mergeCell ref="L149:M149"/>
    <mergeCell ref="F215:G215"/>
    <mergeCell ref="E166:F166"/>
    <mergeCell ref="E164:F164"/>
    <mergeCell ref="E163:F163"/>
    <mergeCell ref="E190:F190"/>
    <mergeCell ref="E168:F168"/>
    <mergeCell ref="E170:F170"/>
    <mergeCell ref="G163:H163"/>
    <mergeCell ref="E188:F188"/>
    <mergeCell ref="G196:H196"/>
    <mergeCell ref="E182:F182"/>
    <mergeCell ref="E184:F184"/>
    <mergeCell ref="F156:G156"/>
    <mergeCell ref="E172:F172"/>
    <mergeCell ref="E174:F174"/>
    <mergeCell ref="E176:F176"/>
    <mergeCell ref="E178:F178"/>
    <mergeCell ref="R52:S52"/>
    <mergeCell ref="F52:G53"/>
    <mergeCell ref="P52:Q52"/>
    <mergeCell ref="J52:K52"/>
    <mergeCell ref="L52:M52"/>
    <mergeCell ref="N52:O52"/>
    <mergeCell ref="N32:O32"/>
    <mergeCell ref="L32:M32"/>
    <mergeCell ref="A6:E7"/>
    <mergeCell ref="H32:I32"/>
    <mergeCell ref="J32:K32"/>
    <mergeCell ref="F9:G9"/>
    <mergeCell ref="F31:Q31"/>
    <mergeCell ref="P32:Q32"/>
    <mergeCell ref="G32:G33"/>
    <mergeCell ref="D13:E13"/>
    <mergeCell ref="E99:G99"/>
    <mergeCell ref="E95:G95"/>
    <mergeCell ref="E96:G96"/>
    <mergeCell ref="E97:G97"/>
    <mergeCell ref="E98:G98"/>
    <mergeCell ref="H103:I103"/>
    <mergeCell ref="H104:I104"/>
    <mergeCell ref="H105:I105"/>
    <mergeCell ref="B100:C100"/>
    <mergeCell ref="E100:G100"/>
    <mergeCell ref="E101:G101"/>
    <mergeCell ref="E103:G103"/>
    <mergeCell ref="E104:G104"/>
    <mergeCell ref="E105:G105"/>
    <mergeCell ref="E119:G119"/>
    <mergeCell ref="A117:O117"/>
    <mergeCell ref="A118:O118"/>
    <mergeCell ref="E106:G106"/>
    <mergeCell ref="E107:G107"/>
    <mergeCell ref="E108:G108"/>
    <mergeCell ref="H106:I106"/>
    <mergeCell ref="H107:I107"/>
    <mergeCell ref="E109:G109"/>
    <mergeCell ref="E110:G110"/>
    <mergeCell ref="E124:G124"/>
    <mergeCell ref="E120:G120"/>
    <mergeCell ref="E121:G121"/>
    <mergeCell ref="E122:G122"/>
    <mergeCell ref="E123:G123"/>
    <mergeCell ref="H98:I98"/>
    <mergeCell ref="H94:I94"/>
    <mergeCell ref="H95:I95"/>
    <mergeCell ref="H96:I96"/>
    <mergeCell ref="H97:I97"/>
    <mergeCell ref="F15:G15"/>
    <mergeCell ref="F30:G30"/>
    <mergeCell ref="E33:F33"/>
    <mergeCell ref="H52:I52"/>
    <mergeCell ref="B11:C11"/>
    <mergeCell ref="B13:C13"/>
    <mergeCell ref="B16:C16"/>
    <mergeCell ref="B18:C18"/>
    <mergeCell ref="B17:C17"/>
    <mergeCell ref="F74:G74"/>
    <mergeCell ref="N94:O94"/>
    <mergeCell ref="L94:M94"/>
    <mergeCell ref="N95:O95"/>
    <mergeCell ref="J95:K95"/>
    <mergeCell ref="L95:M95"/>
    <mergeCell ref="J94:K94"/>
    <mergeCell ref="E112:G112"/>
    <mergeCell ref="E113:G113"/>
    <mergeCell ref="E114:G114"/>
    <mergeCell ref="N97:O97"/>
    <mergeCell ref="J97:K97"/>
    <mergeCell ref="L97:M97"/>
    <mergeCell ref="H100:I100"/>
    <mergeCell ref="J100:K100"/>
    <mergeCell ref="L100:M100"/>
    <mergeCell ref="H99:I99"/>
    <mergeCell ref="E115:G115"/>
    <mergeCell ref="H108:I108"/>
    <mergeCell ref="H109:I109"/>
    <mergeCell ref="H110:I110"/>
    <mergeCell ref="H111:I111"/>
    <mergeCell ref="H112:I112"/>
    <mergeCell ref="H113:I113"/>
    <mergeCell ref="H114:I114"/>
    <mergeCell ref="H115:I115"/>
    <mergeCell ref="E111:G111"/>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7" manualBreakCount="7">
    <brk id="29" max="16" man="1"/>
    <brk id="60" max="16" man="1"/>
    <brk id="89" max="16" man="1"/>
    <brk id="122" max="16" man="1"/>
    <brk id="159" max="16" man="1"/>
    <brk id="193" max="16" man="1"/>
    <brk id="257" max="16" man="1"/>
  </rowBreaks>
</worksheet>
</file>

<file path=xl/worksheets/sheet5.xml><?xml version="1.0" encoding="utf-8"?>
<worksheet xmlns="http://schemas.openxmlformats.org/spreadsheetml/2006/main" xmlns:r="http://schemas.openxmlformats.org/officeDocument/2006/relationships">
  <dimension ref="A1:U820"/>
  <sheetViews>
    <sheetView workbookViewId="0" topLeftCell="A1">
      <selection activeCell="B11" sqref="B11"/>
    </sheetView>
  </sheetViews>
  <sheetFormatPr defaultColWidth="9.140625" defaultRowHeight="12.75"/>
  <cols>
    <col min="1" max="1" width="34.00390625" style="0" customWidth="1"/>
    <col min="2" max="2" width="10.7109375" style="0" customWidth="1"/>
    <col min="5" max="5" width="11.7109375" style="0" bestFit="1" customWidth="1"/>
    <col min="6" max="8" width="12.00390625" style="0" bestFit="1" customWidth="1"/>
    <col min="9" max="9" width="11.57421875" style="0" customWidth="1"/>
    <col min="12" max="12" width="9.421875" style="0" bestFit="1" customWidth="1"/>
    <col min="13" max="13" width="11.28125" style="0" bestFit="1" customWidth="1"/>
    <col min="14" max="14" width="13.28125" style="0" bestFit="1" customWidth="1"/>
    <col min="16" max="16" width="13.7109375" style="0" bestFit="1" customWidth="1"/>
    <col min="17" max="18" width="13.421875" style="0" bestFit="1" customWidth="1"/>
    <col min="19" max="20" width="13.28125" style="0" bestFit="1" customWidth="1"/>
    <col min="22" max="22" width="13.7109375" style="0" bestFit="1" customWidth="1"/>
    <col min="24" max="24" width="9.8515625" style="0" bestFit="1" customWidth="1"/>
  </cols>
  <sheetData>
    <row r="1" ht="20.25">
      <c r="A1" s="63" t="str">
        <f>'Fab Project'!A1:E1</f>
        <v>WBS 121 Vacuum Vessel Assembly</v>
      </c>
    </row>
    <row r="3" spans="1:11" ht="18.75" thickBot="1">
      <c r="A3" s="72" t="s">
        <v>112</v>
      </c>
      <c r="B3" s="73"/>
      <c r="C3" s="73"/>
      <c r="D3" s="73"/>
      <c r="E3" s="73"/>
      <c r="F3" s="73"/>
      <c r="G3" s="73"/>
      <c r="H3" s="73"/>
      <c r="I3" s="73"/>
      <c r="J3" s="73"/>
      <c r="K3" s="74"/>
    </row>
    <row r="4" ht="12.75">
      <c r="A4" s="1"/>
    </row>
    <row r="5" ht="12.75">
      <c r="A5" s="1" t="s">
        <v>71</v>
      </c>
    </row>
    <row r="6" spans="1:5" ht="35.25" customHeight="1">
      <c r="A6" s="227" t="s">
        <v>273</v>
      </c>
      <c r="B6" s="227"/>
      <c r="C6" s="227"/>
      <c r="D6" s="227"/>
      <c r="E6" s="227"/>
    </row>
    <row r="7" spans="1:5" ht="12.75">
      <c r="A7" s="227"/>
      <c r="B7" s="227"/>
      <c r="C7" s="227"/>
      <c r="D7" s="227"/>
      <c r="E7" s="227"/>
    </row>
    <row r="8" spans="12:14" ht="12.75">
      <c r="L8" t="s">
        <v>113</v>
      </c>
      <c r="M8" s="46">
        <v>120</v>
      </c>
      <c r="N8" t="s">
        <v>114</v>
      </c>
    </row>
    <row r="9" spans="1:14" ht="12.75">
      <c r="A9" s="1" t="s">
        <v>120</v>
      </c>
      <c r="L9" t="s">
        <v>115</v>
      </c>
      <c r="M9" s="46">
        <v>60</v>
      </c>
      <c r="N9" t="s">
        <v>114</v>
      </c>
    </row>
    <row r="10" spans="1:14" ht="12.75">
      <c r="A10" t="s">
        <v>211</v>
      </c>
      <c r="B10" s="43">
        <f>B34</f>
        <v>2729354.5</v>
      </c>
      <c r="C10" t="s">
        <v>178</v>
      </c>
      <c r="L10" t="s">
        <v>116</v>
      </c>
      <c r="M10" s="46">
        <v>80</v>
      </c>
      <c r="N10" t="s">
        <v>114</v>
      </c>
    </row>
    <row r="11" spans="1:2" ht="12.75">
      <c r="A11" s="20" t="s">
        <v>237</v>
      </c>
      <c r="B11" s="43">
        <f>B104</f>
        <v>144360</v>
      </c>
    </row>
    <row r="12" spans="1:2" ht="12.75">
      <c r="A12" s="27" t="s">
        <v>122</v>
      </c>
      <c r="B12" s="43">
        <f>SUM(B10:B11)</f>
        <v>2873714.5</v>
      </c>
    </row>
    <row r="14" ht="12.75">
      <c r="A14" s="1"/>
    </row>
    <row r="15" ht="12.75">
      <c r="A15" s="1"/>
    </row>
    <row r="16" ht="12.75">
      <c r="A16" s="1"/>
    </row>
    <row r="17" ht="12.75">
      <c r="A17" s="1" t="s">
        <v>121</v>
      </c>
    </row>
    <row r="19" ht="12.75">
      <c r="A19" s="1" t="s">
        <v>212</v>
      </c>
    </row>
    <row r="20" spans="1:21" ht="12.75">
      <c r="A20" s="1" t="s">
        <v>274</v>
      </c>
      <c r="K20" s="74"/>
      <c r="L20" s="74"/>
      <c r="M20" s="74"/>
      <c r="N20" s="74"/>
      <c r="O20" s="74"/>
      <c r="P20" s="74"/>
      <c r="Q20" s="74"/>
      <c r="R20" s="74"/>
      <c r="S20" s="74"/>
      <c r="T20" s="74"/>
      <c r="U20" s="74"/>
    </row>
    <row r="21" spans="11:21" ht="12.75">
      <c r="K21" s="74"/>
      <c r="L21" s="74"/>
      <c r="M21" s="74"/>
      <c r="N21" s="74"/>
      <c r="O21" s="74"/>
      <c r="P21" s="74"/>
      <c r="Q21" s="74"/>
      <c r="R21" s="74"/>
      <c r="S21" s="74"/>
      <c r="T21" s="74"/>
      <c r="U21" s="74"/>
    </row>
    <row r="22" spans="2:21" ht="12.75">
      <c r="B22" s="226" t="s">
        <v>188</v>
      </c>
      <c r="C22" s="226"/>
      <c r="D22" s="4"/>
      <c r="E22" s="155" t="s">
        <v>185</v>
      </c>
      <c r="F22" s="3" t="s">
        <v>186</v>
      </c>
      <c r="G22" s="3"/>
      <c r="H22" s="3"/>
      <c r="I22" s="3"/>
      <c r="J22" s="3"/>
      <c r="K22" s="74"/>
      <c r="L22" s="194"/>
      <c r="M22" s="195"/>
      <c r="N22" s="74"/>
      <c r="O22" s="74"/>
      <c r="P22" s="74"/>
      <c r="Q22" s="74"/>
      <c r="R22" s="74"/>
      <c r="S22" s="74"/>
      <c r="T22" s="74"/>
      <c r="U22" s="74"/>
    </row>
    <row r="23" spans="2:21" ht="12.75">
      <c r="B23" s="226" t="s">
        <v>189</v>
      </c>
      <c r="C23" s="226" t="s">
        <v>179</v>
      </c>
      <c r="D23" s="135"/>
      <c r="E23" s="3" t="s">
        <v>189</v>
      </c>
      <c r="F23" s="3" t="s">
        <v>189</v>
      </c>
      <c r="G23" s="3"/>
      <c r="H23" s="3"/>
      <c r="I23" s="3"/>
      <c r="J23" s="134"/>
      <c r="K23" s="74"/>
      <c r="L23" s="194"/>
      <c r="M23" s="195"/>
      <c r="N23" s="74"/>
      <c r="O23" s="74"/>
      <c r="P23" s="74"/>
      <c r="Q23" s="74"/>
      <c r="R23" s="74"/>
      <c r="S23" s="74"/>
      <c r="T23" s="74"/>
      <c r="U23" s="74"/>
    </row>
    <row r="24" spans="2:21" ht="12.75">
      <c r="B24" s="226"/>
      <c r="C24" s="226"/>
      <c r="D24" s="136"/>
      <c r="E24" s="137"/>
      <c r="F24" s="138"/>
      <c r="G24" s="20"/>
      <c r="H24" s="20"/>
      <c r="I24" s="20"/>
      <c r="J24" s="20"/>
      <c r="K24" s="74"/>
      <c r="L24" s="196"/>
      <c r="M24" s="197"/>
      <c r="N24" s="74"/>
      <c r="O24" s="74"/>
      <c r="P24" s="74"/>
      <c r="Q24" s="74"/>
      <c r="R24" s="74"/>
      <c r="S24" s="74"/>
      <c r="T24" s="74"/>
      <c r="U24" s="74"/>
    </row>
    <row r="25" spans="1:21" ht="12.75">
      <c r="A25" s="46"/>
      <c r="B25" s="228"/>
      <c r="C25" s="228" t="e">
        <f>SUM(#REF!)</f>
        <v>#REF!</v>
      </c>
      <c r="D25" s="140"/>
      <c r="E25" s="141"/>
      <c r="F25" s="141"/>
      <c r="G25" s="141"/>
      <c r="H25" s="139"/>
      <c r="I25" s="139"/>
      <c r="J25" s="139"/>
      <c r="K25" s="74"/>
      <c r="L25" s="196"/>
      <c r="M25" s="197"/>
      <c r="N25" s="198"/>
      <c r="O25" s="198"/>
      <c r="P25" s="74"/>
      <c r="Q25" s="74"/>
      <c r="R25" s="74"/>
      <c r="S25" s="74"/>
      <c r="T25" s="74"/>
      <c r="U25" s="74"/>
    </row>
    <row r="26" spans="1:11" ht="12.75">
      <c r="A26" t="s">
        <v>213</v>
      </c>
      <c r="B26" s="228"/>
      <c r="C26" s="228"/>
      <c r="D26" s="8"/>
      <c r="I26" s="20"/>
      <c r="J26" s="142"/>
      <c r="K26" s="74"/>
    </row>
    <row r="27" spans="1:11" ht="15" customHeight="1">
      <c r="A27" t="s">
        <v>190</v>
      </c>
      <c r="B27" s="228"/>
      <c r="C27" s="228"/>
      <c r="D27" s="143"/>
      <c r="E27" s="138">
        <v>875000</v>
      </c>
      <c r="F27" s="138">
        <v>1203483</v>
      </c>
      <c r="G27" s="138"/>
      <c r="H27" s="138"/>
      <c r="I27" s="190"/>
      <c r="J27" s="145"/>
      <c r="K27" s="74"/>
    </row>
    <row r="28" spans="1:11" ht="12.75">
      <c r="A28" t="s">
        <v>216</v>
      </c>
      <c r="B28" s="228"/>
      <c r="C28" s="228"/>
      <c r="D28" s="143"/>
      <c r="E28" s="138">
        <v>1673000</v>
      </c>
      <c r="F28" s="138">
        <v>1677673</v>
      </c>
      <c r="G28" s="138"/>
      <c r="H28" s="138"/>
      <c r="I28" s="138"/>
      <c r="J28" s="144"/>
      <c r="K28" s="74"/>
    </row>
    <row r="29" spans="1:11" ht="12.75">
      <c r="A29" t="s">
        <v>217</v>
      </c>
      <c r="B29" s="39"/>
      <c r="C29" s="39"/>
      <c r="D29" s="143"/>
      <c r="E29" s="138" t="s">
        <v>191</v>
      </c>
      <c r="F29" s="138" t="s">
        <v>191</v>
      </c>
      <c r="G29" s="138"/>
      <c r="H29" s="146"/>
      <c r="I29" s="138"/>
      <c r="J29" s="144"/>
      <c r="K29" s="74"/>
    </row>
    <row r="30" spans="1:11" ht="12.75">
      <c r="A30" t="s">
        <v>215</v>
      </c>
      <c r="B30" s="228"/>
      <c r="C30" s="228"/>
      <c r="D30" s="143"/>
      <c r="E30" s="138" t="s">
        <v>191</v>
      </c>
      <c r="F30" s="138" t="s">
        <v>191</v>
      </c>
      <c r="G30" s="138"/>
      <c r="H30" s="146"/>
      <c r="J30" s="141"/>
      <c r="K30" s="74"/>
    </row>
    <row r="31" spans="1:11" ht="12.75">
      <c r="A31" t="s">
        <v>218</v>
      </c>
      <c r="B31" s="39"/>
      <c r="C31" s="39"/>
      <c r="D31" s="143"/>
      <c r="E31" s="138" t="s">
        <v>191</v>
      </c>
      <c r="F31" s="138" t="s">
        <v>191</v>
      </c>
      <c r="G31" s="138"/>
      <c r="H31" s="146"/>
      <c r="I31" s="138"/>
      <c r="J31" s="141"/>
      <c r="K31" s="74"/>
    </row>
    <row r="32" spans="1:11" ht="12.75">
      <c r="A32" t="s">
        <v>275</v>
      </c>
      <c r="B32" s="39"/>
      <c r="C32" s="39"/>
      <c r="D32" s="143"/>
      <c r="E32" s="138"/>
      <c r="F32" s="138">
        <v>29553</v>
      </c>
      <c r="G32" s="138"/>
      <c r="H32" s="138"/>
      <c r="I32" s="191"/>
      <c r="J32" s="141"/>
      <c r="K32" s="74"/>
    </row>
    <row r="33" spans="2:11" ht="12.75">
      <c r="B33" s="39"/>
      <c r="C33" s="39"/>
      <c r="D33" s="143"/>
      <c r="E33" s="138"/>
      <c r="F33" s="138"/>
      <c r="G33" s="138"/>
      <c r="H33" s="138"/>
      <c r="I33" s="191"/>
      <c r="J33" s="141"/>
      <c r="K33" s="74"/>
    </row>
    <row r="34" spans="1:11" ht="12.75">
      <c r="A34" s="1" t="s">
        <v>187</v>
      </c>
      <c r="B34" s="247">
        <f>(E34+F34)/2</f>
        <v>2729354.5</v>
      </c>
      <c r="C34" s="228"/>
      <c r="D34" s="143"/>
      <c r="E34" s="138">
        <f>SUM(E27:E32)</f>
        <v>2548000</v>
      </c>
      <c r="F34" s="138">
        <f>SUM(F27:F32)</f>
        <v>2910709</v>
      </c>
      <c r="G34" s="144"/>
      <c r="H34" s="144"/>
      <c r="I34" s="192"/>
      <c r="J34" s="146"/>
      <c r="K34" s="74"/>
    </row>
    <row r="35" spans="2:11" ht="12.75">
      <c r="B35" s="226"/>
      <c r="C35" s="226"/>
      <c r="D35" s="140"/>
      <c r="E35" s="138"/>
      <c r="F35" s="138"/>
      <c r="G35" s="138"/>
      <c r="H35" s="138"/>
      <c r="J35" s="141"/>
      <c r="K35" s="74"/>
    </row>
    <row r="36" spans="2:11" ht="12.75">
      <c r="B36" s="226"/>
      <c r="C36" s="226"/>
      <c r="D36" s="136"/>
      <c r="E36" s="138"/>
      <c r="F36" s="138"/>
      <c r="G36" s="20"/>
      <c r="H36" s="20"/>
      <c r="I36" s="147"/>
      <c r="J36" s="20"/>
      <c r="K36" s="74"/>
    </row>
    <row r="37" spans="1:11" ht="12.75">
      <c r="A37" t="s">
        <v>183</v>
      </c>
      <c r="B37" s="226"/>
      <c r="C37" s="226" t="s">
        <v>182</v>
      </c>
      <c r="D37" s="136"/>
      <c r="E37" s="138" t="str">
        <f>CONCATENATE(ROUND(((E39-E38)*12/365),0)," months")</f>
        <v>12 months</v>
      </c>
      <c r="F37" s="138"/>
      <c r="G37" s="138"/>
      <c r="H37" s="138"/>
      <c r="I37" s="138"/>
      <c r="J37" s="147"/>
      <c r="K37" s="74"/>
    </row>
    <row r="38" spans="1:11" ht="12.75">
      <c r="A38" s="22"/>
      <c r="B38" s="226"/>
      <c r="C38" s="226" t="s">
        <v>184</v>
      </c>
      <c r="D38" s="136"/>
      <c r="E38" s="199">
        <v>38078</v>
      </c>
      <c r="F38" s="138"/>
      <c r="G38" s="147"/>
      <c r="H38" s="147"/>
      <c r="I38" s="147"/>
      <c r="J38" s="147"/>
      <c r="K38" s="74"/>
    </row>
    <row r="39" spans="1:11" ht="12.75">
      <c r="A39" s="149"/>
      <c r="B39" s="85"/>
      <c r="C39" s="85"/>
      <c r="D39" s="96"/>
      <c r="E39" s="199">
        <v>38436</v>
      </c>
      <c r="F39" s="199"/>
      <c r="G39" s="85"/>
      <c r="H39" s="85"/>
      <c r="I39" s="85"/>
      <c r="J39" s="85"/>
      <c r="K39" s="74"/>
    </row>
    <row r="40" spans="1:11" ht="12.75">
      <c r="A40" s="149"/>
      <c r="B40" s="85"/>
      <c r="C40" s="85"/>
      <c r="D40" s="96"/>
      <c r="E40" s="248"/>
      <c r="F40" s="248"/>
      <c r="G40" s="85"/>
      <c r="H40" s="85"/>
      <c r="I40" s="85"/>
      <c r="J40" s="85"/>
      <c r="K40" s="74"/>
    </row>
    <row r="41" spans="1:11" ht="12.75">
      <c r="A41" s="95"/>
      <c r="B41" s="149"/>
      <c r="C41" s="85"/>
      <c r="D41" s="96"/>
      <c r="E41" s="97"/>
      <c r="F41" s="97"/>
      <c r="G41" s="85"/>
      <c r="H41" s="85"/>
      <c r="I41" s="85"/>
      <c r="J41" s="85"/>
      <c r="K41" s="74"/>
    </row>
    <row r="42" spans="1:11" ht="12.75">
      <c r="A42" s="95"/>
      <c r="B42" s="111"/>
      <c r="C42" s="85"/>
      <c r="D42" s="96"/>
      <c r="E42" s="97"/>
      <c r="F42" s="97"/>
      <c r="G42" s="85"/>
      <c r="H42" s="85"/>
      <c r="I42" s="85"/>
      <c r="J42" s="85"/>
      <c r="K42" s="74"/>
    </row>
    <row r="43" spans="1:11" ht="12.75">
      <c r="A43" s="95"/>
      <c r="B43" s="91"/>
      <c r="C43" s="85"/>
      <c r="D43" s="96"/>
      <c r="E43" s="97"/>
      <c r="F43" s="97"/>
      <c r="G43" s="85"/>
      <c r="H43" s="85"/>
      <c r="I43" s="85"/>
      <c r="J43" s="85"/>
      <c r="K43" s="74"/>
    </row>
    <row r="44" spans="1:11" ht="12.75">
      <c r="A44" s="94"/>
      <c r="B44" s="85"/>
      <c r="C44" s="85"/>
      <c r="D44" s="96"/>
      <c r="E44" s="97"/>
      <c r="F44" s="97"/>
      <c r="G44" s="85"/>
      <c r="H44" s="85"/>
      <c r="I44" s="85"/>
      <c r="J44" s="85"/>
      <c r="K44" s="74"/>
    </row>
    <row r="45" spans="1:11" ht="12.75">
      <c r="A45" s="150"/>
      <c r="B45" s="85"/>
      <c r="C45" s="85"/>
      <c r="D45" s="96"/>
      <c r="E45" s="249"/>
      <c r="F45" s="249"/>
      <c r="G45" s="85"/>
      <c r="H45" s="85"/>
      <c r="I45" s="85"/>
      <c r="J45" s="85"/>
      <c r="K45" s="74"/>
    </row>
    <row r="46" spans="1:11" ht="12.75">
      <c r="A46" s="94"/>
      <c r="B46" s="85"/>
      <c r="C46" s="85"/>
      <c r="D46" s="96"/>
      <c r="E46" s="125"/>
      <c r="F46" s="125"/>
      <c r="G46" s="85"/>
      <c r="H46" s="85"/>
      <c r="I46" s="85"/>
      <c r="J46" s="85"/>
      <c r="K46" s="74"/>
    </row>
    <row r="47" spans="1:11" ht="12.75">
      <c r="A47" s="94"/>
      <c r="B47" s="85"/>
      <c r="C47" s="85"/>
      <c r="D47" s="96"/>
      <c r="E47" s="249"/>
      <c r="F47" s="249"/>
      <c r="G47" s="85"/>
      <c r="H47" s="85"/>
      <c r="I47" s="85"/>
      <c r="J47" s="85"/>
      <c r="K47" s="74"/>
    </row>
    <row r="48" spans="1:11" ht="12.75">
      <c r="A48" s="94"/>
      <c r="B48" s="85"/>
      <c r="C48" s="85"/>
      <c r="D48" s="96"/>
      <c r="E48" s="125"/>
      <c r="F48" s="125"/>
      <c r="G48" s="85"/>
      <c r="H48" s="85"/>
      <c r="I48" s="85"/>
      <c r="J48" s="85"/>
      <c r="K48" s="74"/>
    </row>
    <row r="49" spans="1:11" ht="12.75">
      <c r="A49" s="94"/>
      <c r="B49" s="85"/>
      <c r="C49" s="85"/>
      <c r="D49" s="96"/>
      <c r="E49" s="125"/>
      <c r="F49" s="125"/>
      <c r="G49" s="85"/>
      <c r="H49" s="85"/>
      <c r="I49" s="85"/>
      <c r="J49" s="85"/>
      <c r="K49" s="74"/>
    </row>
    <row r="50" spans="1:11" ht="12.75">
      <c r="A50" s="94"/>
      <c r="B50" s="85"/>
      <c r="C50" s="85"/>
      <c r="D50" s="96"/>
      <c r="E50" s="248"/>
      <c r="F50" s="248"/>
      <c r="G50" s="85"/>
      <c r="H50" s="85"/>
      <c r="I50" s="85"/>
      <c r="J50" s="85"/>
      <c r="K50" s="74"/>
    </row>
    <row r="51" spans="1:11" ht="12.75">
      <c r="A51" s="94"/>
      <c r="B51" s="85"/>
      <c r="C51" s="85"/>
      <c r="D51" s="96"/>
      <c r="E51" s="125"/>
      <c r="F51" s="125"/>
      <c r="G51" s="85"/>
      <c r="H51" s="85"/>
      <c r="I51" s="85"/>
      <c r="J51" s="85"/>
      <c r="K51" s="74"/>
    </row>
    <row r="52" spans="1:11" ht="12.75">
      <c r="A52" s="94"/>
      <c r="B52" s="85"/>
      <c r="C52" s="85"/>
      <c r="D52" s="96"/>
      <c r="E52" s="249"/>
      <c r="F52" s="249"/>
      <c r="G52" s="85"/>
      <c r="H52" s="85"/>
      <c r="I52" s="85"/>
      <c r="J52" s="85"/>
      <c r="K52" s="74"/>
    </row>
    <row r="53" spans="1:11" ht="12.75">
      <c r="A53" s="94"/>
      <c r="B53" s="85"/>
      <c r="C53" s="85"/>
      <c r="D53" s="96"/>
      <c r="E53" s="125"/>
      <c r="F53" s="125"/>
      <c r="G53" s="85"/>
      <c r="H53" s="85"/>
      <c r="I53" s="85"/>
      <c r="J53" s="85"/>
      <c r="K53" s="74"/>
    </row>
    <row r="54" spans="1:11" ht="12.75">
      <c r="A54" s="94"/>
      <c r="B54" s="85"/>
      <c r="C54" s="85"/>
      <c r="D54" s="96"/>
      <c r="E54" s="248"/>
      <c r="F54" s="248"/>
      <c r="G54" s="85"/>
      <c r="H54" s="85"/>
      <c r="I54" s="85"/>
      <c r="J54" s="85"/>
      <c r="K54" s="74"/>
    </row>
    <row r="55" spans="1:11" ht="12.75">
      <c r="A55" s="94"/>
      <c r="B55" s="85"/>
      <c r="C55" s="85"/>
      <c r="D55" s="96"/>
      <c r="E55" s="125"/>
      <c r="F55" s="125"/>
      <c r="G55" s="85"/>
      <c r="H55" s="85"/>
      <c r="I55" s="85"/>
      <c r="J55" s="85"/>
      <c r="K55" s="74"/>
    </row>
    <row r="56" spans="1:11" ht="12.75">
      <c r="A56" s="94"/>
      <c r="B56" s="85"/>
      <c r="C56" s="85"/>
      <c r="D56" s="96"/>
      <c r="E56" s="248"/>
      <c r="F56" s="248"/>
      <c r="G56" s="85"/>
      <c r="H56" s="85"/>
      <c r="I56" s="85"/>
      <c r="J56" s="85"/>
      <c r="K56" s="74"/>
    </row>
    <row r="57" spans="1:11" ht="12.75">
      <c r="A57" s="94"/>
      <c r="B57" s="85"/>
      <c r="C57" s="85"/>
      <c r="D57" s="96"/>
      <c r="E57" s="126"/>
      <c r="F57" s="125"/>
      <c r="G57" s="85"/>
      <c r="H57" s="85"/>
      <c r="I57" s="85"/>
      <c r="J57" s="85"/>
      <c r="K57" s="74"/>
    </row>
    <row r="58" spans="1:11" ht="12.75">
      <c r="A58" s="94"/>
      <c r="B58" s="85"/>
      <c r="C58" s="85"/>
      <c r="D58" s="96"/>
      <c r="E58" s="248"/>
      <c r="F58" s="248"/>
      <c r="G58" s="85"/>
      <c r="H58" s="85"/>
      <c r="I58" s="85"/>
      <c r="J58" s="85"/>
      <c r="K58" s="74"/>
    </row>
    <row r="59" spans="1:11" ht="12.75">
      <c r="A59" s="94"/>
      <c r="B59" s="85"/>
      <c r="C59" s="85"/>
      <c r="D59" s="96"/>
      <c r="E59" s="125"/>
      <c r="F59" s="125"/>
      <c r="G59" s="85"/>
      <c r="H59" s="85"/>
      <c r="I59" s="85"/>
      <c r="J59" s="85"/>
      <c r="K59" s="74"/>
    </row>
    <row r="60" spans="1:11" ht="12.75">
      <c r="A60" s="94"/>
      <c r="B60" s="85"/>
      <c r="C60" s="85"/>
      <c r="D60" s="96"/>
      <c r="E60" s="248"/>
      <c r="F60" s="248"/>
      <c r="G60" s="85"/>
      <c r="H60" s="85"/>
      <c r="I60" s="85"/>
      <c r="J60" s="85"/>
      <c r="K60" s="74"/>
    </row>
    <row r="61" spans="1:11" ht="12.75">
      <c r="A61" s="95"/>
      <c r="B61" s="115"/>
      <c r="C61" s="85"/>
      <c r="D61" s="96"/>
      <c r="E61" s="97"/>
      <c r="F61" s="97"/>
      <c r="G61" s="85"/>
      <c r="H61" s="85"/>
      <c r="I61" s="85"/>
      <c r="J61" s="85"/>
      <c r="K61" s="74"/>
    </row>
    <row r="62" spans="1:11" ht="12.75">
      <c r="A62" s="95"/>
      <c r="B62" s="111"/>
      <c r="C62" s="85"/>
      <c r="D62" s="96"/>
      <c r="E62" s="97"/>
      <c r="F62" s="97"/>
      <c r="G62" s="85"/>
      <c r="H62" s="85"/>
      <c r="I62" s="85"/>
      <c r="J62" s="85"/>
      <c r="K62" s="74"/>
    </row>
    <row r="63" spans="1:11" ht="12.75">
      <c r="A63" s="151"/>
      <c r="B63" s="85"/>
      <c r="C63" s="85"/>
      <c r="D63" s="96"/>
      <c r="E63" s="248"/>
      <c r="F63" s="248"/>
      <c r="G63" s="85"/>
      <c r="H63" s="85"/>
      <c r="I63" s="85"/>
      <c r="J63" s="85"/>
      <c r="K63" s="74"/>
    </row>
    <row r="64" spans="1:11" ht="12.75">
      <c r="A64" s="85"/>
      <c r="B64" s="111"/>
      <c r="C64" s="85"/>
      <c r="D64" s="96"/>
      <c r="E64" s="97"/>
      <c r="F64" s="97"/>
      <c r="G64" s="85"/>
      <c r="H64" s="85"/>
      <c r="I64" s="85"/>
      <c r="J64" s="85"/>
      <c r="K64" s="74"/>
    </row>
    <row r="65" spans="1:11" ht="12.75">
      <c r="A65" s="95"/>
      <c r="B65" s="111"/>
      <c r="C65" s="85"/>
      <c r="D65" s="96"/>
      <c r="E65" s="97"/>
      <c r="F65" s="97"/>
      <c r="G65" s="85"/>
      <c r="H65" s="85"/>
      <c r="I65" s="85"/>
      <c r="J65" s="85"/>
      <c r="K65" s="74"/>
    </row>
    <row r="66" spans="1:11" ht="12.75">
      <c r="A66" s="94"/>
      <c r="B66" s="85"/>
      <c r="C66" s="85"/>
      <c r="D66" s="96"/>
      <c r="E66" s="248"/>
      <c r="F66" s="248"/>
      <c r="G66" s="85"/>
      <c r="H66" s="85"/>
      <c r="I66" s="85"/>
      <c r="J66" s="85"/>
      <c r="K66" s="74"/>
    </row>
    <row r="67" spans="1:11" ht="12.75">
      <c r="A67" s="94"/>
      <c r="B67" s="85"/>
      <c r="C67" s="85"/>
      <c r="D67" s="96"/>
      <c r="E67" s="97"/>
      <c r="F67" s="97"/>
      <c r="G67" s="85"/>
      <c r="H67" s="85"/>
      <c r="I67" s="85"/>
      <c r="J67" s="85"/>
      <c r="K67" s="74"/>
    </row>
    <row r="68" spans="1:11" ht="12.75">
      <c r="A68" s="95"/>
      <c r="B68" s="111"/>
      <c r="C68" s="85"/>
      <c r="D68" s="96"/>
      <c r="E68" s="152"/>
      <c r="F68" s="97"/>
      <c r="G68" s="85"/>
      <c r="H68" s="85"/>
      <c r="I68" s="85"/>
      <c r="J68" s="85"/>
      <c r="K68" s="74"/>
    </row>
    <row r="69" spans="1:21" ht="12.75">
      <c r="A69" s="95"/>
      <c r="B69" s="111"/>
      <c r="C69" s="85"/>
      <c r="D69" s="96"/>
      <c r="E69" s="152"/>
      <c r="F69" s="97"/>
      <c r="G69" s="85"/>
      <c r="H69" s="85"/>
      <c r="I69" s="85"/>
      <c r="J69" s="85"/>
      <c r="K69" s="74"/>
      <c r="L69" s="74"/>
      <c r="M69" s="74"/>
      <c r="N69" s="74"/>
      <c r="O69" s="74"/>
      <c r="P69" s="74"/>
      <c r="Q69" s="74"/>
      <c r="R69" s="74"/>
      <c r="S69" s="74"/>
      <c r="T69" s="74"/>
      <c r="U69" s="74"/>
    </row>
    <row r="70" spans="1:21" ht="12.75">
      <c r="A70" s="95"/>
      <c r="B70" s="94"/>
      <c r="C70" s="85"/>
      <c r="D70" s="96"/>
      <c r="E70" s="85"/>
      <c r="F70" s="85"/>
      <c r="G70" s="252"/>
      <c r="H70" s="252"/>
      <c r="I70" s="85"/>
      <c r="J70" s="85"/>
      <c r="K70" s="74"/>
      <c r="L70" s="74"/>
      <c r="M70" s="74"/>
      <c r="N70" s="74"/>
      <c r="O70" s="74"/>
      <c r="P70" s="74"/>
      <c r="Q70" s="74"/>
      <c r="R70" s="74"/>
      <c r="S70" s="74"/>
      <c r="T70" s="74"/>
      <c r="U70" s="74"/>
    </row>
    <row r="71" spans="1:21" ht="12.75">
      <c r="A71" s="95"/>
      <c r="B71" s="95"/>
      <c r="C71" s="95"/>
      <c r="D71" s="95"/>
      <c r="E71" s="85"/>
      <c r="F71" s="95"/>
      <c r="G71" s="209"/>
      <c r="H71" s="209"/>
      <c r="I71" s="85"/>
      <c r="J71" s="85"/>
      <c r="K71" s="74"/>
      <c r="L71" s="74"/>
      <c r="M71" s="74"/>
      <c r="N71" s="74"/>
      <c r="O71" s="74"/>
      <c r="P71" s="74"/>
      <c r="Q71" s="74"/>
      <c r="R71" s="74"/>
      <c r="S71" s="74"/>
      <c r="T71" s="74"/>
      <c r="U71" s="74"/>
    </row>
    <row r="72" spans="1:21" ht="12.75">
      <c r="A72" s="95"/>
      <c r="B72" s="94"/>
      <c r="C72" s="85"/>
      <c r="D72" s="96"/>
      <c r="E72" s="250"/>
      <c r="F72" s="250"/>
      <c r="G72" s="251"/>
      <c r="H72" s="251"/>
      <c r="I72" s="85"/>
      <c r="J72" s="85"/>
      <c r="K72" s="74"/>
      <c r="L72" s="74"/>
      <c r="M72" s="74"/>
      <c r="N72" s="74"/>
      <c r="O72" s="74"/>
      <c r="P72" s="74"/>
      <c r="Q72" s="74"/>
      <c r="R72" s="74"/>
      <c r="S72" s="74"/>
      <c r="T72" s="74"/>
      <c r="U72" s="74"/>
    </row>
    <row r="73" spans="1:21" ht="12.75">
      <c r="A73" s="111" t="s">
        <v>238</v>
      </c>
      <c r="B73" s="85"/>
      <c r="C73" s="85"/>
      <c r="D73" s="85"/>
      <c r="E73" s="85"/>
      <c r="F73" s="85"/>
      <c r="G73" s="85"/>
      <c r="H73" s="85"/>
      <c r="I73" s="85"/>
      <c r="J73" s="85"/>
      <c r="K73" s="74"/>
      <c r="L73" s="74"/>
      <c r="M73" s="74"/>
      <c r="N73" s="74"/>
      <c r="O73" s="74"/>
      <c r="P73" s="74"/>
      <c r="Q73" s="74"/>
      <c r="R73" s="74"/>
      <c r="S73" s="74"/>
      <c r="T73" s="74"/>
      <c r="U73" s="74"/>
    </row>
    <row r="74" spans="1:21" ht="12.75">
      <c r="A74" s="85"/>
      <c r="B74" s="148"/>
      <c r="C74" s="85"/>
      <c r="D74" s="85"/>
      <c r="E74" s="85"/>
      <c r="F74" s="85"/>
      <c r="G74" s="85"/>
      <c r="H74" s="85"/>
      <c r="I74" s="85"/>
      <c r="J74" s="85"/>
      <c r="K74" s="74"/>
      <c r="L74" s="74"/>
      <c r="M74" s="74"/>
      <c r="N74" s="74"/>
      <c r="O74" s="74"/>
      <c r="P74" s="74"/>
      <c r="Q74" s="74"/>
      <c r="R74" s="74"/>
      <c r="S74" s="74"/>
      <c r="T74" s="74"/>
      <c r="U74" s="74"/>
    </row>
    <row r="75" spans="1:21" ht="25.5">
      <c r="A75" s="193" t="s">
        <v>239</v>
      </c>
      <c r="B75" s="148"/>
      <c r="C75" s="85"/>
      <c r="D75" s="85"/>
      <c r="E75" s="85"/>
      <c r="F75" s="85"/>
      <c r="G75" s="85"/>
      <c r="H75" s="85"/>
      <c r="I75" s="85"/>
      <c r="J75" s="85"/>
      <c r="K75" s="74"/>
      <c r="L75" s="74"/>
      <c r="M75" s="74"/>
      <c r="N75" s="74"/>
      <c r="O75" s="74"/>
      <c r="P75" s="74"/>
      <c r="Q75" s="74"/>
      <c r="R75" s="74"/>
      <c r="S75" s="74"/>
      <c r="T75" s="74"/>
      <c r="U75" s="74"/>
    </row>
    <row r="76" spans="1:21" ht="12.75">
      <c r="A76" s="85"/>
      <c r="B76" s="85"/>
      <c r="C76" s="85"/>
      <c r="D76" s="85"/>
      <c r="E76" s="85"/>
      <c r="F76" s="85"/>
      <c r="G76" s="85"/>
      <c r="H76" s="85"/>
      <c r="I76" s="85"/>
      <c r="J76" s="85"/>
      <c r="K76" s="74"/>
      <c r="L76" s="74"/>
      <c r="M76" s="74"/>
      <c r="N76" s="74"/>
      <c r="O76" s="74"/>
      <c r="P76" s="74"/>
      <c r="Q76" s="74"/>
      <c r="R76" s="74"/>
      <c r="S76" s="74"/>
      <c r="T76" s="74"/>
      <c r="U76" s="74"/>
    </row>
    <row r="77" spans="1:21" ht="12.75">
      <c r="A77" t="s">
        <v>245</v>
      </c>
      <c r="B77" s="85">
        <v>1400</v>
      </c>
      <c r="C77" s="85" t="s">
        <v>242</v>
      </c>
      <c r="D77" s="85"/>
      <c r="E77" s="85"/>
      <c r="F77" s="85"/>
      <c r="G77" s="85"/>
      <c r="H77" s="85"/>
      <c r="I77" s="85"/>
      <c r="J77" s="85"/>
      <c r="K77" s="74"/>
      <c r="L77" s="74"/>
      <c r="M77" s="74"/>
      <c r="N77" s="74"/>
      <c r="O77" s="74"/>
      <c r="P77" s="74"/>
      <c r="Q77" s="74"/>
      <c r="R77" s="74"/>
      <c r="S77" s="74"/>
      <c r="T77" s="74"/>
      <c r="U77" s="74"/>
    </row>
    <row r="78" spans="1:21" ht="12.75">
      <c r="A78" t="s">
        <v>241</v>
      </c>
      <c r="B78" s="85">
        <v>25</v>
      </c>
      <c r="C78" s="85" t="s">
        <v>243</v>
      </c>
      <c r="D78" s="85"/>
      <c r="E78" s="85"/>
      <c r="F78" s="85"/>
      <c r="G78" s="85"/>
      <c r="H78" s="85"/>
      <c r="I78" s="85"/>
      <c r="J78" s="85"/>
      <c r="K78" s="74"/>
      <c r="L78" s="74"/>
      <c r="M78" s="74"/>
      <c r="N78" s="74"/>
      <c r="O78" s="74"/>
      <c r="P78" s="74"/>
      <c r="Q78" s="74"/>
      <c r="R78" s="74"/>
      <c r="S78" s="74"/>
      <c r="T78" s="74"/>
      <c r="U78" s="74"/>
    </row>
    <row r="79" spans="1:21" ht="12.75">
      <c r="A79" t="s">
        <v>244</v>
      </c>
      <c r="B79" s="148">
        <f>B77*B78</f>
        <v>35000</v>
      </c>
      <c r="C79" s="85"/>
      <c r="D79" s="85"/>
      <c r="E79" s="85"/>
      <c r="F79" s="85"/>
      <c r="G79" s="85"/>
      <c r="H79" s="85"/>
      <c r="I79" s="85"/>
      <c r="J79" s="85"/>
      <c r="K79" s="74"/>
      <c r="L79" s="74"/>
      <c r="M79" s="74"/>
      <c r="N79" s="74"/>
      <c r="O79" s="74"/>
      <c r="P79" s="74"/>
      <c r="Q79" s="74"/>
      <c r="R79" s="74"/>
      <c r="S79" s="74"/>
      <c r="T79" s="74"/>
      <c r="U79" s="74"/>
    </row>
    <row r="80" spans="1:21" ht="12.75">
      <c r="A80" s="85" t="s">
        <v>240</v>
      </c>
      <c r="B80" s="85">
        <v>12</v>
      </c>
      <c r="C80" s="85" t="s">
        <v>246</v>
      </c>
      <c r="D80" s="85"/>
      <c r="E80" s="85"/>
      <c r="F80" s="85"/>
      <c r="G80" s="85"/>
      <c r="H80" s="85"/>
      <c r="I80" s="85"/>
      <c r="J80" s="85"/>
      <c r="K80" s="74"/>
      <c r="L80" s="74"/>
      <c r="M80" s="74"/>
      <c r="N80" s="74"/>
      <c r="O80" s="74"/>
      <c r="P80" s="74"/>
      <c r="Q80" s="74"/>
      <c r="R80" s="74"/>
      <c r="S80" s="74"/>
      <c r="T80" s="74"/>
      <c r="U80" s="74"/>
    </row>
    <row r="81" spans="1:21" ht="12.75">
      <c r="A81" s="85"/>
      <c r="B81" s="85"/>
      <c r="C81" s="85"/>
      <c r="D81" s="85"/>
      <c r="E81" s="85"/>
      <c r="F81" s="85"/>
      <c r="G81" s="85"/>
      <c r="H81" s="85"/>
      <c r="I81" s="85"/>
      <c r="J81" s="85"/>
      <c r="K81" s="74"/>
      <c r="L81" s="74"/>
      <c r="M81" s="74"/>
      <c r="N81" s="74"/>
      <c r="O81" s="74"/>
      <c r="P81" s="74"/>
      <c r="Q81" s="74"/>
      <c r="R81" s="74"/>
      <c r="S81" s="74"/>
      <c r="T81" s="74"/>
      <c r="U81" s="74"/>
    </row>
    <row r="82" spans="1:21" ht="12.75">
      <c r="A82" s="85" t="s">
        <v>253</v>
      </c>
      <c r="B82" s="85">
        <v>225</v>
      </c>
      <c r="C82" s="85" t="s">
        <v>255</v>
      </c>
      <c r="D82" s="85"/>
      <c r="E82" s="85"/>
      <c r="F82" s="85"/>
      <c r="G82" s="85"/>
      <c r="H82" s="85"/>
      <c r="I82" s="85"/>
      <c r="J82" s="85"/>
      <c r="K82" s="74"/>
      <c r="L82" s="74"/>
      <c r="M82" s="74"/>
      <c r="N82" s="74"/>
      <c r="O82" s="74"/>
      <c r="P82" s="74"/>
      <c r="Q82" s="74"/>
      <c r="R82" s="74"/>
      <c r="S82" s="74"/>
      <c r="T82" s="74"/>
      <c r="U82" s="74"/>
    </row>
    <row r="83" spans="1:21" ht="12.75">
      <c r="A83" s="85" t="s">
        <v>257</v>
      </c>
      <c r="B83">
        <v>125</v>
      </c>
      <c r="C83" s="85" t="s">
        <v>255</v>
      </c>
      <c r="D83" s="85"/>
      <c r="E83" s="85"/>
      <c r="F83" s="85"/>
      <c r="G83" s="85"/>
      <c r="H83" s="85"/>
      <c r="I83" s="85"/>
      <c r="J83" s="85"/>
      <c r="K83" s="74"/>
      <c r="L83" s="74"/>
      <c r="M83" s="74"/>
      <c r="N83" s="74"/>
      <c r="O83" s="74"/>
      <c r="P83" s="74"/>
      <c r="Q83" s="74"/>
      <c r="R83" s="74"/>
      <c r="S83" s="74"/>
      <c r="T83" s="74"/>
      <c r="U83" s="74"/>
    </row>
    <row r="84" spans="1:21" ht="12.75">
      <c r="A84" s="85" t="s">
        <v>254</v>
      </c>
      <c r="B84">
        <v>7</v>
      </c>
      <c r="C84" t="s">
        <v>246</v>
      </c>
      <c r="D84" s="85"/>
      <c r="E84" s="85"/>
      <c r="F84" s="85"/>
      <c r="G84" s="85"/>
      <c r="H84" s="85"/>
      <c r="I84" s="85"/>
      <c r="J84" s="85"/>
      <c r="K84" s="74"/>
      <c r="L84" s="74"/>
      <c r="M84" s="74"/>
      <c r="N84" s="74"/>
      <c r="O84" s="74"/>
      <c r="P84" s="74"/>
      <c r="Q84" s="74"/>
      <c r="R84" s="74"/>
      <c r="S84" s="74"/>
      <c r="T84" s="74"/>
      <c r="U84" s="74"/>
    </row>
    <row r="85" spans="1:21" ht="12.75">
      <c r="A85" s="85" t="s">
        <v>256</v>
      </c>
      <c r="B85" s="148">
        <f>B84*(B83+B82)</f>
        <v>2450</v>
      </c>
      <c r="D85" s="85"/>
      <c r="E85" s="85"/>
      <c r="F85" s="85"/>
      <c r="G85" s="85"/>
      <c r="H85" s="85"/>
      <c r="I85" s="85"/>
      <c r="J85" s="85"/>
      <c r="K85" s="74"/>
      <c r="L85" s="74"/>
      <c r="M85" s="74"/>
      <c r="N85" s="74"/>
      <c r="O85" s="74"/>
      <c r="P85" s="74"/>
      <c r="Q85" s="74"/>
      <c r="R85" s="74"/>
      <c r="S85" s="74"/>
      <c r="T85" s="74"/>
      <c r="U85" s="74"/>
    </row>
    <row r="86" spans="1:21" ht="12.75">
      <c r="A86" s="85"/>
      <c r="D86" s="85"/>
      <c r="E86" s="85"/>
      <c r="F86" s="85"/>
      <c r="G86" s="85"/>
      <c r="H86" s="85"/>
      <c r="I86" s="85"/>
      <c r="J86" s="85"/>
      <c r="K86" s="74"/>
      <c r="L86" s="74"/>
      <c r="M86" s="74"/>
      <c r="N86" s="74"/>
      <c r="O86" s="74"/>
      <c r="P86" s="74"/>
      <c r="Q86" s="74"/>
      <c r="R86" s="74"/>
      <c r="S86" s="74"/>
      <c r="T86" s="74"/>
      <c r="U86" s="74"/>
    </row>
    <row r="87" spans="1:21" ht="12.75">
      <c r="A87" s="85" t="s">
        <v>264</v>
      </c>
      <c r="B87" s="85">
        <v>1500</v>
      </c>
      <c r="C87" s="85" t="s">
        <v>255</v>
      </c>
      <c r="D87" s="85"/>
      <c r="E87" s="85"/>
      <c r="F87" s="85"/>
      <c r="G87" s="85"/>
      <c r="H87" s="85"/>
      <c r="I87" s="85"/>
      <c r="J87" s="85"/>
      <c r="K87" s="74"/>
      <c r="L87" s="74"/>
      <c r="M87" s="74"/>
      <c r="N87" s="74"/>
      <c r="O87" s="74"/>
      <c r="P87" s="74"/>
      <c r="Q87" s="74"/>
      <c r="R87" s="74"/>
      <c r="S87" s="74"/>
      <c r="T87" s="74"/>
      <c r="U87" s="74"/>
    </row>
    <row r="88" spans="1:21" ht="12.75">
      <c r="A88" s="85" t="s">
        <v>267</v>
      </c>
      <c r="B88" s="85">
        <v>1000</v>
      </c>
      <c r="C88" s="85" t="s">
        <v>255</v>
      </c>
      <c r="D88" s="85"/>
      <c r="E88" s="85"/>
      <c r="F88" s="85"/>
      <c r="G88" s="85"/>
      <c r="H88" s="85"/>
      <c r="I88" s="85"/>
      <c r="J88" s="85"/>
      <c r="K88" s="74"/>
      <c r="L88" s="74"/>
      <c r="M88" s="74"/>
      <c r="N88" s="74"/>
      <c r="O88" s="74"/>
      <c r="P88" s="74"/>
      <c r="Q88" s="74"/>
      <c r="R88" s="74"/>
      <c r="S88" s="74"/>
      <c r="T88" s="74"/>
      <c r="U88" s="74"/>
    </row>
    <row r="89" spans="1:21" ht="12.75">
      <c r="A89" s="85" t="s">
        <v>265</v>
      </c>
      <c r="B89">
        <v>2</v>
      </c>
      <c r="C89" t="s">
        <v>246</v>
      </c>
      <c r="D89" s="85"/>
      <c r="E89" s="85"/>
      <c r="F89" s="85"/>
      <c r="G89" s="85"/>
      <c r="H89" s="85"/>
      <c r="I89" s="85"/>
      <c r="J89" s="85"/>
      <c r="K89" s="74"/>
      <c r="L89" s="74"/>
      <c r="M89" s="74"/>
      <c r="N89" s="74"/>
      <c r="O89" s="74"/>
      <c r="P89" s="74"/>
      <c r="Q89" s="74"/>
      <c r="R89" s="74"/>
      <c r="S89" s="74"/>
      <c r="T89" s="74"/>
      <c r="U89" s="74"/>
    </row>
    <row r="90" spans="1:21" ht="12.75">
      <c r="A90" s="85" t="s">
        <v>266</v>
      </c>
      <c r="B90" s="148">
        <f>B89*(B88+B87)</f>
        <v>5000</v>
      </c>
      <c r="D90" s="85"/>
      <c r="E90" s="85"/>
      <c r="F90" s="85"/>
      <c r="G90" s="85"/>
      <c r="H90" s="85"/>
      <c r="I90" s="85"/>
      <c r="J90" s="85"/>
      <c r="K90" s="74"/>
      <c r="L90" s="74"/>
      <c r="M90" s="74"/>
      <c r="N90" s="74"/>
      <c r="O90" s="74"/>
      <c r="P90" s="74"/>
      <c r="Q90" s="74"/>
      <c r="R90" s="74"/>
      <c r="S90" s="74"/>
      <c r="T90" s="74"/>
      <c r="U90" s="74"/>
    </row>
    <row r="91" spans="1:21" ht="12.75">
      <c r="A91" s="85"/>
      <c r="B91" s="85"/>
      <c r="C91" s="85"/>
      <c r="D91" s="85"/>
      <c r="E91" s="85"/>
      <c r="F91" s="85"/>
      <c r="G91" s="85"/>
      <c r="H91" s="85"/>
      <c r="I91" s="85"/>
      <c r="J91" s="85"/>
      <c r="K91" s="74"/>
      <c r="L91" s="74"/>
      <c r="M91" s="74"/>
      <c r="N91" s="74"/>
      <c r="O91" s="74"/>
      <c r="P91" s="74"/>
      <c r="Q91" s="74"/>
      <c r="R91" s="74"/>
      <c r="S91" s="74"/>
      <c r="T91" s="74"/>
      <c r="U91" s="74"/>
    </row>
    <row r="92" spans="1:21" ht="12.75">
      <c r="A92" s="85" t="s">
        <v>258</v>
      </c>
      <c r="B92" s="85">
        <v>1000</v>
      </c>
      <c r="C92" s="85" t="s">
        <v>255</v>
      </c>
      <c r="D92" s="85"/>
      <c r="E92" s="85"/>
      <c r="F92" s="85"/>
      <c r="G92" s="85"/>
      <c r="H92" s="85"/>
      <c r="I92" s="85"/>
      <c r="J92" s="85"/>
      <c r="K92" s="74"/>
      <c r="L92" s="74"/>
      <c r="M92" s="74"/>
      <c r="N92" s="74"/>
      <c r="O92" s="74"/>
      <c r="P92" s="74"/>
      <c r="Q92" s="74"/>
      <c r="R92" s="74"/>
      <c r="S92" s="74"/>
      <c r="T92" s="74"/>
      <c r="U92" s="74"/>
    </row>
    <row r="93" spans="1:21" ht="12.75">
      <c r="A93" s="85" t="s">
        <v>259</v>
      </c>
      <c r="B93">
        <v>710</v>
      </c>
      <c r="C93" s="85" t="s">
        <v>255</v>
      </c>
      <c r="D93" s="85"/>
      <c r="E93" s="85"/>
      <c r="F93" s="85"/>
      <c r="G93" s="85"/>
      <c r="H93" s="85"/>
      <c r="I93" s="85"/>
      <c r="J93" s="85"/>
      <c r="K93" s="74"/>
      <c r="L93" s="74"/>
      <c r="M93" s="74"/>
      <c r="N93" s="74"/>
      <c r="O93" s="74"/>
      <c r="P93" s="74"/>
      <c r="Q93" s="74"/>
      <c r="R93" s="74"/>
      <c r="S93" s="74"/>
      <c r="T93" s="74"/>
      <c r="U93" s="74"/>
    </row>
    <row r="94" spans="1:21" ht="12.75">
      <c r="A94" s="85" t="s">
        <v>260</v>
      </c>
      <c r="B94">
        <v>2</v>
      </c>
      <c r="C94" t="s">
        <v>246</v>
      </c>
      <c r="D94" s="85"/>
      <c r="E94" s="85"/>
      <c r="F94" s="85"/>
      <c r="G94" s="85"/>
      <c r="H94" s="85"/>
      <c r="I94" s="85"/>
      <c r="J94" s="85"/>
      <c r="K94" s="74"/>
      <c r="L94" s="74"/>
      <c r="M94" s="74"/>
      <c r="N94" s="74"/>
      <c r="O94" s="74"/>
      <c r="P94" s="74"/>
      <c r="Q94" s="74"/>
      <c r="R94" s="74"/>
      <c r="S94" s="74"/>
      <c r="T94" s="74"/>
      <c r="U94" s="74"/>
    </row>
    <row r="95" spans="1:21" ht="12.75">
      <c r="A95" s="85" t="s">
        <v>261</v>
      </c>
      <c r="B95" s="148">
        <f>B94*(B93+B92)</f>
        <v>3420</v>
      </c>
      <c r="D95" s="85"/>
      <c r="E95" s="85"/>
      <c r="F95" s="85"/>
      <c r="G95" s="85"/>
      <c r="H95" s="85"/>
      <c r="I95" s="85"/>
      <c r="J95" s="85"/>
      <c r="K95" s="74"/>
      <c r="L95" s="74"/>
      <c r="M95" s="74"/>
      <c r="N95" s="74"/>
      <c r="O95" s="74"/>
      <c r="P95" s="74"/>
      <c r="Q95" s="74"/>
      <c r="R95" s="74"/>
      <c r="S95" s="74"/>
      <c r="T95" s="74"/>
      <c r="U95" s="74"/>
    </row>
    <row r="96" spans="1:21" ht="12.75">
      <c r="A96" s="85"/>
      <c r="B96" s="85"/>
      <c r="C96" s="85"/>
      <c r="D96" s="85"/>
      <c r="E96" s="85"/>
      <c r="F96" s="85"/>
      <c r="G96" s="85"/>
      <c r="H96" s="85"/>
      <c r="I96" s="85"/>
      <c r="J96" s="85"/>
      <c r="K96" s="74"/>
      <c r="L96" s="74"/>
      <c r="M96" s="74"/>
      <c r="N96" s="74"/>
      <c r="O96" s="74"/>
      <c r="P96" s="74"/>
      <c r="Q96" s="74"/>
      <c r="R96" s="74"/>
      <c r="S96" s="74"/>
      <c r="T96" s="74"/>
      <c r="U96" s="74"/>
    </row>
    <row r="97" spans="1:21" ht="12.75">
      <c r="A97" s="85" t="s">
        <v>262</v>
      </c>
      <c r="B97" s="148">
        <v>2000</v>
      </c>
      <c r="C97" s="85"/>
      <c r="D97" s="85"/>
      <c r="E97" s="85"/>
      <c r="F97" s="85"/>
      <c r="G97" s="85"/>
      <c r="H97" s="85"/>
      <c r="I97" s="85"/>
      <c r="J97" s="85"/>
      <c r="K97" s="74"/>
      <c r="L97" s="74"/>
      <c r="M97" s="74"/>
      <c r="N97" s="74"/>
      <c r="O97" s="74"/>
      <c r="P97" s="74"/>
      <c r="Q97" s="74"/>
      <c r="R97" s="74"/>
      <c r="S97" s="74"/>
      <c r="T97" s="74"/>
      <c r="U97" s="74"/>
    </row>
    <row r="98" spans="1:21" ht="12.75">
      <c r="A98" s="85" t="s">
        <v>263</v>
      </c>
      <c r="B98" s="148">
        <v>250</v>
      </c>
      <c r="C98" s="85"/>
      <c r="D98" s="85"/>
      <c r="E98" s="85"/>
      <c r="F98" s="85"/>
      <c r="G98" s="85"/>
      <c r="H98" s="85"/>
      <c r="I98" s="85"/>
      <c r="J98" s="85"/>
      <c r="K98" s="74"/>
      <c r="L98" s="74"/>
      <c r="M98" s="74"/>
      <c r="N98" s="74"/>
      <c r="O98" s="74"/>
      <c r="P98" s="74"/>
      <c r="Q98" s="74"/>
      <c r="R98" s="74"/>
      <c r="S98" s="74"/>
      <c r="T98" s="74"/>
      <c r="U98" s="74"/>
    </row>
    <row r="99" spans="1:21" ht="12.75">
      <c r="A99" s="85"/>
      <c r="B99" s="85"/>
      <c r="C99" s="85"/>
      <c r="D99" s="85"/>
      <c r="E99" s="85"/>
      <c r="F99" s="85"/>
      <c r="G99" s="85"/>
      <c r="H99" s="85"/>
      <c r="I99" s="85"/>
      <c r="J99" s="85"/>
      <c r="K99" s="74"/>
      <c r="L99" s="74"/>
      <c r="M99" s="74"/>
      <c r="N99" s="74"/>
      <c r="O99" s="74"/>
      <c r="P99" s="74"/>
      <c r="Q99" s="74"/>
      <c r="R99" s="74"/>
      <c r="S99" s="74"/>
      <c r="T99" s="74"/>
      <c r="U99" s="74"/>
    </row>
    <row r="100" spans="1:21" ht="12.75">
      <c r="A100" s="85" t="s">
        <v>247</v>
      </c>
      <c r="B100" s="148">
        <f>B98+B97+B95+B90+B85</f>
        <v>13120</v>
      </c>
      <c r="C100" s="85"/>
      <c r="D100" s="85"/>
      <c r="E100" s="85"/>
      <c r="F100" s="85"/>
      <c r="G100" s="85"/>
      <c r="H100" s="85"/>
      <c r="I100" s="85"/>
      <c r="J100" s="85"/>
      <c r="K100" s="74"/>
      <c r="L100" s="74"/>
      <c r="M100" s="74"/>
      <c r="N100" s="74"/>
      <c r="O100" s="74"/>
      <c r="P100" s="74"/>
      <c r="Q100" s="74"/>
      <c r="R100" s="74"/>
      <c r="S100" s="74"/>
      <c r="T100" s="74"/>
      <c r="U100" s="74"/>
    </row>
    <row r="101" spans="1:21" ht="12.75">
      <c r="A101" s="85"/>
      <c r="B101" s="85"/>
      <c r="C101" s="85"/>
      <c r="D101" s="85"/>
      <c r="E101" s="85"/>
      <c r="F101" s="85"/>
      <c r="G101" s="85"/>
      <c r="H101" s="85"/>
      <c r="I101" s="85"/>
      <c r="J101" s="85"/>
      <c r="K101" s="74"/>
      <c r="L101" s="74"/>
      <c r="M101" s="74"/>
      <c r="N101" s="74"/>
      <c r="O101" s="74"/>
      <c r="P101" s="74"/>
      <c r="Q101" s="74"/>
      <c r="R101" s="74"/>
      <c r="S101" s="74"/>
      <c r="T101" s="74"/>
      <c r="U101" s="74"/>
    </row>
    <row r="102" spans="1:21" ht="12.75">
      <c r="A102" s="85" t="s">
        <v>248</v>
      </c>
      <c r="B102" s="148">
        <f>B79+B100</f>
        <v>48120</v>
      </c>
      <c r="C102" s="85"/>
      <c r="D102" s="85"/>
      <c r="E102" s="85"/>
      <c r="F102" s="85"/>
      <c r="G102" s="85"/>
      <c r="H102" s="85"/>
      <c r="I102" s="85"/>
      <c r="J102" s="85"/>
      <c r="K102" s="74"/>
      <c r="L102" s="74"/>
      <c r="M102" s="74"/>
      <c r="N102" s="74"/>
      <c r="O102" s="74"/>
      <c r="P102" s="74"/>
      <c r="Q102" s="74"/>
      <c r="R102" s="74"/>
      <c r="S102" s="74"/>
      <c r="T102" s="74"/>
      <c r="U102" s="74"/>
    </row>
    <row r="103" spans="1:21" ht="12.75">
      <c r="A103" s="85" t="s">
        <v>250</v>
      </c>
      <c r="B103" s="85">
        <v>3</v>
      </c>
      <c r="C103" s="85"/>
      <c r="D103" s="85"/>
      <c r="E103" s="85"/>
      <c r="F103" s="85"/>
      <c r="G103" s="85"/>
      <c r="H103" s="85"/>
      <c r="I103" s="85"/>
      <c r="J103" s="85"/>
      <c r="K103" s="74"/>
      <c r="L103" s="74"/>
      <c r="M103" s="74"/>
      <c r="N103" s="74"/>
      <c r="O103" s="74"/>
      <c r="P103" s="74"/>
      <c r="Q103" s="74"/>
      <c r="R103" s="74"/>
      <c r="S103" s="74"/>
      <c r="T103" s="74"/>
      <c r="U103" s="74"/>
    </row>
    <row r="104" spans="1:21" ht="12.75">
      <c r="A104" s="85" t="s">
        <v>249</v>
      </c>
      <c r="B104" s="148">
        <f>B102*B103</f>
        <v>144360</v>
      </c>
      <c r="C104" s="85"/>
      <c r="D104" s="85"/>
      <c r="E104" s="85"/>
      <c r="F104" s="85"/>
      <c r="G104" s="85"/>
      <c r="H104" s="85"/>
      <c r="I104" s="85"/>
      <c r="J104" s="85"/>
      <c r="K104" s="74"/>
      <c r="L104" s="74"/>
      <c r="M104" s="74"/>
      <c r="N104" s="74"/>
      <c r="O104" s="74"/>
      <c r="P104" s="74"/>
      <c r="Q104" s="74"/>
      <c r="R104" s="74"/>
      <c r="S104" s="74"/>
      <c r="T104" s="74"/>
      <c r="U104" s="74"/>
    </row>
    <row r="105" spans="1:21" ht="12.75">
      <c r="A105" s="85"/>
      <c r="B105" s="85"/>
      <c r="C105" s="85"/>
      <c r="D105" s="85"/>
      <c r="E105" s="85"/>
      <c r="F105" s="85"/>
      <c r="G105" s="85"/>
      <c r="H105" s="85"/>
      <c r="I105" s="85"/>
      <c r="J105" s="85"/>
      <c r="K105" s="74"/>
      <c r="L105" s="74"/>
      <c r="M105" s="74"/>
      <c r="N105" s="74"/>
      <c r="O105" s="74"/>
      <c r="P105" s="74"/>
      <c r="Q105" s="74"/>
      <c r="R105" s="74"/>
      <c r="S105" s="74"/>
      <c r="T105" s="74"/>
      <c r="U105" s="74"/>
    </row>
    <row r="106" spans="1:21" ht="12.75">
      <c r="A106" s="85"/>
      <c r="B106" s="85"/>
      <c r="C106" s="85"/>
      <c r="D106" s="85"/>
      <c r="E106" s="85"/>
      <c r="F106" s="85"/>
      <c r="G106" s="85"/>
      <c r="H106" s="85"/>
      <c r="I106" s="85"/>
      <c r="J106" s="85"/>
      <c r="K106" s="74"/>
      <c r="L106" s="74"/>
      <c r="M106" s="74"/>
      <c r="N106" s="74"/>
      <c r="O106" s="74"/>
      <c r="P106" s="74"/>
      <c r="Q106" s="74"/>
      <c r="R106" s="74"/>
      <c r="S106" s="74"/>
      <c r="T106" s="74"/>
      <c r="U106" s="74"/>
    </row>
    <row r="107" spans="1:21" ht="12.75">
      <c r="A107" s="85"/>
      <c r="B107" s="85"/>
      <c r="C107" s="85"/>
      <c r="D107" s="85"/>
      <c r="E107" s="85"/>
      <c r="F107" s="85"/>
      <c r="G107" s="85"/>
      <c r="H107" s="85"/>
      <c r="I107" s="85"/>
      <c r="J107" s="85"/>
      <c r="K107" s="74"/>
      <c r="L107" s="74"/>
      <c r="M107" s="74"/>
      <c r="N107" s="74"/>
      <c r="O107" s="74"/>
      <c r="P107" s="74"/>
      <c r="Q107" s="74"/>
      <c r="R107" s="74"/>
      <c r="S107" s="74"/>
      <c r="T107" s="74"/>
      <c r="U107" s="74"/>
    </row>
    <row r="108" spans="1:21" ht="12.75">
      <c r="A108" s="85"/>
      <c r="B108" s="85"/>
      <c r="C108" s="85"/>
      <c r="D108" s="85"/>
      <c r="E108" s="85"/>
      <c r="F108" s="85"/>
      <c r="G108" s="85"/>
      <c r="H108" s="85"/>
      <c r="I108" s="85"/>
      <c r="J108" s="85"/>
      <c r="K108" s="74"/>
      <c r="L108" s="74"/>
      <c r="M108" s="74"/>
      <c r="N108" s="74"/>
      <c r="O108" s="74"/>
      <c r="P108" s="74"/>
      <c r="Q108" s="74"/>
      <c r="R108" s="74"/>
      <c r="S108" s="74"/>
      <c r="T108" s="74"/>
      <c r="U108" s="74"/>
    </row>
    <row r="109" spans="1:21" ht="12.75">
      <c r="A109" s="85"/>
      <c r="B109" s="85"/>
      <c r="C109" s="85"/>
      <c r="D109" s="85"/>
      <c r="E109" s="85"/>
      <c r="F109" s="85"/>
      <c r="G109" s="85"/>
      <c r="H109" s="85"/>
      <c r="I109" s="85"/>
      <c r="J109" s="85"/>
      <c r="K109" s="74"/>
      <c r="L109" s="74"/>
      <c r="M109" s="74"/>
      <c r="N109" s="74"/>
      <c r="O109" s="74"/>
      <c r="P109" s="74"/>
      <c r="Q109" s="74"/>
      <c r="R109" s="74"/>
      <c r="S109" s="74"/>
      <c r="T109" s="74"/>
      <c r="U109" s="74"/>
    </row>
    <row r="110" spans="1:21" ht="12.75">
      <c r="A110" s="85"/>
      <c r="B110" s="85"/>
      <c r="C110" s="85"/>
      <c r="D110" s="85"/>
      <c r="E110" s="85"/>
      <c r="F110" s="85"/>
      <c r="G110" s="85"/>
      <c r="H110" s="85"/>
      <c r="I110" s="85"/>
      <c r="J110" s="85"/>
      <c r="K110" s="74"/>
      <c r="L110" s="74"/>
      <c r="M110" s="74"/>
      <c r="N110" s="74"/>
      <c r="O110" s="74"/>
      <c r="P110" s="74"/>
      <c r="Q110" s="74"/>
      <c r="R110" s="74"/>
      <c r="S110" s="74"/>
      <c r="T110" s="74"/>
      <c r="U110" s="74"/>
    </row>
    <row r="111" spans="1:21" ht="12.75">
      <c r="A111" s="85"/>
      <c r="B111" s="85"/>
      <c r="C111" s="85"/>
      <c r="D111" s="85"/>
      <c r="E111" s="85"/>
      <c r="F111" s="85"/>
      <c r="G111" s="85"/>
      <c r="H111" s="85"/>
      <c r="I111" s="85"/>
      <c r="J111" s="85"/>
      <c r="K111" s="74"/>
      <c r="L111" s="74"/>
      <c r="M111" s="74"/>
      <c r="N111" s="74"/>
      <c r="O111" s="74"/>
      <c r="P111" s="74"/>
      <c r="Q111" s="74"/>
      <c r="R111" s="74"/>
      <c r="S111" s="74"/>
      <c r="T111" s="74"/>
      <c r="U111" s="74"/>
    </row>
    <row r="112" spans="1:21" ht="12.75">
      <c r="A112" s="85"/>
      <c r="B112" s="85"/>
      <c r="C112" s="85"/>
      <c r="D112" s="85"/>
      <c r="E112" s="85"/>
      <c r="F112" s="85"/>
      <c r="G112" s="85"/>
      <c r="H112" s="85"/>
      <c r="I112" s="85"/>
      <c r="J112" s="85"/>
      <c r="K112" s="74"/>
      <c r="L112" s="74"/>
      <c r="M112" s="74"/>
      <c r="N112" s="74"/>
      <c r="O112" s="74"/>
      <c r="P112" s="74"/>
      <c r="Q112" s="74"/>
      <c r="R112" s="74"/>
      <c r="S112" s="74"/>
      <c r="T112" s="74"/>
      <c r="U112" s="74"/>
    </row>
    <row r="113" spans="1:21" ht="12.75">
      <c r="A113" s="85"/>
      <c r="B113" s="85"/>
      <c r="C113" s="85"/>
      <c r="D113" s="85"/>
      <c r="E113" s="85"/>
      <c r="F113" s="85"/>
      <c r="G113" s="85"/>
      <c r="H113" s="85"/>
      <c r="I113" s="85"/>
      <c r="J113" s="85"/>
      <c r="K113" s="74"/>
      <c r="L113" s="74"/>
      <c r="M113" s="74"/>
      <c r="N113" s="74"/>
      <c r="O113" s="74"/>
      <c r="P113" s="74"/>
      <c r="Q113" s="74"/>
      <c r="R113" s="74"/>
      <c r="S113" s="74"/>
      <c r="T113" s="74"/>
      <c r="U113" s="74"/>
    </row>
    <row r="114" spans="1:21" ht="12.75">
      <c r="A114" s="85"/>
      <c r="B114" s="85"/>
      <c r="C114" s="85"/>
      <c r="D114" s="85"/>
      <c r="E114" s="85"/>
      <c r="F114" s="85"/>
      <c r="G114" s="85"/>
      <c r="H114" s="85"/>
      <c r="I114" s="85"/>
      <c r="J114" s="85"/>
      <c r="K114" s="74"/>
      <c r="L114" s="74"/>
      <c r="M114" s="74"/>
      <c r="N114" s="74"/>
      <c r="O114" s="74"/>
      <c r="P114" s="74"/>
      <c r="Q114" s="74"/>
      <c r="R114" s="74"/>
      <c r="S114" s="74"/>
      <c r="T114" s="74"/>
      <c r="U114" s="74"/>
    </row>
    <row r="115" spans="1:21" ht="12.75">
      <c r="A115" s="85"/>
      <c r="B115" s="85"/>
      <c r="C115" s="85"/>
      <c r="D115" s="85"/>
      <c r="E115" s="85"/>
      <c r="F115" s="85"/>
      <c r="G115" s="85"/>
      <c r="H115" s="85"/>
      <c r="I115" s="85"/>
      <c r="J115" s="85"/>
      <c r="K115" s="74"/>
      <c r="L115" s="74"/>
      <c r="M115" s="74"/>
      <c r="N115" s="74"/>
      <c r="O115" s="74"/>
      <c r="P115" s="74"/>
      <c r="Q115" s="74"/>
      <c r="R115" s="74"/>
      <c r="S115" s="74"/>
      <c r="T115" s="74"/>
      <c r="U115" s="74"/>
    </row>
    <row r="116" spans="1:21" ht="12.75">
      <c r="A116" s="85"/>
      <c r="B116" s="85"/>
      <c r="C116" s="85"/>
      <c r="D116" s="85"/>
      <c r="E116" s="85"/>
      <c r="F116" s="85"/>
      <c r="G116" s="85"/>
      <c r="H116" s="85"/>
      <c r="I116" s="85"/>
      <c r="J116" s="85"/>
      <c r="K116" s="74"/>
      <c r="L116" s="74"/>
      <c r="M116" s="74"/>
      <c r="N116" s="74"/>
      <c r="O116" s="74"/>
      <c r="P116" s="74"/>
      <c r="Q116" s="74"/>
      <c r="R116" s="74"/>
      <c r="S116" s="74"/>
      <c r="T116" s="74"/>
      <c r="U116" s="74"/>
    </row>
    <row r="117" spans="11:21" ht="12.75">
      <c r="K117" s="74"/>
      <c r="L117" s="74"/>
      <c r="M117" s="74"/>
      <c r="N117" s="74"/>
      <c r="O117" s="74"/>
      <c r="P117" s="74"/>
      <c r="Q117" s="74"/>
      <c r="R117" s="74"/>
      <c r="S117" s="74"/>
      <c r="T117" s="74"/>
      <c r="U117" s="74"/>
    </row>
    <row r="118" spans="11:21" ht="12.75">
      <c r="K118" s="74"/>
      <c r="L118" s="74"/>
      <c r="M118" s="74"/>
      <c r="N118" s="74"/>
      <c r="O118" s="74"/>
      <c r="P118" s="74"/>
      <c r="Q118" s="74"/>
      <c r="R118" s="74"/>
      <c r="S118" s="74"/>
      <c r="T118" s="74"/>
      <c r="U118" s="74"/>
    </row>
    <row r="119" spans="11:21" ht="12.75">
      <c r="K119" s="74"/>
      <c r="L119" s="74"/>
      <c r="M119" s="74"/>
      <c r="N119" s="74"/>
      <c r="O119" s="74"/>
      <c r="P119" s="74"/>
      <c r="Q119" s="74"/>
      <c r="R119" s="74"/>
      <c r="S119" s="74"/>
      <c r="T119" s="74"/>
      <c r="U119" s="74"/>
    </row>
    <row r="120" spans="11:21" ht="12.75">
      <c r="K120" s="74"/>
      <c r="L120" s="74"/>
      <c r="M120" s="74"/>
      <c r="N120" s="74"/>
      <c r="O120" s="74"/>
      <c r="P120" s="74"/>
      <c r="Q120" s="74"/>
      <c r="R120" s="74"/>
      <c r="S120" s="74"/>
      <c r="T120" s="74"/>
      <c r="U120" s="74"/>
    </row>
    <row r="121" spans="11:21" ht="12.75">
      <c r="K121" s="74"/>
      <c r="L121" s="74"/>
      <c r="M121" s="74"/>
      <c r="N121" s="74"/>
      <c r="O121" s="74"/>
      <c r="P121" s="74"/>
      <c r="Q121" s="74"/>
      <c r="R121" s="74"/>
      <c r="S121" s="74"/>
      <c r="T121" s="74"/>
      <c r="U121" s="74"/>
    </row>
    <row r="122" spans="11:21" ht="12.75">
      <c r="K122" s="74"/>
      <c r="L122" s="74"/>
      <c r="M122" s="74"/>
      <c r="N122" s="74"/>
      <c r="O122" s="74"/>
      <c r="P122" s="74"/>
      <c r="Q122" s="74"/>
      <c r="R122" s="74"/>
      <c r="S122" s="74"/>
      <c r="T122" s="74"/>
      <c r="U122" s="74"/>
    </row>
    <row r="123" spans="11:21" ht="12.75">
      <c r="K123" s="74"/>
      <c r="L123" s="74"/>
      <c r="M123" s="74"/>
      <c r="N123" s="74"/>
      <c r="O123" s="74"/>
      <c r="P123" s="74"/>
      <c r="Q123" s="74"/>
      <c r="R123" s="74"/>
      <c r="S123" s="74"/>
      <c r="T123" s="74"/>
      <c r="U123" s="74"/>
    </row>
    <row r="124" spans="11:21" ht="12.75">
      <c r="K124" s="74"/>
      <c r="L124" s="74"/>
      <c r="M124" s="74"/>
      <c r="N124" s="74"/>
      <c r="O124" s="74"/>
      <c r="P124" s="74"/>
      <c r="Q124" s="74"/>
      <c r="R124" s="74"/>
      <c r="S124" s="74"/>
      <c r="T124" s="74"/>
      <c r="U124" s="74"/>
    </row>
    <row r="125" spans="11:21" ht="12.75">
      <c r="K125" s="74"/>
      <c r="L125" s="74"/>
      <c r="M125" s="74"/>
      <c r="N125" s="74"/>
      <c r="O125" s="74"/>
      <c r="P125" s="74"/>
      <c r="Q125" s="74"/>
      <c r="R125" s="74"/>
      <c r="S125" s="74"/>
      <c r="T125" s="74"/>
      <c r="U125" s="74"/>
    </row>
    <row r="126" spans="11:21" ht="12.75">
      <c r="K126" s="74"/>
      <c r="L126" s="74"/>
      <c r="M126" s="74"/>
      <c r="N126" s="74"/>
      <c r="O126" s="74"/>
      <c r="P126" s="74"/>
      <c r="Q126" s="74"/>
      <c r="R126" s="74"/>
      <c r="S126" s="74"/>
      <c r="T126" s="74"/>
      <c r="U126" s="74"/>
    </row>
    <row r="127" spans="11:21" ht="12.75">
      <c r="K127" s="74"/>
      <c r="L127" s="74"/>
      <c r="M127" s="74"/>
      <c r="N127" s="74"/>
      <c r="O127" s="74"/>
      <c r="P127" s="74"/>
      <c r="Q127" s="74"/>
      <c r="R127" s="74"/>
      <c r="S127" s="74"/>
      <c r="T127" s="74"/>
      <c r="U127" s="74"/>
    </row>
    <row r="128" spans="11:21" ht="12.75">
      <c r="K128" s="74"/>
      <c r="L128" s="74"/>
      <c r="M128" s="74"/>
      <c r="N128" s="74"/>
      <c r="O128" s="74"/>
      <c r="P128" s="74"/>
      <c r="Q128" s="74"/>
      <c r="R128" s="74"/>
      <c r="S128" s="74"/>
      <c r="T128" s="74"/>
      <c r="U128" s="74"/>
    </row>
    <row r="129" spans="11:21" ht="12.75">
      <c r="K129" s="74"/>
      <c r="L129" s="74"/>
      <c r="M129" s="74"/>
      <c r="N129" s="74"/>
      <c r="O129" s="74"/>
      <c r="P129" s="74"/>
      <c r="Q129" s="74"/>
      <c r="R129" s="74"/>
      <c r="S129" s="74"/>
      <c r="T129" s="74"/>
      <c r="U129" s="74"/>
    </row>
    <row r="130" spans="11:21" ht="12.75">
      <c r="K130" s="74"/>
      <c r="L130" s="74"/>
      <c r="M130" s="74"/>
      <c r="N130" s="74"/>
      <c r="O130" s="74"/>
      <c r="P130" s="74"/>
      <c r="Q130" s="74"/>
      <c r="R130" s="74"/>
      <c r="S130" s="74"/>
      <c r="T130" s="74"/>
      <c r="U130" s="74"/>
    </row>
    <row r="131" spans="11:21" ht="12.75">
      <c r="K131" s="74"/>
      <c r="L131" s="74"/>
      <c r="M131" s="74"/>
      <c r="N131" s="74"/>
      <c r="O131" s="74"/>
      <c r="P131" s="74"/>
      <c r="Q131" s="74"/>
      <c r="R131" s="74"/>
      <c r="S131" s="74"/>
      <c r="T131" s="74"/>
      <c r="U131" s="74"/>
    </row>
    <row r="132" spans="11:21" ht="12.75">
      <c r="K132" s="74"/>
      <c r="L132" s="74"/>
      <c r="M132" s="74"/>
      <c r="N132" s="74"/>
      <c r="O132" s="74"/>
      <c r="P132" s="74"/>
      <c r="Q132" s="74"/>
      <c r="R132" s="74"/>
      <c r="S132" s="74"/>
      <c r="T132" s="74"/>
      <c r="U132" s="74"/>
    </row>
    <row r="133" spans="11:21" ht="12.75">
      <c r="K133" s="74"/>
      <c r="L133" s="74"/>
      <c r="M133" s="74"/>
      <c r="N133" s="74"/>
      <c r="O133" s="74"/>
      <c r="P133" s="74"/>
      <c r="Q133" s="74"/>
      <c r="R133" s="74"/>
      <c r="S133" s="74"/>
      <c r="T133" s="74"/>
      <c r="U133" s="74"/>
    </row>
    <row r="134" spans="11:21" ht="12.75">
      <c r="K134" s="74"/>
      <c r="L134" s="74"/>
      <c r="M134" s="74"/>
      <c r="N134" s="74"/>
      <c r="O134" s="74"/>
      <c r="P134" s="74"/>
      <c r="Q134" s="74"/>
      <c r="R134" s="74"/>
      <c r="S134" s="74"/>
      <c r="T134" s="74"/>
      <c r="U134" s="74"/>
    </row>
    <row r="135" spans="11:21" ht="12.75">
      <c r="K135" s="74"/>
      <c r="L135" s="74"/>
      <c r="M135" s="74"/>
      <c r="N135" s="74"/>
      <c r="O135" s="74"/>
      <c r="P135" s="74"/>
      <c r="Q135" s="74"/>
      <c r="R135" s="74"/>
      <c r="S135" s="74"/>
      <c r="T135" s="74"/>
      <c r="U135" s="74"/>
    </row>
    <row r="136" spans="11:21" ht="12.75">
      <c r="K136" s="74"/>
      <c r="L136" s="74"/>
      <c r="M136" s="74"/>
      <c r="N136" s="74"/>
      <c r="O136" s="74"/>
      <c r="P136" s="74"/>
      <c r="Q136" s="74"/>
      <c r="R136" s="74"/>
      <c r="S136" s="74"/>
      <c r="T136" s="74"/>
      <c r="U136" s="74"/>
    </row>
    <row r="137" spans="11:21" ht="12.75">
      <c r="K137" s="74"/>
      <c r="L137" s="74"/>
      <c r="M137" s="74"/>
      <c r="N137" s="74"/>
      <c r="O137" s="74"/>
      <c r="P137" s="74"/>
      <c r="Q137" s="74"/>
      <c r="R137" s="74"/>
      <c r="S137" s="74"/>
      <c r="T137" s="74"/>
      <c r="U137" s="74"/>
    </row>
    <row r="138" spans="11:21" ht="12.75">
      <c r="K138" s="74"/>
      <c r="L138" s="74"/>
      <c r="M138" s="74"/>
      <c r="N138" s="74"/>
      <c r="O138" s="74"/>
      <c r="P138" s="74"/>
      <c r="Q138" s="74"/>
      <c r="R138" s="74"/>
      <c r="S138" s="74"/>
      <c r="T138" s="74"/>
      <c r="U138" s="74"/>
    </row>
    <row r="139" spans="11:21" ht="12.75">
      <c r="K139" s="74"/>
      <c r="L139" s="74"/>
      <c r="M139" s="74"/>
      <c r="N139" s="74"/>
      <c r="O139" s="74"/>
      <c r="P139" s="74"/>
      <c r="Q139" s="74"/>
      <c r="R139" s="74"/>
      <c r="S139" s="74"/>
      <c r="T139" s="74"/>
      <c r="U139" s="74"/>
    </row>
    <row r="140" spans="11:21" ht="12.75">
      <c r="K140" s="74"/>
      <c r="L140" s="74"/>
      <c r="M140" s="74"/>
      <c r="N140" s="74"/>
      <c r="O140" s="74"/>
      <c r="P140" s="74"/>
      <c r="Q140" s="74"/>
      <c r="R140" s="74"/>
      <c r="S140" s="74"/>
      <c r="T140" s="74"/>
      <c r="U140" s="74"/>
    </row>
    <row r="141" spans="11:21" ht="12.75">
      <c r="K141" s="74"/>
      <c r="L141" s="74"/>
      <c r="M141" s="74"/>
      <c r="N141" s="74"/>
      <c r="O141" s="74"/>
      <c r="P141" s="74"/>
      <c r="Q141" s="74"/>
      <c r="R141" s="74"/>
      <c r="S141" s="74"/>
      <c r="T141" s="74"/>
      <c r="U141" s="74"/>
    </row>
    <row r="142" spans="11:21" ht="12.75">
      <c r="K142" s="74"/>
      <c r="L142" s="74"/>
      <c r="M142" s="74"/>
      <c r="N142" s="74"/>
      <c r="O142" s="74"/>
      <c r="P142" s="74"/>
      <c r="Q142" s="74"/>
      <c r="R142" s="74"/>
      <c r="S142" s="74"/>
      <c r="T142" s="74"/>
      <c r="U142" s="74"/>
    </row>
    <row r="143" spans="11:21" ht="12.75">
      <c r="K143" s="74"/>
      <c r="L143" s="74"/>
      <c r="M143" s="74"/>
      <c r="N143" s="74"/>
      <c r="O143" s="74"/>
      <c r="P143" s="74"/>
      <c r="Q143" s="74"/>
      <c r="R143" s="74"/>
      <c r="S143" s="74"/>
      <c r="T143" s="74"/>
      <c r="U143" s="74"/>
    </row>
    <row r="144" spans="11:21" ht="12.75">
      <c r="K144" s="74"/>
      <c r="L144" s="74"/>
      <c r="M144" s="74"/>
      <c r="N144" s="74"/>
      <c r="O144" s="74"/>
      <c r="P144" s="74"/>
      <c r="Q144" s="74"/>
      <c r="R144" s="74"/>
      <c r="S144" s="74"/>
      <c r="T144" s="74"/>
      <c r="U144" s="74"/>
    </row>
    <row r="145" spans="11:21" ht="12.75">
      <c r="K145" s="74"/>
      <c r="L145" s="74"/>
      <c r="M145" s="74"/>
      <c r="N145" s="74"/>
      <c r="O145" s="74"/>
      <c r="P145" s="74"/>
      <c r="Q145" s="74"/>
      <c r="R145" s="74"/>
      <c r="S145" s="74"/>
      <c r="T145" s="74"/>
      <c r="U145" s="74"/>
    </row>
    <row r="146" spans="11:21" ht="12.75">
      <c r="K146" s="74"/>
      <c r="L146" s="74"/>
      <c r="M146" s="74"/>
      <c r="N146" s="74"/>
      <c r="O146" s="74"/>
      <c r="P146" s="74"/>
      <c r="Q146" s="74"/>
      <c r="R146" s="74"/>
      <c r="S146" s="74"/>
      <c r="T146" s="74"/>
      <c r="U146" s="74"/>
    </row>
    <row r="147" spans="11:21" ht="12.75">
      <c r="K147" s="74"/>
      <c r="L147" s="74"/>
      <c r="M147" s="74"/>
      <c r="N147" s="74"/>
      <c r="O147" s="74"/>
      <c r="P147" s="74"/>
      <c r="Q147" s="74"/>
      <c r="R147" s="74"/>
      <c r="S147" s="74"/>
      <c r="T147" s="74"/>
      <c r="U147" s="74"/>
    </row>
    <row r="148" spans="11:21" ht="12.75">
      <c r="K148" s="74"/>
      <c r="L148" s="74"/>
      <c r="M148" s="74"/>
      <c r="N148" s="74"/>
      <c r="O148" s="74"/>
      <c r="P148" s="74"/>
      <c r="Q148" s="74"/>
      <c r="R148" s="74"/>
      <c r="S148" s="74"/>
      <c r="T148" s="74"/>
      <c r="U148" s="74"/>
    </row>
    <row r="149" spans="11:21" ht="12.75">
      <c r="K149" s="74"/>
      <c r="L149" s="74"/>
      <c r="M149" s="74"/>
      <c r="N149" s="74"/>
      <c r="O149" s="74"/>
      <c r="P149" s="74"/>
      <c r="Q149" s="74"/>
      <c r="R149" s="74"/>
      <c r="S149" s="74"/>
      <c r="T149" s="74"/>
      <c r="U149" s="74"/>
    </row>
    <row r="150" spans="11:21" ht="12.75">
      <c r="K150" s="74"/>
      <c r="L150" s="74"/>
      <c r="M150" s="74"/>
      <c r="N150" s="74"/>
      <c r="O150" s="74"/>
      <c r="P150" s="74"/>
      <c r="Q150" s="74"/>
      <c r="R150" s="74"/>
      <c r="S150" s="74"/>
      <c r="T150" s="74"/>
      <c r="U150" s="74"/>
    </row>
    <row r="151" spans="11:21" ht="12.75">
      <c r="K151" s="74"/>
      <c r="L151" s="74"/>
      <c r="M151" s="74"/>
      <c r="N151" s="74"/>
      <c r="O151" s="74"/>
      <c r="P151" s="74"/>
      <c r="Q151" s="74"/>
      <c r="R151" s="74"/>
      <c r="S151" s="74"/>
      <c r="T151" s="74"/>
      <c r="U151" s="74"/>
    </row>
    <row r="152" spans="11:21" ht="12.75">
      <c r="K152" s="74"/>
      <c r="L152" s="74"/>
      <c r="M152" s="74"/>
      <c r="N152" s="74"/>
      <c r="O152" s="74"/>
      <c r="P152" s="74"/>
      <c r="Q152" s="74"/>
      <c r="R152" s="74"/>
      <c r="S152" s="74"/>
      <c r="T152" s="74"/>
      <c r="U152" s="74"/>
    </row>
    <row r="153" spans="11:21" ht="12.75">
      <c r="K153" s="74"/>
      <c r="L153" s="74"/>
      <c r="M153" s="74"/>
      <c r="N153" s="74"/>
      <c r="O153" s="74"/>
      <c r="P153" s="74"/>
      <c r="Q153" s="74"/>
      <c r="R153" s="74"/>
      <c r="S153" s="74"/>
      <c r="T153" s="74"/>
      <c r="U153" s="74"/>
    </row>
    <row r="154" spans="11:21" ht="12.75">
      <c r="K154" s="74"/>
      <c r="L154" s="74"/>
      <c r="M154" s="74"/>
      <c r="N154" s="74"/>
      <c r="O154" s="74"/>
      <c r="P154" s="74"/>
      <c r="Q154" s="74"/>
      <c r="R154" s="74"/>
      <c r="S154" s="74"/>
      <c r="T154" s="74"/>
      <c r="U154" s="74"/>
    </row>
    <row r="155" spans="11:21" ht="12.75">
      <c r="K155" s="74"/>
      <c r="L155" s="74"/>
      <c r="M155" s="74"/>
      <c r="N155" s="74"/>
      <c r="O155" s="74"/>
      <c r="P155" s="74"/>
      <c r="Q155" s="74"/>
      <c r="R155" s="74"/>
      <c r="S155" s="74"/>
      <c r="T155" s="74"/>
      <c r="U155" s="74"/>
    </row>
    <row r="156" spans="11:21" ht="12.75">
      <c r="K156" s="74"/>
      <c r="L156" s="74"/>
      <c r="M156" s="74"/>
      <c r="N156" s="74"/>
      <c r="O156" s="74"/>
      <c r="P156" s="74"/>
      <c r="Q156" s="74"/>
      <c r="R156" s="74"/>
      <c r="S156" s="74"/>
      <c r="T156" s="74"/>
      <c r="U156" s="74"/>
    </row>
    <row r="157" spans="11:21" ht="12.75">
      <c r="K157" s="74"/>
      <c r="L157" s="74"/>
      <c r="M157" s="74"/>
      <c r="N157" s="74"/>
      <c r="O157" s="74"/>
      <c r="P157" s="74"/>
      <c r="Q157" s="74"/>
      <c r="R157" s="74"/>
      <c r="S157" s="74"/>
      <c r="T157" s="74"/>
      <c r="U157" s="74"/>
    </row>
    <row r="158" spans="11:21" ht="12.75">
      <c r="K158" s="74"/>
      <c r="L158" s="74"/>
      <c r="M158" s="74"/>
      <c r="N158" s="74"/>
      <c r="O158" s="74"/>
      <c r="P158" s="74"/>
      <c r="Q158" s="74"/>
      <c r="R158" s="74"/>
      <c r="S158" s="74"/>
      <c r="T158" s="74"/>
      <c r="U158" s="74"/>
    </row>
    <row r="159" spans="11:21" ht="12.75">
      <c r="K159" s="74"/>
      <c r="L159" s="74"/>
      <c r="M159" s="74"/>
      <c r="N159" s="74"/>
      <c r="O159" s="74"/>
      <c r="P159" s="74"/>
      <c r="Q159" s="74"/>
      <c r="R159" s="74"/>
      <c r="S159" s="74"/>
      <c r="T159" s="74"/>
      <c r="U159" s="74"/>
    </row>
    <row r="160" spans="11:21" ht="12.75">
      <c r="K160" s="74"/>
      <c r="L160" s="74"/>
      <c r="M160" s="74"/>
      <c r="N160" s="74"/>
      <c r="O160" s="74"/>
      <c r="P160" s="74"/>
      <c r="Q160" s="74"/>
      <c r="R160" s="74"/>
      <c r="S160" s="74"/>
      <c r="T160" s="74"/>
      <c r="U160" s="74"/>
    </row>
    <row r="161" spans="11:21" ht="12.75">
      <c r="K161" s="74"/>
      <c r="L161" s="74"/>
      <c r="M161" s="74"/>
      <c r="N161" s="74"/>
      <c r="O161" s="74"/>
      <c r="P161" s="74"/>
      <c r="Q161" s="74"/>
      <c r="R161" s="74"/>
      <c r="S161" s="74"/>
      <c r="T161" s="74"/>
      <c r="U161" s="74"/>
    </row>
    <row r="162" spans="11:21" ht="12.75">
      <c r="K162" s="74"/>
      <c r="L162" s="74"/>
      <c r="M162" s="74"/>
      <c r="N162" s="74"/>
      <c r="O162" s="74"/>
      <c r="P162" s="74"/>
      <c r="Q162" s="74"/>
      <c r="R162" s="74"/>
      <c r="S162" s="74"/>
      <c r="T162" s="74"/>
      <c r="U162" s="74"/>
    </row>
    <row r="163" spans="11:21" ht="12.75">
      <c r="K163" s="74"/>
      <c r="L163" s="74"/>
      <c r="M163" s="74"/>
      <c r="N163" s="74"/>
      <c r="O163" s="74"/>
      <c r="P163" s="74"/>
      <c r="Q163" s="74"/>
      <c r="R163" s="74"/>
      <c r="S163" s="74"/>
      <c r="T163" s="74"/>
      <c r="U163" s="74"/>
    </row>
    <row r="164" spans="11:21" ht="12.75">
      <c r="K164" s="74"/>
      <c r="L164" s="74"/>
      <c r="M164" s="74"/>
      <c r="N164" s="74"/>
      <c r="O164" s="74"/>
      <c r="P164" s="74"/>
      <c r="Q164" s="74"/>
      <c r="R164" s="74"/>
      <c r="S164" s="74"/>
      <c r="T164" s="74"/>
      <c r="U164" s="74"/>
    </row>
    <row r="165" spans="11:21" ht="12.75">
      <c r="K165" s="74"/>
      <c r="L165" s="74"/>
      <c r="M165" s="74"/>
      <c r="N165" s="74"/>
      <c r="O165" s="74"/>
      <c r="P165" s="74"/>
      <c r="Q165" s="74"/>
      <c r="R165" s="74"/>
      <c r="S165" s="74"/>
      <c r="T165" s="74"/>
      <c r="U165" s="74"/>
    </row>
    <row r="166" spans="11:21" ht="12.75">
      <c r="K166" s="74"/>
      <c r="L166" s="74"/>
      <c r="M166" s="74"/>
      <c r="N166" s="74"/>
      <c r="O166" s="74"/>
      <c r="P166" s="74"/>
      <c r="Q166" s="74"/>
      <c r="R166" s="74"/>
      <c r="S166" s="74"/>
      <c r="T166" s="74"/>
      <c r="U166" s="74"/>
    </row>
    <row r="167" spans="11:21" ht="12.75">
      <c r="K167" s="74"/>
      <c r="L167" s="74"/>
      <c r="M167" s="74"/>
      <c r="N167" s="74"/>
      <c r="O167" s="74"/>
      <c r="P167" s="74"/>
      <c r="Q167" s="74"/>
      <c r="R167" s="74"/>
      <c r="S167" s="74"/>
      <c r="T167" s="74"/>
      <c r="U167" s="74"/>
    </row>
    <row r="168" spans="11:21" ht="12.75">
      <c r="K168" s="74"/>
      <c r="L168" s="74"/>
      <c r="M168" s="74"/>
      <c r="N168" s="74"/>
      <c r="O168" s="74"/>
      <c r="P168" s="74"/>
      <c r="Q168" s="74"/>
      <c r="R168" s="74"/>
      <c r="S168" s="74"/>
      <c r="T168" s="74"/>
      <c r="U168" s="74"/>
    </row>
    <row r="169" spans="11:21" ht="12.75">
      <c r="K169" s="74"/>
      <c r="L169" s="74"/>
      <c r="M169" s="74"/>
      <c r="N169" s="74"/>
      <c r="O169" s="74"/>
      <c r="P169" s="74"/>
      <c r="Q169" s="74"/>
      <c r="R169" s="74"/>
      <c r="S169" s="74"/>
      <c r="T169" s="74"/>
      <c r="U169" s="74"/>
    </row>
    <row r="170" spans="11:21" ht="12.75">
      <c r="K170" s="74"/>
      <c r="L170" s="74"/>
      <c r="M170" s="74"/>
      <c r="N170" s="74"/>
      <c r="O170" s="74"/>
      <c r="P170" s="74"/>
      <c r="Q170" s="74"/>
      <c r="R170" s="74"/>
      <c r="S170" s="74"/>
      <c r="T170" s="74"/>
      <c r="U170" s="74"/>
    </row>
    <row r="171" spans="11:21" ht="12.75">
      <c r="K171" s="74"/>
      <c r="L171" s="74"/>
      <c r="M171" s="74"/>
      <c r="N171" s="74"/>
      <c r="O171" s="74"/>
      <c r="P171" s="74"/>
      <c r="Q171" s="74"/>
      <c r="R171" s="74"/>
      <c r="S171" s="74"/>
      <c r="T171" s="74"/>
      <c r="U171" s="74"/>
    </row>
    <row r="172" spans="11:21" ht="12.75">
      <c r="K172" s="74"/>
      <c r="L172" s="74"/>
      <c r="M172" s="74"/>
      <c r="N172" s="74"/>
      <c r="O172" s="74"/>
      <c r="P172" s="74"/>
      <c r="Q172" s="74"/>
      <c r="R172" s="74"/>
      <c r="S172" s="74"/>
      <c r="T172" s="74"/>
      <c r="U172" s="74"/>
    </row>
    <row r="173" spans="11:21" ht="12.75">
      <c r="K173" s="74"/>
      <c r="L173" s="74"/>
      <c r="M173" s="74"/>
      <c r="N173" s="74"/>
      <c r="O173" s="74"/>
      <c r="P173" s="74"/>
      <c r="Q173" s="74"/>
      <c r="R173" s="74"/>
      <c r="S173" s="74"/>
      <c r="T173" s="74"/>
      <c r="U173" s="74"/>
    </row>
    <row r="174" spans="11:21" ht="12.75">
      <c r="K174" s="74"/>
      <c r="L174" s="74"/>
      <c r="M174" s="74"/>
      <c r="N174" s="74"/>
      <c r="O174" s="74"/>
      <c r="P174" s="74"/>
      <c r="Q174" s="74"/>
      <c r="R174" s="74"/>
      <c r="S174" s="74"/>
      <c r="T174" s="74"/>
      <c r="U174" s="74"/>
    </row>
    <row r="175" spans="11:21" ht="12.75">
      <c r="K175" s="74"/>
      <c r="L175" s="74"/>
      <c r="M175" s="74"/>
      <c r="N175" s="74"/>
      <c r="O175" s="74"/>
      <c r="P175" s="74"/>
      <c r="Q175" s="74"/>
      <c r="R175" s="74"/>
      <c r="S175" s="74"/>
      <c r="T175" s="74"/>
      <c r="U175" s="74"/>
    </row>
    <row r="176" spans="11:21" ht="12.75">
      <c r="K176" s="74"/>
      <c r="L176" s="74"/>
      <c r="M176" s="74"/>
      <c r="N176" s="74"/>
      <c r="O176" s="74"/>
      <c r="P176" s="74"/>
      <c r="Q176" s="74"/>
      <c r="R176" s="74"/>
      <c r="S176" s="74"/>
      <c r="T176" s="74"/>
      <c r="U176" s="74"/>
    </row>
    <row r="177" spans="11:21" ht="12.75">
      <c r="K177" s="74"/>
      <c r="L177" s="74"/>
      <c r="M177" s="74"/>
      <c r="N177" s="74"/>
      <c r="O177" s="74"/>
      <c r="P177" s="74"/>
      <c r="Q177" s="74"/>
      <c r="R177" s="74"/>
      <c r="S177" s="74"/>
      <c r="T177" s="74"/>
      <c r="U177" s="74"/>
    </row>
    <row r="178" spans="11:21" ht="12.75">
      <c r="K178" s="74"/>
      <c r="L178" s="74"/>
      <c r="M178" s="74"/>
      <c r="N178" s="74"/>
      <c r="O178" s="74"/>
      <c r="P178" s="74"/>
      <c r="Q178" s="74"/>
      <c r="R178" s="74"/>
      <c r="S178" s="74"/>
      <c r="T178" s="74"/>
      <c r="U178" s="74"/>
    </row>
    <row r="179" spans="11:21" ht="12.75">
      <c r="K179" s="74"/>
      <c r="L179" s="74"/>
      <c r="M179" s="74"/>
      <c r="N179" s="74"/>
      <c r="O179" s="74"/>
      <c r="P179" s="74"/>
      <c r="Q179" s="74"/>
      <c r="R179" s="74"/>
      <c r="S179" s="74"/>
      <c r="T179" s="74"/>
      <c r="U179" s="74"/>
    </row>
    <row r="180" spans="11:21" ht="12.75">
      <c r="K180" s="74"/>
      <c r="L180" s="74"/>
      <c r="M180" s="74"/>
      <c r="N180" s="74"/>
      <c r="O180" s="74"/>
      <c r="P180" s="74"/>
      <c r="Q180" s="74"/>
      <c r="R180" s="74"/>
      <c r="S180" s="74"/>
      <c r="T180" s="74"/>
      <c r="U180" s="74"/>
    </row>
    <row r="181" spans="11:21" ht="12.75">
      <c r="K181" s="74"/>
      <c r="L181" s="74"/>
      <c r="M181" s="74"/>
      <c r="N181" s="74"/>
      <c r="O181" s="74"/>
      <c r="P181" s="74"/>
      <c r="Q181" s="74"/>
      <c r="R181" s="74"/>
      <c r="S181" s="74"/>
      <c r="T181" s="74"/>
      <c r="U181" s="74"/>
    </row>
    <row r="182" spans="11:21" ht="12.75">
      <c r="K182" s="74"/>
      <c r="L182" s="74"/>
      <c r="M182" s="74"/>
      <c r="N182" s="74"/>
      <c r="O182" s="74"/>
      <c r="P182" s="74"/>
      <c r="Q182" s="74"/>
      <c r="R182" s="74"/>
      <c r="S182" s="74"/>
      <c r="T182" s="74"/>
      <c r="U182" s="74"/>
    </row>
    <row r="183" spans="11:21" ht="12.75">
      <c r="K183" s="74"/>
      <c r="L183" s="74"/>
      <c r="M183" s="74"/>
      <c r="N183" s="74"/>
      <c r="O183" s="74"/>
      <c r="P183" s="74"/>
      <c r="Q183" s="74"/>
      <c r="R183" s="74"/>
      <c r="S183" s="74"/>
      <c r="T183" s="74"/>
      <c r="U183" s="74"/>
    </row>
    <row r="184" spans="11:21" ht="12.75">
      <c r="K184" s="74"/>
      <c r="L184" s="74"/>
      <c r="M184" s="74"/>
      <c r="N184" s="74"/>
      <c r="O184" s="74"/>
      <c r="P184" s="74"/>
      <c r="Q184" s="74"/>
      <c r="R184" s="74"/>
      <c r="S184" s="74"/>
      <c r="T184" s="74"/>
      <c r="U184" s="74"/>
    </row>
    <row r="185" spans="11:21" ht="12.75">
      <c r="K185" s="74"/>
      <c r="L185" s="74"/>
      <c r="M185" s="74"/>
      <c r="N185" s="74"/>
      <c r="O185" s="74"/>
      <c r="P185" s="74"/>
      <c r="Q185" s="74"/>
      <c r="R185" s="74"/>
      <c r="S185" s="74"/>
      <c r="T185" s="74"/>
      <c r="U185" s="74"/>
    </row>
    <row r="186" spans="11:21" ht="12.75">
      <c r="K186" s="74"/>
      <c r="L186" s="74"/>
      <c r="M186" s="74"/>
      <c r="N186" s="74"/>
      <c r="O186" s="74"/>
      <c r="P186" s="74"/>
      <c r="Q186" s="74"/>
      <c r="R186" s="74"/>
      <c r="S186" s="74"/>
      <c r="T186" s="74"/>
      <c r="U186" s="74"/>
    </row>
    <row r="187" spans="11:21" ht="12.75">
      <c r="K187" s="74"/>
      <c r="L187" s="74"/>
      <c r="M187" s="74"/>
      <c r="N187" s="74"/>
      <c r="O187" s="74"/>
      <c r="P187" s="74"/>
      <c r="Q187" s="74"/>
      <c r="R187" s="74"/>
      <c r="S187" s="74"/>
      <c r="T187" s="74"/>
      <c r="U187" s="74"/>
    </row>
    <row r="188" spans="11:21" ht="12.75">
      <c r="K188" s="74"/>
      <c r="L188" s="74"/>
      <c r="M188" s="74"/>
      <c r="N188" s="74"/>
      <c r="O188" s="74"/>
      <c r="P188" s="74"/>
      <c r="Q188" s="74"/>
      <c r="R188" s="74"/>
      <c r="S188" s="74"/>
      <c r="T188" s="74"/>
      <c r="U188" s="74"/>
    </row>
    <row r="189" spans="11:21" ht="12.75">
      <c r="K189" s="74"/>
      <c r="L189" s="74"/>
      <c r="M189" s="74"/>
      <c r="N189" s="74"/>
      <c r="O189" s="74"/>
      <c r="P189" s="74"/>
      <c r="Q189" s="74"/>
      <c r="R189" s="74"/>
      <c r="S189" s="74"/>
      <c r="T189" s="74"/>
      <c r="U189" s="74"/>
    </row>
    <row r="190" spans="11:21" ht="12.75">
      <c r="K190" s="74"/>
      <c r="L190" s="74"/>
      <c r="M190" s="74"/>
      <c r="N190" s="74"/>
      <c r="O190" s="74"/>
      <c r="P190" s="74"/>
      <c r="Q190" s="74"/>
      <c r="R190" s="74"/>
      <c r="S190" s="74"/>
      <c r="T190" s="74"/>
      <c r="U190" s="74"/>
    </row>
    <row r="191" spans="11:21" ht="12.75">
      <c r="K191" s="74"/>
      <c r="L191" s="74"/>
      <c r="M191" s="74"/>
      <c r="N191" s="74"/>
      <c r="O191" s="74"/>
      <c r="P191" s="74"/>
      <c r="Q191" s="74"/>
      <c r="R191" s="74"/>
      <c r="S191" s="74"/>
      <c r="T191" s="74"/>
      <c r="U191" s="74"/>
    </row>
    <row r="192" spans="11:21" ht="12.75">
      <c r="K192" s="74"/>
      <c r="L192" s="74"/>
      <c r="M192" s="74"/>
      <c r="N192" s="74"/>
      <c r="O192" s="74"/>
      <c r="P192" s="74"/>
      <c r="Q192" s="74"/>
      <c r="R192" s="74"/>
      <c r="S192" s="74"/>
      <c r="T192" s="74"/>
      <c r="U192" s="74"/>
    </row>
    <row r="193" spans="11:21" ht="12.75">
      <c r="K193" s="74"/>
      <c r="L193" s="74"/>
      <c r="M193" s="74"/>
      <c r="N193" s="74"/>
      <c r="O193" s="74"/>
      <c r="P193" s="74"/>
      <c r="Q193" s="74"/>
      <c r="R193" s="74"/>
      <c r="S193" s="74"/>
      <c r="T193" s="74"/>
      <c r="U193" s="74"/>
    </row>
    <row r="194" spans="11:21" ht="12.75">
      <c r="K194" s="74"/>
      <c r="L194" s="74"/>
      <c r="M194" s="74"/>
      <c r="N194" s="74"/>
      <c r="O194" s="74"/>
      <c r="P194" s="74"/>
      <c r="Q194" s="74"/>
      <c r="R194" s="74"/>
      <c r="S194" s="74"/>
      <c r="T194" s="74"/>
      <c r="U194" s="74"/>
    </row>
    <row r="195" spans="11:21" ht="12.75">
      <c r="K195" s="74"/>
      <c r="L195" s="74"/>
      <c r="M195" s="74"/>
      <c r="N195" s="74"/>
      <c r="O195" s="74"/>
      <c r="P195" s="74"/>
      <c r="Q195" s="74"/>
      <c r="R195" s="74"/>
      <c r="S195" s="74"/>
      <c r="T195" s="74"/>
      <c r="U195" s="74"/>
    </row>
    <row r="196" spans="11:21" ht="12.75">
      <c r="K196" s="74"/>
      <c r="L196" s="74"/>
      <c r="M196" s="74"/>
      <c r="N196" s="74"/>
      <c r="O196" s="74"/>
      <c r="P196" s="74"/>
      <c r="Q196" s="74"/>
      <c r="R196" s="74"/>
      <c r="S196" s="74"/>
      <c r="T196" s="74"/>
      <c r="U196" s="74"/>
    </row>
    <row r="197" spans="11:21" ht="12.75">
      <c r="K197" s="74"/>
      <c r="L197" s="74"/>
      <c r="M197" s="74"/>
      <c r="N197" s="74"/>
      <c r="O197" s="74"/>
      <c r="P197" s="74"/>
      <c r="Q197" s="74"/>
      <c r="R197" s="74"/>
      <c r="S197" s="74"/>
      <c r="T197" s="74"/>
      <c r="U197" s="74"/>
    </row>
    <row r="198" spans="11:21" ht="12.75">
      <c r="K198" s="74"/>
      <c r="L198" s="74"/>
      <c r="M198" s="74"/>
      <c r="N198" s="74"/>
      <c r="O198" s="74"/>
      <c r="P198" s="74"/>
      <c r="Q198" s="74"/>
      <c r="R198" s="74"/>
      <c r="S198" s="74"/>
      <c r="T198" s="74"/>
      <c r="U198" s="74"/>
    </row>
    <row r="199" spans="11:21" ht="12.75">
      <c r="K199" s="74"/>
      <c r="L199" s="74"/>
      <c r="M199" s="74"/>
      <c r="N199" s="74"/>
      <c r="O199" s="74"/>
      <c r="P199" s="74"/>
      <c r="Q199" s="74"/>
      <c r="R199" s="74"/>
      <c r="S199" s="74"/>
      <c r="T199" s="74"/>
      <c r="U199" s="74"/>
    </row>
    <row r="200" spans="11:21" ht="12.75">
      <c r="K200" s="74"/>
      <c r="L200" s="74"/>
      <c r="M200" s="74"/>
      <c r="N200" s="74"/>
      <c r="O200" s="74"/>
      <c r="P200" s="74"/>
      <c r="Q200" s="74"/>
      <c r="R200" s="74"/>
      <c r="S200" s="74"/>
      <c r="T200" s="74"/>
      <c r="U200" s="74"/>
    </row>
    <row r="201" spans="11:21" ht="12.75">
      <c r="K201" s="74"/>
      <c r="L201" s="74"/>
      <c r="M201" s="74"/>
      <c r="N201" s="74"/>
      <c r="O201" s="74"/>
      <c r="P201" s="74"/>
      <c r="Q201" s="74"/>
      <c r="R201" s="74"/>
      <c r="S201" s="74"/>
      <c r="T201" s="74"/>
      <c r="U201" s="74"/>
    </row>
    <row r="202" spans="11:21" ht="12.75">
      <c r="K202" s="74"/>
      <c r="L202" s="74"/>
      <c r="M202" s="74"/>
      <c r="N202" s="74"/>
      <c r="O202" s="74"/>
      <c r="P202" s="74"/>
      <c r="Q202" s="74"/>
      <c r="R202" s="74"/>
      <c r="S202" s="74"/>
      <c r="T202" s="74"/>
      <c r="U202" s="74"/>
    </row>
    <row r="203" spans="11:21" ht="12.75">
      <c r="K203" s="74"/>
      <c r="L203" s="74"/>
      <c r="M203" s="74"/>
      <c r="N203" s="74"/>
      <c r="O203" s="74"/>
      <c r="P203" s="74"/>
      <c r="Q203" s="74"/>
      <c r="R203" s="74"/>
      <c r="S203" s="74"/>
      <c r="T203" s="74"/>
      <c r="U203" s="74"/>
    </row>
    <row r="204" spans="11:21" ht="12.75">
      <c r="K204" s="74"/>
      <c r="L204" s="74"/>
      <c r="M204" s="74"/>
      <c r="N204" s="74"/>
      <c r="O204" s="74"/>
      <c r="P204" s="74"/>
      <c r="Q204" s="74"/>
      <c r="R204" s="74"/>
      <c r="S204" s="74"/>
      <c r="T204" s="74"/>
      <c r="U204" s="74"/>
    </row>
    <row r="205" spans="11:21" ht="12.75">
      <c r="K205" s="74"/>
      <c r="L205" s="74"/>
      <c r="M205" s="74"/>
      <c r="N205" s="74"/>
      <c r="O205" s="74"/>
      <c r="P205" s="74"/>
      <c r="Q205" s="74"/>
      <c r="R205" s="74"/>
      <c r="S205" s="74"/>
      <c r="T205" s="74"/>
      <c r="U205" s="74"/>
    </row>
    <row r="206" spans="11:21" ht="12.75">
      <c r="K206" s="74"/>
      <c r="L206" s="74"/>
      <c r="M206" s="74"/>
      <c r="N206" s="74"/>
      <c r="O206" s="74"/>
      <c r="P206" s="74"/>
      <c r="Q206" s="74"/>
      <c r="R206" s="74"/>
      <c r="S206" s="74"/>
      <c r="T206" s="74"/>
      <c r="U206" s="74"/>
    </row>
    <row r="207" spans="11:21" ht="12.75">
      <c r="K207" s="74"/>
      <c r="L207" s="74"/>
      <c r="M207" s="74"/>
      <c r="N207" s="74"/>
      <c r="O207" s="74"/>
      <c r="P207" s="74"/>
      <c r="Q207" s="74"/>
      <c r="R207" s="74"/>
      <c r="S207" s="74"/>
      <c r="T207" s="74"/>
      <c r="U207" s="74"/>
    </row>
    <row r="208" spans="11:21" ht="12.75">
      <c r="K208" s="74"/>
      <c r="L208" s="74"/>
      <c r="M208" s="74"/>
      <c r="N208" s="74"/>
      <c r="O208" s="74"/>
      <c r="P208" s="74"/>
      <c r="Q208" s="74"/>
      <c r="R208" s="74"/>
      <c r="S208" s="74"/>
      <c r="T208" s="74"/>
      <c r="U208" s="74"/>
    </row>
    <row r="209" spans="11:21" ht="12.75">
      <c r="K209" s="74"/>
      <c r="L209" s="74"/>
      <c r="M209" s="74"/>
      <c r="N209" s="74"/>
      <c r="O209" s="74"/>
      <c r="P209" s="74"/>
      <c r="Q209" s="74"/>
      <c r="R209" s="74"/>
      <c r="S209" s="74"/>
      <c r="T209" s="74"/>
      <c r="U209" s="74"/>
    </row>
    <row r="210" spans="11:21" ht="12.75">
      <c r="K210" s="74"/>
      <c r="L210" s="74"/>
      <c r="M210" s="74"/>
      <c r="N210" s="74"/>
      <c r="O210" s="74"/>
      <c r="P210" s="74"/>
      <c r="Q210" s="74"/>
      <c r="R210" s="74"/>
      <c r="S210" s="74"/>
      <c r="T210" s="74"/>
      <c r="U210" s="74"/>
    </row>
    <row r="211" spans="11:21" ht="12.75">
      <c r="K211" s="74"/>
      <c r="L211" s="74"/>
      <c r="M211" s="74"/>
      <c r="N211" s="74"/>
      <c r="O211" s="74"/>
      <c r="P211" s="74"/>
      <c r="Q211" s="74"/>
      <c r="R211" s="74"/>
      <c r="S211" s="74"/>
      <c r="T211" s="74"/>
      <c r="U211" s="74"/>
    </row>
    <row r="212" spans="11:21" ht="12.75">
      <c r="K212" s="74"/>
      <c r="L212" s="74"/>
      <c r="M212" s="74"/>
      <c r="N212" s="74"/>
      <c r="O212" s="74"/>
      <c r="P212" s="74"/>
      <c r="Q212" s="74"/>
      <c r="R212" s="74"/>
      <c r="S212" s="74"/>
      <c r="T212" s="74"/>
      <c r="U212" s="74"/>
    </row>
    <row r="213" spans="11:21" ht="12.75">
      <c r="K213" s="74"/>
      <c r="L213" s="74"/>
      <c r="M213" s="74"/>
      <c r="N213" s="74"/>
      <c r="O213" s="74"/>
      <c r="P213" s="74"/>
      <c r="Q213" s="74"/>
      <c r="R213" s="74"/>
      <c r="S213" s="74"/>
      <c r="T213" s="74"/>
      <c r="U213" s="74"/>
    </row>
    <row r="214" spans="11:21" ht="12.75">
      <c r="K214" s="74"/>
      <c r="L214" s="74"/>
      <c r="M214" s="74"/>
      <c r="N214" s="74"/>
      <c r="O214" s="74"/>
      <c r="P214" s="74"/>
      <c r="Q214" s="74"/>
      <c r="R214" s="74"/>
      <c r="S214" s="74"/>
      <c r="T214" s="74"/>
      <c r="U214" s="74"/>
    </row>
    <row r="215" spans="11:21" ht="12.75">
      <c r="K215" s="74"/>
      <c r="L215" s="74"/>
      <c r="M215" s="74"/>
      <c r="N215" s="74"/>
      <c r="O215" s="74"/>
      <c r="P215" s="74"/>
      <c r="Q215" s="74"/>
      <c r="R215" s="74"/>
      <c r="S215" s="74"/>
      <c r="T215" s="74"/>
      <c r="U215" s="74"/>
    </row>
    <row r="216" spans="11:21" ht="12.75">
      <c r="K216" s="74"/>
      <c r="L216" s="74"/>
      <c r="M216" s="74"/>
      <c r="N216" s="74"/>
      <c r="O216" s="74"/>
      <c r="P216" s="74"/>
      <c r="Q216" s="74"/>
      <c r="R216" s="74"/>
      <c r="S216" s="74"/>
      <c r="T216" s="74"/>
      <c r="U216" s="74"/>
    </row>
    <row r="217" spans="11:21" ht="12.75">
      <c r="K217" s="74"/>
      <c r="L217" s="74"/>
      <c r="M217" s="74"/>
      <c r="N217" s="74"/>
      <c r="O217" s="74"/>
      <c r="P217" s="74"/>
      <c r="Q217" s="74"/>
      <c r="R217" s="74"/>
      <c r="S217" s="74"/>
      <c r="T217" s="74"/>
      <c r="U217" s="74"/>
    </row>
    <row r="218" spans="11:21" ht="12.75">
      <c r="K218" s="74"/>
      <c r="L218" s="74"/>
      <c r="M218" s="74"/>
      <c r="N218" s="74"/>
      <c r="O218" s="74"/>
      <c r="P218" s="74"/>
      <c r="Q218" s="74"/>
      <c r="R218" s="74"/>
      <c r="S218" s="74"/>
      <c r="T218" s="74"/>
      <c r="U218" s="74"/>
    </row>
    <row r="219" spans="11:21" ht="12.75">
      <c r="K219" s="74"/>
      <c r="L219" s="74"/>
      <c r="M219" s="74"/>
      <c r="N219" s="74"/>
      <c r="O219" s="74"/>
      <c r="P219" s="74"/>
      <c r="Q219" s="74"/>
      <c r="R219" s="74"/>
      <c r="S219" s="74"/>
      <c r="T219" s="74"/>
      <c r="U219" s="74"/>
    </row>
    <row r="220" spans="11:21" ht="12.75">
      <c r="K220" s="74"/>
      <c r="L220" s="74"/>
      <c r="M220" s="74"/>
      <c r="N220" s="74"/>
      <c r="O220" s="74"/>
      <c r="P220" s="74"/>
      <c r="Q220" s="74"/>
      <c r="R220" s="74"/>
      <c r="S220" s="74"/>
      <c r="T220" s="74"/>
      <c r="U220" s="74"/>
    </row>
    <row r="221" spans="11:21" ht="12.75">
      <c r="K221" s="74"/>
      <c r="L221" s="74"/>
      <c r="M221" s="74"/>
      <c r="N221" s="74"/>
      <c r="O221" s="74"/>
      <c r="P221" s="74"/>
      <c r="Q221" s="74"/>
      <c r="R221" s="74"/>
      <c r="S221" s="74"/>
      <c r="T221" s="74"/>
      <c r="U221" s="74"/>
    </row>
    <row r="222" spans="11:21" ht="12.75">
      <c r="K222" s="74"/>
      <c r="L222" s="74"/>
      <c r="M222" s="74"/>
      <c r="N222" s="74"/>
      <c r="O222" s="74"/>
      <c r="P222" s="74"/>
      <c r="Q222" s="74"/>
      <c r="R222" s="74"/>
      <c r="S222" s="74"/>
      <c r="T222" s="74"/>
      <c r="U222" s="74"/>
    </row>
    <row r="223" spans="11:21" ht="12.75">
      <c r="K223" s="74"/>
      <c r="L223" s="74"/>
      <c r="M223" s="74"/>
      <c r="N223" s="74"/>
      <c r="O223" s="74"/>
      <c r="P223" s="74"/>
      <c r="Q223" s="74"/>
      <c r="R223" s="74"/>
      <c r="S223" s="74"/>
      <c r="T223" s="74"/>
      <c r="U223" s="74"/>
    </row>
    <row r="224" spans="11:21" ht="12.75">
      <c r="K224" s="74"/>
      <c r="L224" s="74"/>
      <c r="M224" s="74"/>
      <c r="N224" s="74"/>
      <c r="O224" s="74"/>
      <c r="P224" s="74"/>
      <c r="Q224" s="74"/>
      <c r="R224" s="74"/>
      <c r="S224" s="74"/>
      <c r="T224" s="74"/>
      <c r="U224" s="74"/>
    </row>
    <row r="225" spans="11:21" ht="12.75">
      <c r="K225" s="74"/>
      <c r="L225" s="74"/>
      <c r="M225" s="74"/>
      <c r="N225" s="74"/>
      <c r="O225" s="74"/>
      <c r="P225" s="74"/>
      <c r="Q225" s="74"/>
      <c r="R225" s="74"/>
      <c r="S225" s="74"/>
      <c r="T225" s="74"/>
      <c r="U225" s="74"/>
    </row>
    <row r="226" spans="11:21" ht="12.75">
      <c r="K226" s="74"/>
      <c r="L226" s="74"/>
      <c r="M226" s="74"/>
      <c r="N226" s="74"/>
      <c r="O226" s="74"/>
      <c r="P226" s="74"/>
      <c r="Q226" s="74"/>
      <c r="R226" s="74"/>
      <c r="S226" s="74"/>
      <c r="T226" s="74"/>
      <c r="U226" s="74"/>
    </row>
    <row r="227" spans="11:21" ht="12.75">
      <c r="K227" s="74"/>
      <c r="L227" s="74"/>
      <c r="M227" s="74"/>
      <c r="N227" s="74"/>
      <c r="O227" s="74"/>
      <c r="P227" s="74"/>
      <c r="Q227" s="74"/>
      <c r="R227" s="74"/>
      <c r="S227" s="74"/>
      <c r="T227" s="74"/>
      <c r="U227" s="74"/>
    </row>
    <row r="228" spans="11:21" ht="12.75">
      <c r="K228" s="74"/>
      <c r="L228" s="74"/>
      <c r="M228" s="74"/>
      <c r="N228" s="74"/>
      <c r="O228" s="74"/>
      <c r="P228" s="74"/>
      <c r="Q228" s="74"/>
      <c r="R228" s="74"/>
      <c r="S228" s="74"/>
      <c r="T228" s="74"/>
      <c r="U228" s="74"/>
    </row>
    <row r="229" spans="11:21" ht="12.75">
      <c r="K229" s="74"/>
      <c r="L229" s="74"/>
      <c r="M229" s="74"/>
      <c r="N229" s="74"/>
      <c r="O229" s="74"/>
      <c r="P229" s="74"/>
      <c r="Q229" s="74"/>
      <c r="R229" s="74"/>
      <c r="S229" s="74"/>
      <c r="T229" s="74"/>
      <c r="U229" s="74"/>
    </row>
    <row r="230" spans="11:21" ht="12.75">
      <c r="K230" s="74"/>
      <c r="L230" s="74"/>
      <c r="M230" s="74"/>
      <c r="N230" s="74"/>
      <c r="O230" s="74"/>
      <c r="P230" s="74"/>
      <c r="Q230" s="74"/>
      <c r="R230" s="74"/>
      <c r="S230" s="74"/>
      <c r="T230" s="74"/>
      <c r="U230" s="74"/>
    </row>
    <row r="231" spans="11:21" ht="12.75">
      <c r="K231" s="74"/>
      <c r="L231" s="74"/>
      <c r="M231" s="74"/>
      <c r="N231" s="74"/>
      <c r="O231" s="74"/>
      <c r="P231" s="74"/>
      <c r="Q231" s="74"/>
      <c r="R231" s="74"/>
      <c r="S231" s="74"/>
      <c r="T231" s="74"/>
      <c r="U231" s="74"/>
    </row>
    <row r="232" spans="11:21" ht="12.75">
      <c r="K232" s="74"/>
      <c r="L232" s="74"/>
      <c r="M232" s="74"/>
      <c r="N232" s="74"/>
      <c r="O232" s="74"/>
      <c r="P232" s="74"/>
      <c r="Q232" s="74"/>
      <c r="R232" s="74"/>
      <c r="S232" s="74"/>
      <c r="T232" s="74"/>
      <c r="U232" s="74"/>
    </row>
    <row r="233" spans="11:21" ht="12.75">
      <c r="K233" s="74"/>
      <c r="L233" s="74"/>
      <c r="M233" s="74"/>
      <c r="N233" s="74"/>
      <c r="O233" s="74"/>
      <c r="P233" s="74"/>
      <c r="Q233" s="74"/>
      <c r="R233" s="74"/>
      <c r="S233" s="74"/>
      <c r="T233" s="74"/>
      <c r="U233" s="74"/>
    </row>
    <row r="234" spans="11:21" ht="12.75">
      <c r="K234" s="74"/>
      <c r="L234" s="74"/>
      <c r="M234" s="74"/>
      <c r="N234" s="74"/>
      <c r="O234" s="74"/>
      <c r="P234" s="74"/>
      <c r="Q234" s="74"/>
      <c r="R234" s="74"/>
      <c r="S234" s="74"/>
      <c r="T234" s="74"/>
      <c r="U234" s="74"/>
    </row>
    <row r="235" spans="11:21" ht="12.75">
      <c r="K235" s="74"/>
      <c r="L235" s="74"/>
      <c r="M235" s="74"/>
      <c r="N235" s="74"/>
      <c r="O235" s="74"/>
      <c r="P235" s="74"/>
      <c r="Q235" s="74"/>
      <c r="R235" s="74"/>
      <c r="S235" s="74"/>
      <c r="T235" s="74"/>
      <c r="U235" s="74"/>
    </row>
    <row r="236" spans="11:21" ht="12.75">
      <c r="K236" s="74"/>
      <c r="L236" s="74"/>
      <c r="M236" s="74"/>
      <c r="N236" s="74"/>
      <c r="O236" s="74"/>
      <c r="P236" s="74"/>
      <c r="Q236" s="74"/>
      <c r="R236" s="74"/>
      <c r="S236" s="74"/>
      <c r="T236" s="74"/>
      <c r="U236" s="74"/>
    </row>
    <row r="237" spans="11:21" ht="12.75">
      <c r="K237" s="74"/>
      <c r="L237" s="74"/>
      <c r="M237" s="74"/>
      <c r="N237" s="74"/>
      <c r="O237" s="74"/>
      <c r="P237" s="74"/>
      <c r="Q237" s="74"/>
      <c r="R237" s="74"/>
      <c r="S237" s="74"/>
      <c r="T237" s="74"/>
      <c r="U237" s="74"/>
    </row>
    <row r="238" spans="11:21" ht="12.75">
      <c r="K238" s="74"/>
      <c r="L238" s="74"/>
      <c r="M238" s="74"/>
      <c r="N238" s="74"/>
      <c r="O238" s="74"/>
      <c r="P238" s="74"/>
      <c r="Q238" s="74"/>
      <c r="R238" s="74"/>
      <c r="S238" s="74"/>
      <c r="T238" s="74"/>
      <c r="U238" s="74"/>
    </row>
    <row r="239" spans="11:21" ht="12.75">
      <c r="K239" s="74"/>
      <c r="L239" s="74"/>
      <c r="M239" s="74"/>
      <c r="N239" s="74"/>
      <c r="O239" s="74"/>
      <c r="P239" s="74"/>
      <c r="Q239" s="74"/>
      <c r="R239" s="74"/>
      <c r="S239" s="74"/>
      <c r="T239" s="74"/>
      <c r="U239" s="74"/>
    </row>
    <row r="240" spans="11:21" ht="12.75">
      <c r="K240" s="74"/>
      <c r="L240" s="74"/>
      <c r="M240" s="74"/>
      <c r="N240" s="74"/>
      <c r="O240" s="74"/>
      <c r="P240" s="74"/>
      <c r="Q240" s="74"/>
      <c r="R240" s="74"/>
      <c r="S240" s="74"/>
      <c r="T240" s="74"/>
      <c r="U240" s="74"/>
    </row>
    <row r="241" spans="11:21" ht="12.75">
      <c r="K241" s="74"/>
      <c r="L241" s="74"/>
      <c r="M241" s="74"/>
      <c r="N241" s="74"/>
      <c r="O241" s="74"/>
      <c r="P241" s="74"/>
      <c r="Q241" s="74"/>
      <c r="R241" s="74"/>
      <c r="S241" s="74"/>
      <c r="T241" s="74"/>
      <c r="U241" s="74"/>
    </row>
    <row r="242" spans="11:21" ht="12.75">
      <c r="K242" s="74"/>
      <c r="L242" s="74"/>
      <c r="M242" s="74"/>
      <c r="N242" s="74"/>
      <c r="O242" s="74"/>
      <c r="P242" s="74"/>
      <c r="Q242" s="74"/>
      <c r="R242" s="74"/>
      <c r="S242" s="74"/>
      <c r="T242" s="74"/>
      <c r="U242" s="74"/>
    </row>
    <row r="243" spans="11:21" ht="12.75">
      <c r="K243" s="74"/>
      <c r="L243" s="74"/>
      <c r="M243" s="74"/>
      <c r="N243" s="74"/>
      <c r="O243" s="74"/>
      <c r="P243" s="74"/>
      <c r="Q243" s="74"/>
      <c r="R243" s="74"/>
      <c r="S243" s="74"/>
      <c r="T243" s="74"/>
      <c r="U243" s="74"/>
    </row>
    <row r="244" spans="11:21" ht="12.75">
      <c r="K244" s="74"/>
      <c r="L244" s="74"/>
      <c r="M244" s="74"/>
      <c r="N244" s="74"/>
      <c r="O244" s="74"/>
      <c r="P244" s="74"/>
      <c r="Q244" s="74"/>
      <c r="R244" s="74"/>
      <c r="S244" s="74"/>
      <c r="T244" s="74"/>
      <c r="U244" s="74"/>
    </row>
    <row r="245" spans="11:21" ht="12.75">
      <c r="K245" s="74"/>
      <c r="L245" s="74"/>
      <c r="M245" s="74"/>
      <c r="N245" s="74"/>
      <c r="O245" s="74"/>
      <c r="P245" s="74"/>
      <c r="Q245" s="74"/>
      <c r="R245" s="74"/>
      <c r="S245" s="74"/>
      <c r="T245" s="74"/>
      <c r="U245" s="74"/>
    </row>
    <row r="246" spans="11:21" ht="12.75">
      <c r="K246" s="74"/>
      <c r="L246" s="74"/>
      <c r="M246" s="74"/>
      <c r="N246" s="74"/>
      <c r="O246" s="74"/>
      <c r="P246" s="74"/>
      <c r="Q246" s="74"/>
      <c r="R246" s="74"/>
      <c r="S246" s="74"/>
      <c r="T246" s="74"/>
      <c r="U246" s="74"/>
    </row>
    <row r="247" spans="11:21" ht="12.75">
      <c r="K247" s="74"/>
      <c r="L247" s="74"/>
      <c r="M247" s="74"/>
      <c r="N247" s="74"/>
      <c r="O247" s="74"/>
      <c r="P247" s="74"/>
      <c r="Q247" s="74"/>
      <c r="R247" s="74"/>
      <c r="S247" s="74"/>
      <c r="T247" s="74"/>
      <c r="U247" s="74"/>
    </row>
    <row r="248" spans="11:21" ht="12.75">
      <c r="K248" s="74"/>
      <c r="L248" s="74"/>
      <c r="M248" s="74"/>
      <c r="N248" s="74"/>
      <c r="O248" s="74"/>
      <c r="P248" s="74"/>
      <c r="Q248" s="74"/>
      <c r="R248" s="74"/>
      <c r="S248" s="74"/>
      <c r="T248" s="74"/>
      <c r="U248" s="74"/>
    </row>
    <row r="249" spans="11:21" ht="12.75">
      <c r="K249" s="74"/>
      <c r="L249" s="74"/>
      <c r="M249" s="74"/>
      <c r="N249" s="74"/>
      <c r="O249" s="74"/>
      <c r="P249" s="74"/>
      <c r="Q249" s="74"/>
      <c r="R249" s="74"/>
      <c r="S249" s="74"/>
      <c r="T249" s="74"/>
      <c r="U249" s="74"/>
    </row>
    <row r="250" spans="11:21" ht="12.75">
      <c r="K250" s="74"/>
      <c r="L250" s="74"/>
      <c r="M250" s="74"/>
      <c r="N250" s="74"/>
      <c r="O250" s="74"/>
      <c r="P250" s="74"/>
      <c r="Q250" s="74"/>
      <c r="R250" s="74"/>
      <c r="S250" s="74"/>
      <c r="T250" s="74"/>
      <c r="U250" s="74"/>
    </row>
    <row r="251" spans="11:21" ht="12.75">
      <c r="K251" s="74"/>
      <c r="L251" s="74"/>
      <c r="M251" s="74"/>
      <c r="N251" s="74"/>
      <c r="O251" s="74"/>
      <c r="P251" s="74"/>
      <c r="Q251" s="74"/>
      <c r="R251" s="74"/>
      <c r="S251" s="74"/>
      <c r="T251" s="74"/>
      <c r="U251" s="74"/>
    </row>
    <row r="252" spans="11:21" ht="12.75">
      <c r="K252" s="74"/>
      <c r="L252" s="74"/>
      <c r="M252" s="74"/>
      <c r="N252" s="74"/>
      <c r="O252" s="74"/>
      <c r="P252" s="74"/>
      <c r="Q252" s="74"/>
      <c r="R252" s="74"/>
      <c r="S252" s="74"/>
      <c r="T252" s="74"/>
      <c r="U252" s="74"/>
    </row>
    <row r="253" spans="11:21" ht="12.75">
      <c r="K253" s="74"/>
      <c r="L253" s="74"/>
      <c r="M253" s="74"/>
      <c r="N253" s="74"/>
      <c r="O253" s="74"/>
      <c r="P253" s="74"/>
      <c r="Q253" s="74"/>
      <c r="R253" s="74"/>
      <c r="S253" s="74"/>
      <c r="T253" s="74"/>
      <c r="U253" s="74"/>
    </row>
    <row r="254" spans="11:21" ht="12.75">
      <c r="K254" s="74"/>
      <c r="L254" s="74"/>
      <c r="M254" s="74"/>
      <c r="N254" s="74"/>
      <c r="O254" s="74"/>
      <c r="P254" s="74"/>
      <c r="Q254" s="74"/>
      <c r="R254" s="74"/>
      <c r="S254" s="74"/>
      <c r="T254" s="74"/>
      <c r="U254" s="74"/>
    </row>
    <row r="255" spans="11:21" ht="12.75">
      <c r="K255" s="74"/>
      <c r="L255" s="74"/>
      <c r="M255" s="74"/>
      <c r="N255" s="74"/>
      <c r="O255" s="74"/>
      <c r="P255" s="74"/>
      <c r="Q255" s="74"/>
      <c r="R255" s="74"/>
      <c r="S255" s="74"/>
      <c r="T255" s="74"/>
      <c r="U255" s="74"/>
    </row>
    <row r="256" spans="11:21" ht="12.75">
      <c r="K256" s="74"/>
      <c r="L256" s="74"/>
      <c r="M256" s="74"/>
      <c r="N256" s="74"/>
      <c r="O256" s="74"/>
      <c r="P256" s="74"/>
      <c r="Q256" s="74"/>
      <c r="R256" s="74"/>
      <c r="S256" s="74"/>
      <c r="T256" s="74"/>
      <c r="U256" s="74"/>
    </row>
    <row r="257" spans="11:21" ht="12.75">
      <c r="K257" s="74"/>
      <c r="L257" s="74"/>
      <c r="M257" s="74"/>
      <c r="N257" s="74"/>
      <c r="O257" s="74"/>
      <c r="P257" s="74"/>
      <c r="Q257" s="74"/>
      <c r="R257" s="74"/>
      <c r="S257" s="74"/>
      <c r="T257" s="74"/>
      <c r="U257" s="74"/>
    </row>
    <row r="258" spans="11:21" ht="12.75">
      <c r="K258" s="74"/>
      <c r="L258" s="74"/>
      <c r="M258" s="74"/>
      <c r="N258" s="74"/>
      <c r="O258" s="74"/>
      <c r="P258" s="74"/>
      <c r="Q258" s="74"/>
      <c r="R258" s="74"/>
      <c r="S258" s="74"/>
      <c r="T258" s="74"/>
      <c r="U258" s="74"/>
    </row>
    <row r="259" spans="11:21" ht="12.75">
      <c r="K259" s="74"/>
      <c r="L259" s="74"/>
      <c r="M259" s="74"/>
      <c r="N259" s="74"/>
      <c r="O259" s="74"/>
      <c r="P259" s="74"/>
      <c r="Q259" s="74"/>
      <c r="R259" s="74"/>
      <c r="S259" s="74"/>
      <c r="T259" s="74"/>
      <c r="U259" s="74"/>
    </row>
    <row r="260" spans="11:21" ht="12.75">
      <c r="K260" s="74"/>
      <c r="L260" s="74"/>
      <c r="M260" s="74"/>
      <c r="N260" s="74"/>
      <c r="O260" s="74"/>
      <c r="P260" s="74"/>
      <c r="Q260" s="74"/>
      <c r="R260" s="74"/>
      <c r="S260" s="74"/>
      <c r="T260" s="74"/>
      <c r="U260" s="74"/>
    </row>
    <row r="261" spans="11:21" ht="12.75">
      <c r="K261" s="74"/>
      <c r="L261" s="74"/>
      <c r="M261" s="74"/>
      <c r="N261" s="74"/>
      <c r="O261" s="74"/>
      <c r="P261" s="74"/>
      <c r="Q261" s="74"/>
      <c r="R261" s="74"/>
      <c r="S261" s="74"/>
      <c r="T261" s="74"/>
      <c r="U261" s="74"/>
    </row>
    <row r="262" spans="11:21" ht="12.75">
      <c r="K262" s="74"/>
      <c r="L262" s="74"/>
      <c r="M262" s="74"/>
      <c r="N262" s="74"/>
      <c r="O262" s="74"/>
      <c r="P262" s="74"/>
      <c r="Q262" s="74"/>
      <c r="R262" s="74"/>
      <c r="S262" s="74"/>
      <c r="T262" s="74"/>
      <c r="U262" s="74"/>
    </row>
    <row r="263" spans="11:21" ht="12.75">
      <c r="K263" s="74"/>
      <c r="L263" s="74"/>
      <c r="M263" s="74"/>
      <c r="N263" s="74"/>
      <c r="O263" s="74"/>
      <c r="P263" s="74"/>
      <c r="Q263" s="74"/>
      <c r="R263" s="74"/>
      <c r="S263" s="74"/>
      <c r="T263" s="74"/>
      <c r="U263" s="74"/>
    </row>
    <row r="264" spans="11:21" ht="12.75">
      <c r="K264" s="74"/>
      <c r="L264" s="74"/>
      <c r="M264" s="74"/>
      <c r="N264" s="74"/>
      <c r="O264" s="74"/>
      <c r="P264" s="74"/>
      <c r="Q264" s="74"/>
      <c r="R264" s="74"/>
      <c r="S264" s="74"/>
      <c r="T264" s="74"/>
      <c r="U264" s="74"/>
    </row>
    <row r="265" spans="11:21" ht="12.75">
      <c r="K265" s="74"/>
      <c r="L265" s="74"/>
      <c r="M265" s="74"/>
      <c r="N265" s="74"/>
      <c r="O265" s="74"/>
      <c r="P265" s="74"/>
      <c r="Q265" s="74"/>
      <c r="R265" s="74"/>
      <c r="S265" s="74"/>
      <c r="T265" s="74"/>
      <c r="U265" s="74"/>
    </row>
    <row r="266" spans="11:21" ht="12.75">
      <c r="K266" s="74"/>
      <c r="L266" s="74"/>
      <c r="M266" s="74"/>
      <c r="N266" s="74"/>
      <c r="O266" s="74"/>
      <c r="P266" s="74"/>
      <c r="Q266" s="74"/>
      <c r="R266" s="74"/>
      <c r="S266" s="74"/>
      <c r="T266" s="74"/>
      <c r="U266" s="74"/>
    </row>
    <row r="267" spans="11:21" ht="12.75">
      <c r="K267" s="74"/>
      <c r="L267" s="74"/>
      <c r="M267" s="74"/>
      <c r="N267" s="74"/>
      <c r="O267" s="74"/>
      <c r="P267" s="74"/>
      <c r="Q267" s="74"/>
      <c r="R267" s="74"/>
      <c r="S267" s="74"/>
      <c r="T267" s="74"/>
      <c r="U267" s="74"/>
    </row>
    <row r="268" spans="11:21" ht="12.75">
      <c r="K268" s="74"/>
      <c r="L268" s="74"/>
      <c r="M268" s="74"/>
      <c r="N268" s="74"/>
      <c r="O268" s="74"/>
      <c r="P268" s="74"/>
      <c r="Q268" s="74"/>
      <c r="R268" s="74"/>
      <c r="S268" s="74"/>
      <c r="T268" s="74"/>
      <c r="U268" s="74"/>
    </row>
    <row r="269" spans="11:21" ht="12.75">
      <c r="K269" s="74"/>
      <c r="L269" s="74"/>
      <c r="M269" s="74"/>
      <c r="N269" s="74"/>
      <c r="O269" s="74"/>
      <c r="P269" s="74"/>
      <c r="Q269" s="74"/>
      <c r="R269" s="74"/>
      <c r="S269" s="74"/>
      <c r="T269" s="74"/>
      <c r="U269" s="74"/>
    </row>
    <row r="270" spans="11:21" ht="12.75">
      <c r="K270" s="74"/>
      <c r="L270" s="74"/>
      <c r="M270" s="74"/>
      <c r="N270" s="74"/>
      <c r="O270" s="74"/>
      <c r="P270" s="74"/>
      <c r="Q270" s="74"/>
      <c r="R270" s="74"/>
      <c r="S270" s="74"/>
      <c r="T270" s="74"/>
      <c r="U270" s="74"/>
    </row>
    <row r="271" spans="11:21" ht="12.75">
      <c r="K271" s="74"/>
      <c r="L271" s="74"/>
      <c r="M271" s="74"/>
      <c r="N271" s="74"/>
      <c r="O271" s="74"/>
      <c r="P271" s="74"/>
      <c r="Q271" s="74"/>
      <c r="R271" s="74"/>
      <c r="S271" s="74"/>
      <c r="T271" s="74"/>
      <c r="U271" s="74"/>
    </row>
    <row r="272" spans="11:21" ht="12.75">
      <c r="K272" s="74"/>
      <c r="L272" s="74"/>
      <c r="M272" s="74"/>
      <c r="N272" s="74"/>
      <c r="O272" s="74"/>
      <c r="P272" s="74"/>
      <c r="Q272" s="74"/>
      <c r="R272" s="74"/>
      <c r="S272" s="74"/>
      <c r="T272" s="74"/>
      <c r="U272" s="74"/>
    </row>
    <row r="273" spans="11:21" ht="12.75">
      <c r="K273" s="74"/>
      <c r="L273" s="74"/>
      <c r="M273" s="74"/>
      <c r="N273" s="74"/>
      <c r="O273" s="74"/>
      <c r="P273" s="74"/>
      <c r="Q273" s="74"/>
      <c r="R273" s="74"/>
      <c r="S273" s="74"/>
      <c r="T273" s="74"/>
      <c r="U273" s="74"/>
    </row>
    <row r="274" spans="11:21" ht="12.75">
      <c r="K274" s="74"/>
      <c r="L274" s="74"/>
      <c r="M274" s="74"/>
      <c r="N274" s="74"/>
      <c r="O274" s="74"/>
      <c r="P274" s="74"/>
      <c r="Q274" s="74"/>
      <c r="R274" s="74"/>
      <c r="S274" s="74"/>
      <c r="T274" s="74"/>
      <c r="U274" s="74"/>
    </row>
    <row r="275" spans="11:21" ht="12.75">
      <c r="K275" s="74"/>
      <c r="L275" s="74"/>
      <c r="M275" s="74"/>
      <c r="N275" s="74"/>
      <c r="O275" s="74"/>
      <c r="P275" s="74"/>
      <c r="Q275" s="74"/>
      <c r="R275" s="74"/>
      <c r="S275" s="74"/>
      <c r="T275" s="74"/>
      <c r="U275" s="74"/>
    </row>
    <row r="276" spans="11:21" ht="12.75">
      <c r="K276" s="74"/>
      <c r="L276" s="74"/>
      <c r="M276" s="74"/>
      <c r="N276" s="74"/>
      <c r="O276" s="74"/>
      <c r="P276" s="74"/>
      <c r="Q276" s="74"/>
      <c r="R276" s="74"/>
      <c r="S276" s="74"/>
      <c r="T276" s="74"/>
      <c r="U276" s="74"/>
    </row>
    <row r="277" spans="11:21" ht="12.75">
      <c r="K277" s="74"/>
      <c r="L277" s="74"/>
      <c r="M277" s="74"/>
      <c r="N277" s="74"/>
      <c r="O277" s="74"/>
      <c r="P277" s="74"/>
      <c r="Q277" s="74"/>
      <c r="R277" s="74"/>
      <c r="S277" s="74"/>
      <c r="T277" s="74"/>
      <c r="U277" s="74"/>
    </row>
    <row r="278" spans="11:21" ht="12.75">
      <c r="K278" s="74"/>
      <c r="L278" s="74"/>
      <c r="M278" s="74"/>
      <c r="N278" s="74"/>
      <c r="O278" s="74"/>
      <c r="P278" s="74"/>
      <c r="Q278" s="74"/>
      <c r="R278" s="74"/>
      <c r="S278" s="74"/>
      <c r="T278" s="74"/>
      <c r="U278" s="74"/>
    </row>
    <row r="279" spans="11:21" ht="12.75">
      <c r="K279" s="74"/>
      <c r="L279" s="74"/>
      <c r="M279" s="74"/>
      <c r="N279" s="74"/>
      <c r="O279" s="74"/>
      <c r="P279" s="74"/>
      <c r="Q279" s="74"/>
      <c r="R279" s="74"/>
      <c r="S279" s="74"/>
      <c r="T279" s="74"/>
      <c r="U279" s="74"/>
    </row>
    <row r="280" spans="11:21" ht="12.75">
      <c r="K280" s="74"/>
      <c r="L280" s="74"/>
      <c r="M280" s="74"/>
      <c r="N280" s="74"/>
      <c r="O280" s="74"/>
      <c r="P280" s="74"/>
      <c r="Q280" s="74"/>
      <c r="R280" s="74"/>
      <c r="S280" s="74"/>
      <c r="T280" s="74"/>
      <c r="U280" s="74"/>
    </row>
    <row r="281" spans="11:21" ht="12.75">
      <c r="K281" s="74"/>
      <c r="L281" s="74"/>
      <c r="M281" s="74"/>
      <c r="N281" s="74"/>
      <c r="O281" s="74"/>
      <c r="P281" s="74"/>
      <c r="Q281" s="74"/>
      <c r="R281" s="74"/>
      <c r="S281" s="74"/>
      <c r="T281" s="74"/>
      <c r="U281" s="74"/>
    </row>
    <row r="282" spans="11:21" ht="12.75">
      <c r="K282" s="74"/>
      <c r="L282" s="74"/>
      <c r="M282" s="74"/>
      <c r="N282" s="74"/>
      <c r="O282" s="74"/>
      <c r="P282" s="74"/>
      <c r="Q282" s="74"/>
      <c r="R282" s="74"/>
      <c r="S282" s="74"/>
      <c r="T282" s="74"/>
      <c r="U282" s="74"/>
    </row>
    <row r="283" spans="11:21" ht="12.75">
      <c r="K283" s="74"/>
      <c r="L283" s="74"/>
      <c r="M283" s="74"/>
      <c r="N283" s="74"/>
      <c r="O283" s="74"/>
      <c r="P283" s="74"/>
      <c r="Q283" s="74"/>
      <c r="R283" s="74"/>
      <c r="S283" s="74"/>
      <c r="T283" s="74"/>
      <c r="U283" s="74"/>
    </row>
    <row r="284" spans="11:21" ht="12.75">
      <c r="K284" s="74"/>
      <c r="L284" s="74"/>
      <c r="M284" s="74"/>
      <c r="N284" s="74"/>
      <c r="O284" s="74"/>
      <c r="P284" s="74"/>
      <c r="Q284" s="74"/>
      <c r="R284" s="74"/>
      <c r="S284" s="74"/>
      <c r="T284" s="74"/>
      <c r="U284" s="74"/>
    </row>
    <row r="285" spans="11:21" ht="12.75">
      <c r="K285" s="74"/>
      <c r="L285" s="74"/>
      <c r="M285" s="74"/>
      <c r="N285" s="74"/>
      <c r="O285" s="74"/>
      <c r="P285" s="74"/>
      <c r="Q285" s="74"/>
      <c r="R285" s="74"/>
      <c r="S285" s="74"/>
      <c r="T285" s="74"/>
      <c r="U285" s="74"/>
    </row>
    <row r="286" spans="11:21" ht="12.75">
      <c r="K286" s="74"/>
      <c r="L286" s="74"/>
      <c r="M286" s="74"/>
      <c r="N286" s="74"/>
      <c r="O286" s="74"/>
      <c r="P286" s="74"/>
      <c r="Q286" s="74"/>
      <c r="R286" s="74"/>
      <c r="S286" s="74"/>
      <c r="T286" s="74"/>
      <c r="U286" s="74"/>
    </row>
    <row r="287" spans="11:21" ht="12.75">
      <c r="K287" s="74"/>
      <c r="L287" s="74"/>
      <c r="M287" s="74"/>
      <c r="N287" s="74"/>
      <c r="O287" s="74"/>
      <c r="P287" s="74"/>
      <c r="Q287" s="74"/>
      <c r="R287" s="74"/>
      <c r="S287" s="74"/>
      <c r="T287" s="74"/>
      <c r="U287" s="74"/>
    </row>
    <row r="288" spans="11:21" ht="12.75">
      <c r="K288" s="74"/>
      <c r="L288" s="74"/>
      <c r="M288" s="74"/>
      <c r="N288" s="74"/>
      <c r="O288" s="74"/>
      <c r="P288" s="74"/>
      <c r="Q288" s="74"/>
      <c r="R288" s="74"/>
      <c r="S288" s="74"/>
      <c r="T288" s="74"/>
      <c r="U288" s="74"/>
    </row>
    <row r="289" spans="11:21" ht="12.75">
      <c r="K289" s="74"/>
      <c r="L289" s="74"/>
      <c r="M289" s="74"/>
      <c r="N289" s="74"/>
      <c r="O289" s="74"/>
      <c r="P289" s="74"/>
      <c r="Q289" s="74"/>
      <c r="R289" s="74"/>
      <c r="S289" s="74"/>
      <c r="T289" s="74"/>
      <c r="U289" s="74"/>
    </row>
    <row r="290" spans="11:21" ht="12.75">
      <c r="K290" s="74"/>
      <c r="L290" s="74"/>
      <c r="M290" s="74"/>
      <c r="N290" s="74"/>
      <c r="O290" s="74"/>
      <c r="P290" s="74"/>
      <c r="Q290" s="74"/>
      <c r="R290" s="74"/>
      <c r="S290" s="74"/>
      <c r="T290" s="74"/>
      <c r="U290" s="74"/>
    </row>
    <row r="291" spans="11:21" ht="12.75">
      <c r="K291" s="74"/>
      <c r="L291" s="74"/>
      <c r="M291" s="74"/>
      <c r="N291" s="74"/>
      <c r="O291" s="74"/>
      <c r="P291" s="74"/>
      <c r="Q291" s="74"/>
      <c r="R291" s="74"/>
      <c r="S291" s="74"/>
      <c r="T291" s="74"/>
      <c r="U291" s="74"/>
    </row>
    <row r="292" spans="11:21" ht="12.75">
      <c r="K292" s="74"/>
      <c r="L292" s="74"/>
      <c r="M292" s="74"/>
      <c r="N292" s="74"/>
      <c r="O292" s="74"/>
      <c r="P292" s="74"/>
      <c r="Q292" s="74"/>
      <c r="R292" s="74"/>
      <c r="S292" s="74"/>
      <c r="T292" s="74"/>
      <c r="U292" s="74"/>
    </row>
    <row r="293" spans="11:21" ht="12.75">
      <c r="K293" s="74"/>
      <c r="L293" s="74"/>
      <c r="M293" s="74"/>
      <c r="N293" s="74"/>
      <c r="O293" s="74"/>
      <c r="P293" s="74"/>
      <c r="Q293" s="74"/>
      <c r="R293" s="74"/>
      <c r="S293" s="74"/>
      <c r="T293" s="74"/>
      <c r="U293" s="74"/>
    </row>
    <row r="294" spans="11:21" ht="12.75">
      <c r="K294" s="74"/>
      <c r="L294" s="74"/>
      <c r="M294" s="74"/>
      <c r="N294" s="74"/>
      <c r="O294" s="74"/>
      <c r="P294" s="74"/>
      <c r="Q294" s="74"/>
      <c r="R294" s="74"/>
      <c r="S294" s="74"/>
      <c r="T294" s="74"/>
      <c r="U294" s="74"/>
    </row>
    <row r="295" spans="11:21" ht="12.75">
      <c r="K295" s="74"/>
      <c r="L295" s="74"/>
      <c r="M295" s="74"/>
      <c r="N295" s="74"/>
      <c r="O295" s="74"/>
      <c r="P295" s="74"/>
      <c r="Q295" s="74"/>
      <c r="R295" s="74"/>
      <c r="S295" s="74"/>
      <c r="T295" s="74"/>
      <c r="U295" s="74"/>
    </row>
    <row r="296" spans="11:21" ht="12.75">
      <c r="K296" s="74"/>
      <c r="L296" s="74"/>
      <c r="M296" s="74"/>
      <c r="N296" s="74"/>
      <c r="O296" s="74"/>
      <c r="P296" s="74"/>
      <c r="Q296" s="74"/>
      <c r="R296" s="74"/>
      <c r="S296" s="74"/>
      <c r="T296" s="74"/>
      <c r="U296" s="74"/>
    </row>
    <row r="297" spans="11:21" ht="12.75">
      <c r="K297" s="74"/>
      <c r="L297" s="74"/>
      <c r="M297" s="74"/>
      <c r="N297" s="74"/>
      <c r="O297" s="74"/>
      <c r="P297" s="74"/>
      <c r="Q297" s="74"/>
      <c r="R297" s="74"/>
      <c r="S297" s="74"/>
      <c r="T297" s="74"/>
      <c r="U297" s="74"/>
    </row>
    <row r="298" spans="11:21" ht="12.75">
      <c r="K298" s="74"/>
      <c r="L298" s="74"/>
      <c r="M298" s="74"/>
      <c r="N298" s="74"/>
      <c r="O298" s="74"/>
      <c r="P298" s="74"/>
      <c r="Q298" s="74"/>
      <c r="R298" s="74"/>
      <c r="S298" s="74"/>
      <c r="T298" s="74"/>
      <c r="U298" s="74"/>
    </row>
    <row r="299" spans="11:21" ht="12.75">
      <c r="K299" s="74"/>
      <c r="L299" s="74"/>
      <c r="M299" s="74"/>
      <c r="N299" s="74"/>
      <c r="O299" s="74"/>
      <c r="P299" s="74"/>
      <c r="Q299" s="74"/>
      <c r="R299" s="74"/>
      <c r="S299" s="74"/>
      <c r="T299" s="74"/>
      <c r="U299" s="74"/>
    </row>
    <row r="300" spans="11:21" ht="12.75">
      <c r="K300" s="74"/>
      <c r="L300" s="74"/>
      <c r="M300" s="74"/>
      <c r="N300" s="74"/>
      <c r="O300" s="74"/>
      <c r="P300" s="74"/>
      <c r="Q300" s="74"/>
      <c r="R300" s="74"/>
      <c r="S300" s="74"/>
      <c r="T300" s="74"/>
      <c r="U300" s="74"/>
    </row>
    <row r="301" spans="11:21" ht="12.75">
      <c r="K301" s="74"/>
      <c r="L301" s="74"/>
      <c r="M301" s="74"/>
      <c r="N301" s="74"/>
      <c r="O301" s="74"/>
      <c r="P301" s="74"/>
      <c r="Q301" s="74"/>
      <c r="R301" s="74"/>
      <c r="S301" s="74"/>
      <c r="T301" s="74"/>
      <c r="U301" s="74"/>
    </row>
    <row r="302" spans="11:21" ht="12.75">
      <c r="K302" s="74"/>
      <c r="L302" s="74"/>
      <c r="M302" s="74"/>
      <c r="N302" s="74"/>
      <c r="O302" s="74"/>
      <c r="P302" s="74"/>
      <c r="Q302" s="74"/>
      <c r="R302" s="74"/>
      <c r="S302" s="74"/>
      <c r="T302" s="74"/>
      <c r="U302" s="74"/>
    </row>
    <row r="303" spans="11:21" ht="12.75">
      <c r="K303" s="74"/>
      <c r="L303" s="74"/>
      <c r="M303" s="74"/>
      <c r="N303" s="74"/>
      <c r="O303" s="74"/>
      <c r="P303" s="74"/>
      <c r="Q303" s="74"/>
      <c r="R303" s="74"/>
      <c r="S303" s="74"/>
      <c r="T303" s="74"/>
      <c r="U303" s="74"/>
    </row>
    <row r="304" spans="11:21" ht="12.75">
      <c r="K304" s="74"/>
      <c r="L304" s="74"/>
      <c r="M304" s="74"/>
      <c r="N304" s="74"/>
      <c r="O304" s="74"/>
      <c r="P304" s="74"/>
      <c r="Q304" s="74"/>
      <c r="R304" s="74"/>
      <c r="S304" s="74"/>
      <c r="T304" s="74"/>
      <c r="U304" s="74"/>
    </row>
    <row r="305" spans="11:21" ht="12.75">
      <c r="K305" s="74"/>
      <c r="L305" s="74"/>
      <c r="M305" s="74"/>
      <c r="N305" s="74"/>
      <c r="O305" s="74"/>
      <c r="P305" s="74"/>
      <c r="Q305" s="74"/>
      <c r="R305" s="74"/>
      <c r="S305" s="74"/>
      <c r="T305" s="74"/>
      <c r="U305" s="74"/>
    </row>
    <row r="306" spans="11:21" ht="12.75">
      <c r="K306" s="74"/>
      <c r="L306" s="74"/>
      <c r="M306" s="74"/>
      <c r="N306" s="74"/>
      <c r="O306" s="74"/>
      <c r="P306" s="74"/>
      <c r="Q306" s="74"/>
      <c r="R306" s="74"/>
      <c r="S306" s="74"/>
      <c r="T306" s="74"/>
      <c r="U306" s="74"/>
    </row>
    <row r="307" spans="11:21" ht="12.75">
      <c r="K307" s="74"/>
      <c r="L307" s="74"/>
      <c r="M307" s="74"/>
      <c r="N307" s="74"/>
      <c r="O307" s="74"/>
      <c r="P307" s="74"/>
      <c r="Q307" s="74"/>
      <c r="R307" s="74"/>
      <c r="S307" s="74"/>
      <c r="T307" s="74"/>
      <c r="U307" s="74"/>
    </row>
    <row r="308" spans="11:21" ht="12.75">
      <c r="K308" s="74"/>
      <c r="L308" s="74"/>
      <c r="M308" s="74"/>
      <c r="N308" s="74"/>
      <c r="O308" s="74"/>
      <c r="P308" s="74"/>
      <c r="Q308" s="74"/>
      <c r="R308" s="74"/>
      <c r="S308" s="74"/>
      <c r="T308" s="74"/>
      <c r="U308" s="74"/>
    </row>
    <row r="309" spans="11:21" ht="12.75">
      <c r="K309" s="74"/>
      <c r="L309" s="74"/>
      <c r="M309" s="74"/>
      <c r="N309" s="74"/>
      <c r="O309" s="74"/>
      <c r="P309" s="74"/>
      <c r="Q309" s="74"/>
      <c r="R309" s="74"/>
      <c r="S309" s="74"/>
      <c r="T309" s="74"/>
      <c r="U309" s="74"/>
    </row>
    <row r="310" spans="11:21" ht="12.75">
      <c r="K310" s="74"/>
      <c r="L310" s="74"/>
      <c r="M310" s="74"/>
      <c r="N310" s="74"/>
      <c r="O310" s="74"/>
      <c r="P310" s="74"/>
      <c r="Q310" s="74"/>
      <c r="R310" s="74"/>
      <c r="S310" s="74"/>
      <c r="T310" s="74"/>
      <c r="U310" s="74"/>
    </row>
    <row r="311" spans="11:21" ht="12.75">
      <c r="K311" s="74"/>
      <c r="L311" s="74"/>
      <c r="M311" s="74"/>
      <c r="N311" s="74"/>
      <c r="O311" s="74"/>
      <c r="P311" s="74"/>
      <c r="Q311" s="74"/>
      <c r="R311" s="74"/>
      <c r="S311" s="74"/>
      <c r="T311" s="74"/>
      <c r="U311" s="74"/>
    </row>
    <row r="312" spans="11:21" ht="12.75">
      <c r="K312" s="74"/>
      <c r="L312" s="74"/>
      <c r="M312" s="74"/>
      <c r="N312" s="74"/>
      <c r="O312" s="74"/>
      <c r="P312" s="74"/>
      <c r="Q312" s="74"/>
      <c r="R312" s="74"/>
      <c r="S312" s="74"/>
      <c r="T312" s="74"/>
      <c r="U312" s="74"/>
    </row>
    <row r="313" spans="11:21" ht="12.75">
      <c r="K313" s="74"/>
      <c r="L313" s="74"/>
      <c r="M313" s="74"/>
      <c r="N313" s="74"/>
      <c r="O313" s="74"/>
      <c r="P313" s="74"/>
      <c r="Q313" s="74"/>
      <c r="R313" s="74"/>
      <c r="S313" s="74"/>
      <c r="T313" s="74"/>
      <c r="U313" s="74"/>
    </row>
    <row r="314" spans="11:21" ht="12.75">
      <c r="K314" s="74"/>
      <c r="L314" s="74"/>
      <c r="M314" s="74"/>
      <c r="N314" s="74"/>
      <c r="O314" s="74"/>
      <c r="P314" s="74"/>
      <c r="Q314" s="74"/>
      <c r="R314" s="74"/>
      <c r="S314" s="74"/>
      <c r="T314" s="74"/>
      <c r="U314" s="74"/>
    </row>
    <row r="315" spans="11:21" ht="12.75">
      <c r="K315" s="74"/>
      <c r="L315" s="74"/>
      <c r="M315" s="74"/>
      <c r="N315" s="74"/>
      <c r="O315" s="74"/>
      <c r="P315" s="74"/>
      <c r="Q315" s="74"/>
      <c r="R315" s="74"/>
      <c r="S315" s="74"/>
      <c r="T315" s="74"/>
      <c r="U315" s="74"/>
    </row>
    <row r="316" spans="11:21" ht="12.75">
      <c r="K316" s="74"/>
      <c r="L316" s="74"/>
      <c r="M316" s="74"/>
      <c r="N316" s="74"/>
      <c r="O316" s="74"/>
      <c r="P316" s="74"/>
      <c r="Q316" s="74"/>
      <c r="R316" s="74"/>
      <c r="S316" s="74"/>
      <c r="T316" s="74"/>
      <c r="U316" s="74"/>
    </row>
    <row r="317" spans="11:21" ht="12.75">
      <c r="K317" s="74"/>
      <c r="L317" s="74"/>
      <c r="M317" s="74"/>
      <c r="N317" s="74"/>
      <c r="O317" s="74"/>
      <c r="P317" s="74"/>
      <c r="Q317" s="74"/>
      <c r="R317" s="74"/>
      <c r="S317" s="74"/>
      <c r="T317" s="74"/>
      <c r="U317" s="74"/>
    </row>
    <row r="318" spans="11:21" ht="12.75">
      <c r="K318" s="74"/>
      <c r="L318" s="74"/>
      <c r="M318" s="74"/>
      <c r="N318" s="74"/>
      <c r="O318" s="74"/>
      <c r="P318" s="74"/>
      <c r="Q318" s="74"/>
      <c r="R318" s="74"/>
      <c r="S318" s="74"/>
      <c r="T318" s="74"/>
      <c r="U318" s="74"/>
    </row>
    <row r="319" spans="11:21" ht="12.75">
      <c r="K319" s="74"/>
      <c r="L319" s="74"/>
      <c r="M319" s="74"/>
      <c r="N319" s="74"/>
      <c r="O319" s="74"/>
      <c r="P319" s="74"/>
      <c r="Q319" s="74"/>
      <c r="R319" s="74"/>
      <c r="S319" s="74"/>
      <c r="T319" s="74"/>
      <c r="U319" s="74"/>
    </row>
    <row r="320" spans="11:21" ht="12.75">
      <c r="K320" s="74"/>
      <c r="L320" s="74"/>
      <c r="M320" s="74"/>
      <c r="N320" s="74"/>
      <c r="O320" s="74"/>
      <c r="P320" s="74"/>
      <c r="Q320" s="74"/>
      <c r="R320" s="74"/>
      <c r="S320" s="74"/>
      <c r="T320" s="74"/>
      <c r="U320" s="74"/>
    </row>
    <row r="321" spans="11:21" ht="12.75">
      <c r="K321" s="74"/>
      <c r="L321" s="74"/>
      <c r="M321" s="74"/>
      <c r="N321" s="74"/>
      <c r="O321" s="74"/>
      <c r="P321" s="74"/>
      <c r="Q321" s="74"/>
      <c r="R321" s="74"/>
      <c r="S321" s="74"/>
      <c r="T321" s="74"/>
      <c r="U321" s="74"/>
    </row>
    <row r="322" spans="11:21" ht="12.75">
      <c r="K322" s="74"/>
      <c r="L322" s="74"/>
      <c r="M322" s="74"/>
      <c r="N322" s="74"/>
      <c r="O322" s="74"/>
      <c r="P322" s="74"/>
      <c r="Q322" s="74"/>
      <c r="R322" s="74"/>
      <c r="S322" s="74"/>
      <c r="T322" s="74"/>
      <c r="U322" s="74"/>
    </row>
    <row r="323" spans="11:21" ht="12.75">
      <c r="K323" s="74"/>
      <c r="L323" s="74"/>
      <c r="M323" s="74"/>
      <c r="N323" s="74"/>
      <c r="O323" s="74"/>
      <c r="P323" s="74"/>
      <c r="Q323" s="74"/>
      <c r="R323" s="74"/>
      <c r="S323" s="74"/>
      <c r="T323" s="74"/>
      <c r="U323" s="74"/>
    </row>
    <row r="324" spans="11:21" ht="12.75">
      <c r="K324" s="74"/>
      <c r="L324" s="74"/>
      <c r="M324" s="74"/>
      <c r="N324" s="74"/>
      <c r="O324" s="74"/>
      <c r="P324" s="74"/>
      <c r="Q324" s="74"/>
      <c r="R324" s="74"/>
      <c r="S324" s="74"/>
      <c r="T324" s="74"/>
      <c r="U324" s="74"/>
    </row>
    <row r="325" spans="11:21" ht="12.75">
      <c r="K325" s="74"/>
      <c r="L325" s="74"/>
      <c r="M325" s="74"/>
      <c r="N325" s="74"/>
      <c r="O325" s="74"/>
      <c r="P325" s="74"/>
      <c r="Q325" s="74"/>
      <c r="R325" s="74"/>
      <c r="S325" s="74"/>
      <c r="T325" s="74"/>
      <c r="U325" s="74"/>
    </row>
    <row r="326" spans="11:21" ht="12.75">
      <c r="K326" s="74"/>
      <c r="L326" s="74"/>
      <c r="M326" s="74"/>
      <c r="N326" s="74"/>
      <c r="O326" s="74"/>
      <c r="P326" s="74"/>
      <c r="Q326" s="74"/>
      <c r="R326" s="74"/>
      <c r="S326" s="74"/>
      <c r="T326" s="74"/>
      <c r="U326" s="74"/>
    </row>
    <row r="327" spans="11:21" ht="12.75">
      <c r="K327" s="74"/>
      <c r="L327" s="74"/>
      <c r="M327" s="74"/>
      <c r="N327" s="74"/>
      <c r="O327" s="74"/>
      <c r="P327" s="74"/>
      <c r="Q327" s="74"/>
      <c r="R327" s="74"/>
      <c r="S327" s="74"/>
      <c r="T327" s="74"/>
      <c r="U327" s="74"/>
    </row>
    <row r="328" spans="11:21" ht="12.75">
      <c r="K328" s="74"/>
      <c r="L328" s="74"/>
      <c r="M328" s="74"/>
      <c r="N328" s="74"/>
      <c r="O328" s="74"/>
      <c r="P328" s="74"/>
      <c r="Q328" s="74"/>
      <c r="R328" s="74"/>
      <c r="S328" s="74"/>
      <c r="T328" s="74"/>
      <c r="U328" s="74"/>
    </row>
    <row r="329" spans="11:21" ht="12.75">
      <c r="K329" s="74"/>
      <c r="L329" s="74"/>
      <c r="M329" s="74"/>
      <c r="N329" s="74"/>
      <c r="O329" s="74"/>
      <c r="P329" s="74"/>
      <c r="Q329" s="74"/>
      <c r="R329" s="74"/>
      <c r="S329" s="74"/>
      <c r="T329" s="74"/>
      <c r="U329" s="74"/>
    </row>
    <row r="330" spans="11:21" ht="12.75">
      <c r="K330" s="74"/>
      <c r="L330" s="74"/>
      <c r="M330" s="74"/>
      <c r="N330" s="74"/>
      <c r="O330" s="74"/>
      <c r="P330" s="74"/>
      <c r="Q330" s="74"/>
      <c r="R330" s="74"/>
      <c r="S330" s="74"/>
      <c r="T330" s="74"/>
      <c r="U330" s="74"/>
    </row>
    <row r="331" spans="11:21" ht="12.75">
      <c r="K331" s="74"/>
      <c r="L331" s="74"/>
      <c r="M331" s="74"/>
      <c r="N331" s="74"/>
      <c r="O331" s="74"/>
      <c r="P331" s="74"/>
      <c r="Q331" s="74"/>
      <c r="R331" s="74"/>
      <c r="S331" s="74"/>
      <c r="T331" s="74"/>
      <c r="U331" s="74"/>
    </row>
    <row r="332" spans="11:21" ht="12.75">
      <c r="K332" s="74"/>
      <c r="L332" s="74"/>
      <c r="M332" s="74"/>
      <c r="N332" s="74"/>
      <c r="O332" s="74"/>
      <c r="P332" s="74"/>
      <c r="Q332" s="74"/>
      <c r="R332" s="74"/>
      <c r="S332" s="74"/>
      <c r="T332" s="74"/>
      <c r="U332" s="74"/>
    </row>
    <row r="333" spans="11:21" ht="12.75">
      <c r="K333" s="74"/>
      <c r="L333" s="74"/>
      <c r="M333" s="74"/>
      <c r="N333" s="74"/>
      <c r="O333" s="74"/>
      <c r="P333" s="74"/>
      <c r="Q333" s="74"/>
      <c r="R333" s="74"/>
      <c r="S333" s="74"/>
      <c r="T333" s="74"/>
      <c r="U333" s="74"/>
    </row>
    <row r="334" spans="11:21" ht="12.75">
      <c r="K334" s="74"/>
      <c r="L334" s="74"/>
      <c r="M334" s="74"/>
      <c r="N334" s="74"/>
      <c r="O334" s="74"/>
      <c r="P334" s="74"/>
      <c r="Q334" s="74"/>
      <c r="R334" s="74"/>
      <c r="S334" s="74"/>
      <c r="T334" s="74"/>
      <c r="U334" s="74"/>
    </row>
    <row r="335" spans="11:21" ht="12.75">
      <c r="K335" s="74"/>
      <c r="L335" s="74"/>
      <c r="M335" s="74"/>
      <c r="N335" s="74"/>
      <c r="O335" s="74"/>
      <c r="P335" s="74"/>
      <c r="Q335" s="74"/>
      <c r="R335" s="74"/>
      <c r="S335" s="74"/>
      <c r="T335" s="74"/>
      <c r="U335" s="74"/>
    </row>
    <row r="336" spans="11:21" ht="12.75">
      <c r="K336" s="74"/>
      <c r="L336" s="74"/>
      <c r="M336" s="74"/>
      <c r="N336" s="74"/>
      <c r="O336" s="74"/>
      <c r="P336" s="74"/>
      <c r="Q336" s="74"/>
      <c r="R336" s="74"/>
      <c r="S336" s="74"/>
      <c r="T336" s="74"/>
      <c r="U336" s="74"/>
    </row>
    <row r="337" spans="11:21" ht="12.75">
      <c r="K337" s="74"/>
      <c r="L337" s="74"/>
      <c r="M337" s="74"/>
      <c r="N337" s="74"/>
      <c r="O337" s="74"/>
      <c r="P337" s="74"/>
      <c r="Q337" s="74"/>
      <c r="R337" s="74"/>
      <c r="S337" s="74"/>
      <c r="T337" s="74"/>
      <c r="U337" s="74"/>
    </row>
    <row r="338" spans="11:21" ht="12.75">
      <c r="K338" s="74"/>
      <c r="L338" s="74"/>
      <c r="M338" s="74"/>
      <c r="N338" s="74"/>
      <c r="O338" s="74"/>
      <c r="P338" s="74"/>
      <c r="Q338" s="74"/>
      <c r="R338" s="74"/>
      <c r="S338" s="74"/>
      <c r="T338" s="74"/>
      <c r="U338" s="74"/>
    </row>
    <row r="339" spans="11:21" ht="12.75">
      <c r="K339" s="74"/>
      <c r="L339" s="74"/>
      <c r="M339" s="74"/>
      <c r="N339" s="74"/>
      <c r="O339" s="74"/>
      <c r="P339" s="74"/>
      <c r="Q339" s="74"/>
      <c r="R339" s="74"/>
      <c r="S339" s="74"/>
      <c r="T339" s="74"/>
      <c r="U339" s="74"/>
    </row>
    <row r="340" spans="11:21" ht="12.75">
      <c r="K340" s="74"/>
      <c r="L340" s="74"/>
      <c r="M340" s="74"/>
      <c r="N340" s="74"/>
      <c r="O340" s="74"/>
      <c r="P340" s="74"/>
      <c r="Q340" s="74"/>
      <c r="R340" s="74"/>
      <c r="S340" s="74"/>
      <c r="T340" s="74"/>
      <c r="U340" s="74"/>
    </row>
    <row r="341" spans="11:21" ht="12.75">
      <c r="K341" s="74"/>
      <c r="L341" s="74"/>
      <c r="M341" s="74"/>
      <c r="N341" s="74"/>
      <c r="O341" s="74"/>
      <c r="P341" s="74"/>
      <c r="Q341" s="74"/>
      <c r="R341" s="74"/>
      <c r="S341" s="74"/>
      <c r="T341" s="74"/>
      <c r="U341" s="74"/>
    </row>
    <row r="342" spans="11:21" ht="12.75">
      <c r="K342" s="74"/>
      <c r="L342" s="74"/>
      <c r="M342" s="74"/>
      <c r="N342" s="74"/>
      <c r="O342" s="74"/>
      <c r="P342" s="74"/>
      <c r="Q342" s="74"/>
      <c r="R342" s="74"/>
      <c r="S342" s="74"/>
      <c r="T342" s="74"/>
      <c r="U342" s="74"/>
    </row>
    <row r="343" spans="11:21" ht="12.75">
      <c r="K343" s="74"/>
      <c r="L343" s="74"/>
      <c r="M343" s="74"/>
      <c r="N343" s="74"/>
      <c r="O343" s="74"/>
      <c r="P343" s="74"/>
      <c r="Q343" s="74"/>
      <c r="R343" s="74"/>
      <c r="S343" s="74"/>
      <c r="T343" s="74"/>
      <c r="U343" s="74"/>
    </row>
    <row r="344" spans="11:21" ht="12.75">
      <c r="K344" s="74"/>
      <c r="L344" s="74"/>
      <c r="M344" s="74"/>
      <c r="N344" s="74"/>
      <c r="O344" s="74"/>
      <c r="P344" s="74"/>
      <c r="Q344" s="74"/>
      <c r="R344" s="74"/>
      <c r="S344" s="74"/>
      <c r="T344" s="74"/>
      <c r="U344" s="74"/>
    </row>
    <row r="345" spans="11:21" ht="12.75">
      <c r="K345" s="74"/>
      <c r="L345" s="74"/>
      <c r="M345" s="74"/>
      <c r="N345" s="74"/>
      <c r="O345" s="74"/>
      <c r="P345" s="74"/>
      <c r="Q345" s="74"/>
      <c r="R345" s="74"/>
      <c r="S345" s="74"/>
      <c r="T345" s="74"/>
      <c r="U345" s="74"/>
    </row>
    <row r="346" spans="11:21" ht="12.75">
      <c r="K346" s="74"/>
      <c r="L346" s="74"/>
      <c r="M346" s="74"/>
      <c r="N346" s="74"/>
      <c r="O346" s="74"/>
      <c r="P346" s="74"/>
      <c r="Q346" s="74"/>
      <c r="R346" s="74"/>
      <c r="S346" s="74"/>
      <c r="T346" s="74"/>
      <c r="U346" s="74"/>
    </row>
    <row r="347" spans="11:21" ht="12.75">
      <c r="K347" s="74"/>
      <c r="L347" s="74"/>
      <c r="M347" s="74"/>
      <c r="N347" s="74"/>
      <c r="O347" s="74"/>
      <c r="P347" s="74"/>
      <c r="Q347" s="74"/>
      <c r="R347" s="74"/>
      <c r="S347" s="74"/>
      <c r="T347" s="74"/>
      <c r="U347" s="74"/>
    </row>
    <row r="348" spans="11:21" ht="12.75">
      <c r="K348" s="74"/>
      <c r="L348" s="74"/>
      <c r="M348" s="74"/>
      <c r="N348" s="74"/>
      <c r="O348" s="74"/>
      <c r="P348" s="74"/>
      <c r="Q348" s="74"/>
      <c r="R348" s="74"/>
      <c r="S348" s="74"/>
      <c r="T348" s="74"/>
      <c r="U348" s="74"/>
    </row>
    <row r="349" spans="11:21" ht="12.75">
      <c r="K349" s="74"/>
      <c r="L349" s="74"/>
      <c r="M349" s="74"/>
      <c r="N349" s="74"/>
      <c r="O349" s="74"/>
      <c r="P349" s="74"/>
      <c r="Q349" s="74"/>
      <c r="R349" s="74"/>
      <c r="S349" s="74"/>
      <c r="T349" s="74"/>
      <c r="U349" s="74"/>
    </row>
    <row r="350" spans="11:21" ht="12.75">
      <c r="K350" s="74"/>
      <c r="L350" s="74"/>
      <c r="M350" s="74"/>
      <c r="N350" s="74"/>
      <c r="O350" s="74"/>
      <c r="P350" s="74"/>
      <c r="Q350" s="74"/>
      <c r="R350" s="74"/>
      <c r="S350" s="74"/>
      <c r="T350" s="74"/>
      <c r="U350" s="74"/>
    </row>
    <row r="351" spans="11:21" ht="12.75">
      <c r="K351" s="74"/>
      <c r="L351" s="74"/>
      <c r="M351" s="74"/>
      <c r="N351" s="74"/>
      <c r="O351" s="74"/>
      <c r="P351" s="74"/>
      <c r="Q351" s="74"/>
      <c r="R351" s="74"/>
      <c r="S351" s="74"/>
      <c r="T351" s="74"/>
      <c r="U351" s="74"/>
    </row>
    <row r="352" spans="11:21" ht="12.75">
      <c r="K352" s="74"/>
      <c r="L352" s="74"/>
      <c r="M352" s="74"/>
      <c r="N352" s="74"/>
      <c r="O352" s="74"/>
      <c r="P352" s="74"/>
      <c r="Q352" s="74"/>
      <c r="R352" s="74"/>
      <c r="S352" s="74"/>
      <c r="T352" s="74"/>
      <c r="U352" s="74"/>
    </row>
    <row r="353" spans="11:21" ht="12.75">
      <c r="K353" s="74"/>
      <c r="L353" s="74"/>
      <c r="M353" s="74"/>
      <c r="N353" s="74"/>
      <c r="O353" s="74"/>
      <c r="P353" s="74"/>
      <c r="Q353" s="74"/>
      <c r="R353" s="74"/>
      <c r="S353" s="74"/>
      <c r="T353" s="74"/>
      <c r="U353" s="74"/>
    </row>
    <row r="354" spans="11:21" ht="12.75">
      <c r="K354" s="74"/>
      <c r="L354" s="74"/>
      <c r="M354" s="74"/>
      <c r="N354" s="74"/>
      <c r="O354" s="74"/>
      <c r="P354" s="74"/>
      <c r="Q354" s="74"/>
      <c r="R354" s="74"/>
      <c r="S354" s="74"/>
      <c r="T354" s="74"/>
      <c r="U354" s="74"/>
    </row>
    <row r="355" spans="11:21" ht="12.75">
      <c r="K355" s="74"/>
      <c r="L355" s="74"/>
      <c r="M355" s="74"/>
      <c r="N355" s="74"/>
      <c r="O355" s="74"/>
      <c r="P355" s="74"/>
      <c r="Q355" s="74"/>
      <c r="R355" s="74"/>
      <c r="S355" s="74"/>
      <c r="T355" s="74"/>
      <c r="U355" s="74"/>
    </row>
    <row r="356" spans="11:21" ht="12.75">
      <c r="K356" s="74"/>
      <c r="L356" s="74"/>
      <c r="M356" s="74"/>
      <c r="N356" s="74"/>
      <c r="O356" s="74"/>
      <c r="P356" s="74"/>
      <c r="Q356" s="74"/>
      <c r="R356" s="74"/>
      <c r="S356" s="74"/>
      <c r="T356" s="74"/>
      <c r="U356" s="74"/>
    </row>
    <row r="357" spans="11:21" ht="12.75">
      <c r="K357" s="74"/>
      <c r="L357" s="74"/>
      <c r="M357" s="74"/>
      <c r="N357" s="74"/>
      <c r="O357" s="74"/>
      <c r="P357" s="74"/>
      <c r="Q357" s="74"/>
      <c r="R357" s="74"/>
      <c r="S357" s="74"/>
      <c r="T357" s="74"/>
      <c r="U357" s="74"/>
    </row>
    <row r="358" spans="11:21" ht="12.75">
      <c r="K358" s="74"/>
      <c r="L358" s="74"/>
      <c r="M358" s="74"/>
      <c r="N358" s="74"/>
      <c r="O358" s="74"/>
      <c r="P358" s="74"/>
      <c r="Q358" s="74"/>
      <c r="R358" s="74"/>
      <c r="S358" s="74"/>
      <c r="T358" s="74"/>
      <c r="U358" s="74"/>
    </row>
    <row r="359" spans="11:21" ht="12.75">
      <c r="K359" s="74"/>
      <c r="L359" s="74"/>
      <c r="M359" s="74"/>
      <c r="N359" s="74"/>
      <c r="O359" s="74"/>
      <c r="P359" s="74"/>
      <c r="Q359" s="74"/>
      <c r="R359" s="74"/>
      <c r="S359" s="74"/>
      <c r="T359" s="74"/>
      <c r="U359" s="74"/>
    </row>
    <row r="360" spans="11:21" ht="12.75">
      <c r="K360" s="74"/>
      <c r="L360" s="74"/>
      <c r="M360" s="74"/>
      <c r="N360" s="74"/>
      <c r="O360" s="74"/>
      <c r="P360" s="74"/>
      <c r="Q360" s="74"/>
      <c r="R360" s="74"/>
      <c r="S360" s="74"/>
      <c r="T360" s="74"/>
      <c r="U360" s="74"/>
    </row>
    <row r="361" spans="11:21" ht="12.75">
      <c r="K361" s="74"/>
      <c r="L361" s="74"/>
      <c r="M361" s="74"/>
      <c r="N361" s="74"/>
      <c r="O361" s="74"/>
      <c r="P361" s="74"/>
      <c r="Q361" s="74"/>
      <c r="R361" s="74"/>
      <c r="S361" s="74"/>
      <c r="T361" s="74"/>
      <c r="U361" s="74"/>
    </row>
    <row r="362" spans="11:21" ht="12.75">
      <c r="K362" s="74"/>
      <c r="L362" s="74"/>
      <c r="M362" s="74"/>
      <c r="N362" s="74"/>
      <c r="O362" s="74"/>
      <c r="P362" s="74"/>
      <c r="Q362" s="74"/>
      <c r="R362" s="74"/>
      <c r="S362" s="74"/>
      <c r="T362" s="74"/>
      <c r="U362" s="74"/>
    </row>
    <row r="363" spans="11:21" ht="12.75">
      <c r="K363" s="74"/>
      <c r="L363" s="74"/>
      <c r="M363" s="74"/>
      <c r="N363" s="74"/>
      <c r="O363" s="74"/>
      <c r="P363" s="74"/>
      <c r="Q363" s="74"/>
      <c r="R363" s="74"/>
      <c r="S363" s="74"/>
      <c r="T363" s="74"/>
      <c r="U363" s="74"/>
    </row>
    <row r="364" spans="11:21" ht="12.75">
      <c r="K364" s="74"/>
      <c r="L364" s="74"/>
      <c r="M364" s="74"/>
      <c r="N364" s="74"/>
      <c r="O364" s="74"/>
      <c r="P364" s="74"/>
      <c r="Q364" s="74"/>
      <c r="R364" s="74"/>
      <c r="S364" s="74"/>
      <c r="T364" s="74"/>
      <c r="U364" s="74"/>
    </row>
    <row r="365" spans="11:21" ht="12.75">
      <c r="K365" s="74"/>
      <c r="L365" s="74"/>
      <c r="M365" s="74"/>
      <c r="N365" s="74"/>
      <c r="O365" s="74"/>
      <c r="P365" s="74"/>
      <c r="Q365" s="74"/>
      <c r="R365" s="74"/>
      <c r="S365" s="74"/>
      <c r="T365" s="74"/>
      <c r="U365" s="74"/>
    </row>
    <row r="366" spans="11:21" ht="12.75">
      <c r="K366" s="74"/>
      <c r="L366" s="74"/>
      <c r="M366" s="74"/>
      <c r="N366" s="74"/>
      <c r="O366" s="74"/>
      <c r="P366" s="74"/>
      <c r="Q366" s="74"/>
      <c r="R366" s="74"/>
      <c r="S366" s="74"/>
      <c r="T366" s="74"/>
      <c r="U366" s="74"/>
    </row>
    <row r="367" spans="11:21" ht="12.75">
      <c r="K367" s="74"/>
      <c r="L367" s="74"/>
      <c r="M367" s="74"/>
      <c r="N367" s="74"/>
      <c r="O367" s="74"/>
      <c r="P367" s="74"/>
      <c r="Q367" s="74"/>
      <c r="R367" s="74"/>
      <c r="S367" s="74"/>
      <c r="T367" s="74"/>
      <c r="U367" s="74"/>
    </row>
    <row r="368" spans="11:21" ht="12.75">
      <c r="K368" s="74"/>
      <c r="L368" s="74"/>
      <c r="M368" s="74"/>
      <c r="N368" s="74"/>
      <c r="O368" s="74"/>
      <c r="P368" s="74"/>
      <c r="Q368" s="74"/>
      <c r="R368" s="74"/>
      <c r="S368" s="74"/>
      <c r="T368" s="74"/>
      <c r="U368" s="74"/>
    </row>
    <row r="369" spans="11:21" ht="12.75">
      <c r="K369" s="74"/>
      <c r="L369" s="74"/>
      <c r="M369" s="74"/>
      <c r="N369" s="74"/>
      <c r="O369" s="74"/>
      <c r="P369" s="74"/>
      <c r="Q369" s="74"/>
      <c r="R369" s="74"/>
      <c r="S369" s="74"/>
      <c r="T369" s="74"/>
      <c r="U369" s="74"/>
    </row>
    <row r="370" spans="11:21" ht="12.75">
      <c r="K370" s="74"/>
      <c r="L370" s="74"/>
      <c r="M370" s="74"/>
      <c r="N370" s="74"/>
      <c r="O370" s="74"/>
      <c r="P370" s="74"/>
      <c r="Q370" s="74"/>
      <c r="R370" s="74"/>
      <c r="S370" s="74"/>
      <c r="T370" s="74"/>
      <c r="U370" s="74"/>
    </row>
    <row r="371" spans="11:21" ht="12.75">
      <c r="K371" s="74"/>
      <c r="L371" s="74"/>
      <c r="M371" s="74"/>
      <c r="N371" s="74"/>
      <c r="O371" s="74"/>
      <c r="P371" s="74"/>
      <c r="Q371" s="74"/>
      <c r="R371" s="74"/>
      <c r="S371" s="74"/>
      <c r="T371" s="74"/>
      <c r="U371" s="74"/>
    </row>
    <row r="372" spans="11:21" ht="12.75">
      <c r="K372" s="74"/>
      <c r="L372" s="74"/>
      <c r="M372" s="74"/>
      <c r="N372" s="74"/>
      <c r="O372" s="74"/>
      <c r="P372" s="74"/>
      <c r="Q372" s="74"/>
      <c r="R372" s="74"/>
      <c r="S372" s="74"/>
      <c r="T372" s="74"/>
      <c r="U372" s="74"/>
    </row>
    <row r="373" spans="11:21" ht="12.75">
      <c r="K373" s="74"/>
      <c r="L373" s="74"/>
      <c r="M373" s="74"/>
      <c r="N373" s="74"/>
      <c r="O373" s="74"/>
      <c r="P373" s="74"/>
      <c r="Q373" s="74"/>
      <c r="R373" s="74"/>
      <c r="S373" s="74"/>
      <c r="T373" s="74"/>
      <c r="U373" s="74"/>
    </row>
    <row r="374" spans="11:21" ht="12.75">
      <c r="K374" s="74"/>
      <c r="L374" s="74"/>
      <c r="M374" s="74"/>
      <c r="N374" s="74"/>
      <c r="O374" s="74"/>
      <c r="P374" s="74"/>
      <c r="Q374" s="74"/>
      <c r="R374" s="74"/>
      <c r="S374" s="74"/>
      <c r="T374" s="74"/>
      <c r="U374" s="74"/>
    </row>
    <row r="375" spans="11:21" ht="12.75">
      <c r="K375" s="74"/>
      <c r="L375" s="74"/>
      <c r="M375" s="74"/>
      <c r="N375" s="74"/>
      <c r="O375" s="74"/>
      <c r="P375" s="74"/>
      <c r="Q375" s="74"/>
      <c r="R375" s="74"/>
      <c r="S375" s="74"/>
      <c r="T375" s="74"/>
      <c r="U375" s="74"/>
    </row>
    <row r="376" spans="11:21" ht="12.75">
      <c r="K376" s="74"/>
      <c r="L376" s="74"/>
      <c r="M376" s="74"/>
      <c r="N376" s="74"/>
      <c r="O376" s="74"/>
      <c r="P376" s="74"/>
      <c r="Q376" s="74"/>
      <c r="R376" s="74"/>
      <c r="S376" s="74"/>
      <c r="T376" s="74"/>
      <c r="U376" s="74"/>
    </row>
    <row r="377" spans="11:21" ht="12.75">
      <c r="K377" s="74"/>
      <c r="L377" s="74"/>
      <c r="M377" s="74"/>
      <c r="N377" s="74"/>
      <c r="O377" s="74"/>
      <c r="P377" s="74"/>
      <c r="Q377" s="74"/>
      <c r="R377" s="74"/>
      <c r="S377" s="74"/>
      <c r="T377" s="74"/>
      <c r="U377" s="74"/>
    </row>
    <row r="378" spans="11:21" ht="12.75">
      <c r="K378" s="74"/>
      <c r="L378" s="74"/>
      <c r="M378" s="74"/>
      <c r="N378" s="74"/>
      <c r="O378" s="74"/>
      <c r="P378" s="74"/>
      <c r="Q378" s="74"/>
      <c r="R378" s="74"/>
      <c r="S378" s="74"/>
      <c r="T378" s="74"/>
      <c r="U378" s="74"/>
    </row>
    <row r="379" spans="11:21" ht="12.75">
      <c r="K379" s="74"/>
      <c r="L379" s="74"/>
      <c r="M379" s="74"/>
      <c r="N379" s="74"/>
      <c r="O379" s="74"/>
      <c r="P379" s="74"/>
      <c r="Q379" s="74"/>
      <c r="R379" s="74"/>
      <c r="S379" s="74"/>
      <c r="T379" s="74"/>
      <c r="U379" s="74"/>
    </row>
    <row r="380" spans="11:21" ht="12.75">
      <c r="K380" s="74"/>
      <c r="L380" s="74"/>
      <c r="M380" s="74"/>
      <c r="N380" s="74"/>
      <c r="O380" s="74"/>
      <c r="P380" s="74"/>
      <c r="Q380" s="74"/>
      <c r="R380" s="74"/>
      <c r="S380" s="74"/>
      <c r="T380" s="74"/>
      <c r="U380" s="74"/>
    </row>
    <row r="381" spans="11:21" ht="12.75">
      <c r="K381" s="74"/>
      <c r="L381" s="74"/>
      <c r="M381" s="74"/>
      <c r="N381" s="74"/>
      <c r="O381" s="74"/>
      <c r="P381" s="74"/>
      <c r="Q381" s="74"/>
      <c r="R381" s="74"/>
      <c r="S381" s="74"/>
      <c r="T381" s="74"/>
      <c r="U381" s="74"/>
    </row>
    <row r="382" spans="11:21" ht="12.75">
      <c r="K382" s="74"/>
      <c r="L382" s="74"/>
      <c r="M382" s="74"/>
      <c r="N382" s="74"/>
      <c r="O382" s="74"/>
      <c r="P382" s="74"/>
      <c r="Q382" s="74"/>
      <c r="R382" s="74"/>
      <c r="S382" s="74"/>
      <c r="T382" s="74"/>
      <c r="U382" s="74"/>
    </row>
    <row r="383" spans="11:21" ht="12.75">
      <c r="K383" s="74"/>
      <c r="L383" s="74"/>
      <c r="M383" s="74"/>
      <c r="N383" s="74"/>
      <c r="O383" s="74"/>
      <c r="P383" s="74"/>
      <c r="Q383" s="74"/>
      <c r="R383" s="74"/>
      <c r="S383" s="74"/>
      <c r="T383" s="74"/>
      <c r="U383" s="74"/>
    </row>
    <row r="384" spans="11:21" ht="12.75">
      <c r="K384" s="74"/>
      <c r="L384" s="74"/>
      <c r="M384" s="74"/>
      <c r="N384" s="74"/>
      <c r="O384" s="74"/>
      <c r="P384" s="74"/>
      <c r="Q384" s="74"/>
      <c r="R384" s="74"/>
      <c r="S384" s="74"/>
      <c r="T384" s="74"/>
      <c r="U384" s="74"/>
    </row>
    <row r="385" spans="11:21" ht="12.75">
      <c r="K385" s="74"/>
      <c r="L385" s="74"/>
      <c r="M385" s="74"/>
      <c r="N385" s="74"/>
      <c r="O385" s="74"/>
      <c r="P385" s="74"/>
      <c r="Q385" s="74"/>
      <c r="R385" s="74"/>
      <c r="S385" s="74"/>
      <c r="T385" s="74"/>
      <c r="U385" s="74"/>
    </row>
    <row r="386" spans="11:21" ht="12.75">
      <c r="K386" s="74"/>
      <c r="L386" s="74"/>
      <c r="M386" s="74"/>
      <c r="N386" s="74"/>
      <c r="O386" s="74"/>
      <c r="P386" s="74"/>
      <c r="Q386" s="74"/>
      <c r="R386" s="74"/>
      <c r="S386" s="74"/>
      <c r="T386" s="74"/>
      <c r="U386" s="74"/>
    </row>
    <row r="387" spans="11:21" ht="12.75">
      <c r="K387" s="74"/>
      <c r="L387" s="74"/>
      <c r="M387" s="74"/>
      <c r="N387" s="74"/>
      <c r="O387" s="74"/>
      <c r="P387" s="74"/>
      <c r="Q387" s="74"/>
      <c r="R387" s="74"/>
      <c r="S387" s="74"/>
      <c r="T387" s="74"/>
      <c r="U387" s="74"/>
    </row>
    <row r="388" spans="11:21" ht="12.75">
      <c r="K388" s="74"/>
      <c r="L388" s="74"/>
      <c r="M388" s="74"/>
      <c r="N388" s="74"/>
      <c r="O388" s="74"/>
      <c r="P388" s="74"/>
      <c r="Q388" s="74"/>
      <c r="R388" s="74"/>
      <c r="S388" s="74"/>
      <c r="T388" s="74"/>
      <c r="U388" s="74"/>
    </row>
    <row r="389" spans="11:21" ht="12.75">
      <c r="K389" s="74"/>
      <c r="L389" s="74"/>
      <c r="M389" s="74"/>
      <c r="N389" s="74"/>
      <c r="O389" s="74"/>
      <c r="P389" s="74"/>
      <c r="Q389" s="74"/>
      <c r="R389" s="74"/>
      <c r="S389" s="74"/>
      <c r="T389" s="74"/>
      <c r="U389" s="74"/>
    </row>
    <row r="390" spans="11:21" ht="12.75">
      <c r="K390" s="74"/>
      <c r="L390" s="74"/>
      <c r="M390" s="74"/>
      <c r="N390" s="74"/>
      <c r="O390" s="74"/>
      <c r="P390" s="74"/>
      <c r="Q390" s="74"/>
      <c r="R390" s="74"/>
      <c r="S390" s="74"/>
      <c r="T390" s="74"/>
      <c r="U390" s="74"/>
    </row>
    <row r="391" spans="11:21" ht="12.75">
      <c r="K391" s="74"/>
      <c r="L391" s="74"/>
      <c r="M391" s="74"/>
      <c r="N391" s="74"/>
      <c r="O391" s="74"/>
      <c r="P391" s="74"/>
      <c r="Q391" s="74"/>
      <c r="R391" s="74"/>
      <c r="S391" s="74"/>
      <c r="T391" s="74"/>
      <c r="U391" s="74"/>
    </row>
    <row r="392" spans="11:21" ht="12.75">
      <c r="K392" s="74"/>
      <c r="L392" s="74"/>
      <c r="M392" s="74"/>
      <c r="N392" s="74"/>
      <c r="O392" s="74"/>
      <c r="P392" s="74"/>
      <c r="Q392" s="74"/>
      <c r="R392" s="74"/>
      <c r="S392" s="74"/>
      <c r="T392" s="74"/>
      <c r="U392" s="74"/>
    </row>
    <row r="393" spans="11:21" ht="12.75">
      <c r="K393" s="74"/>
      <c r="L393" s="74"/>
      <c r="M393" s="74"/>
      <c r="N393" s="74"/>
      <c r="O393" s="74"/>
      <c r="P393" s="74"/>
      <c r="Q393" s="74"/>
      <c r="R393" s="74"/>
      <c r="S393" s="74"/>
      <c r="T393" s="74"/>
      <c r="U393" s="74"/>
    </row>
    <row r="394" spans="11:21" ht="12.75">
      <c r="K394" s="74"/>
      <c r="L394" s="74"/>
      <c r="M394" s="74"/>
      <c r="N394" s="74"/>
      <c r="O394" s="74"/>
      <c r="P394" s="74"/>
      <c r="Q394" s="74"/>
      <c r="R394" s="74"/>
      <c r="S394" s="74"/>
      <c r="T394" s="74"/>
      <c r="U394" s="74"/>
    </row>
    <row r="395" spans="11:21" ht="12.75">
      <c r="K395" s="74"/>
      <c r="L395" s="74"/>
      <c r="M395" s="74"/>
      <c r="N395" s="74"/>
      <c r="O395" s="74"/>
      <c r="P395" s="74"/>
      <c r="Q395" s="74"/>
      <c r="R395" s="74"/>
      <c r="S395" s="74"/>
      <c r="T395" s="74"/>
      <c r="U395" s="74"/>
    </row>
    <row r="396" spans="11:21" ht="12.75">
      <c r="K396" s="74"/>
      <c r="L396" s="74"/>
      <c r="M396" s="74"/>
      <c r="N396" s="74"/>
      <c r="O396" s="74"/>
      <c r="P396" s="74"/>
      <c r="Q396" s="74"/>
      <c r="R396" s="74"/>
      <c r="S396" s="74"/>
      <c r="T396" s="74"/>
      <c r="U396" s="74"/>
    </row>
    <row r="397" spans="11:21" ht="12.75">
      <c r="K397" s="74"/>
      <c r="L397" s="74"/>
      <c r="M397" s="74"/>
      <c r="N397" s="74"/>
      <c r="O397" s="74"/>
      <c r="P397" s="74"/>
      <c r="Q397" s="74"/>
      <c r="R397" s="74"/>
      <c r="S397" s="74"/>
      <c r="T397" s="74"/>
      <c r="U397" s="74"/>
    </row>
    <row r="398" spans="11:21" ht="12.75">
      <c r="K398" s="74"/>
      <c r="L398" s="74"/>
      <c r="M398" s="74"/>
      <c r="N398" s="74"/>
      <c r="O398" s="74"/>
      <c r="P398" s="74"/>
      <c r="Q398" s="74"/>
      <c r="R398" s="74"/>
      <c r="S398" s="74"/>
      <c r="T398" s="74"/>
      <c r="U398" s="74"/>
    </row>
    <row r="399" spans="11:21" ht="12.75">
      <c r="K399" s="74"/>
      <c r="L399" s="74"/>
      <c r="M399" s="74"/>
      <c r="N399" s="74"/>
      <c r="O399" s="74"/>
      <c r="P399" s="74"/>
      <c r="Q399" s="74"/>
      <c r="R399" s="74"/>
      <c r="S399" s="74"/>
      <c r="T399" s="74"/>
      <c r="U399" s="74"/>
    </row>
    <row r="400" spans="11:21" ht="12.75">
      <c r="K400" s="74"/>
      <c r="L400" s="74"/>
      <c r="M400" s="74"/>
      <c r="N400" s="74"/>
      <c r="O400" s="74"/>
      <c r="P400" s="74"/>
      <c r="Q400" s="74"/>
      <c r="R400" s="74"/>
      <c r="S400" s="74"/>
      <c r="T400" s="74"/>
      <c r="U400" s="74"/>
    </row>
    <row r="401" spans="11:21" ht="12.75">
      <c r="K401" s="74"/>
      <c r="L401" s="74"/>
      <c r="M401" s="74"/>
      <c r="N401" s="74"/>
      <c r="O401" s="74"/>
      <c r="P401" s="74"/>
      <c r="Q401" s="74"/>
      <c r="R401" s="74"/>
      <c r="S401" s="74"/>
      <c r="T401" s="74"/>
      <c r="U401" s="74"/>
    </row>
    <row r="402" spans="11:21" ht="12.75">
      <c r="K402" s="74"/>
      <c r="L402" s="74"/>
      <c r="M402" s="74"/>
      <c r="N402" s="74"/>
      <c r="O402" s="74"/>
      <c r="P402" s="74"/>
      <c r="Q402" s="74"/>
      <c r="R402" s="74"/>
      <c r="S402" s="74"/>
      <c r="T402" s="74"/>
      <c r="U402" s="74"/>
    </row>
    <row r="403" spans="11:21" ht="12.75">
      <c r="K403" s="74"/>
      <c r="L403" s="74"/>
      <c r="M403" s="74"/>
      <c r="N403" s="74"/>
      <c r="O403" s="74"/>
      <c r="P403" s="74"/>
      <c r="Q403" s="74"/>
      <c r="R403" s="74"/>
      <c r="S403" s="74"/>
      <c r="T403" s="74"/>
      <c r="U403" s="74"/>
    </row>
    <row r="404" spans="11:21" ht="12.75">
      <c r="K404" s="74"/>
      <c r="L404" s="74"/>
      <c r="M404" s="74"/>
      <c r="N404" s="74"/>
      <c r="O404" s="74"/>
      <c r="P404" s="74"/>
      <c r="Q404" s="74"/>
      <c r="R404" s="74"/>
      <c r="S404" s="74"/>
      <c r="T404" s="74"/>
      <c r="U404" s="74"/>
    </row>
    <row r="405" spans="11:21" ht="12.75">
      <c r="K405" s="74"/>
      <c r="L405" s="74"/>
      <c r="M405" s="74"/>
      <c r="N405" s="74"/>
      <c r="O405" s="74"/>
      <c r="P405" s="74"/>
      <c r="Q405" s="74"/>
      <c r="R405" s="74"/>
      <c r="S405" s="74"/>
      <c r="T405" s="74"/>
      <c r="U405" s="74"/>
    </row>
    <row r="406" spans="11:21" ht="12.75">
      <c r="K406" s="74"/>
      <c r="L406" s="74"/>
      <c r="M406" s="74"/>
      <c r="N406" s="74"/>
      <c r="O406" s="74"/>
      <c r="P406" s="74"/>
      <c r="Q406" s="74"/>
      <c r="R406" s="74"/>
      <c r="S406" s="74"/>
      <c r="T406" s="74"/>
      <c r="U406" s="74"/>
    </row>
    <row r="407" spans="11:21" ht="12.75">
      <c r="K407" s="74"/>
      <c r="L407" s="74"/>
      <c r="M407" s="74"/>
      <c r="N407" s="74"/>
      <c r="O407" s="74"/>
      <c r="P407" s="74"/>
      <c r="Q407" s="74"/>
      <c r="R407" s="74"/>
      <c r="S407" s="74"/>
      <c r="T407" s="74"/>
      <c r="U407" s="74"/>
    </row>
    <row r="408" spans="11:21" ht="12.75">
      <c r="K408" s="74"/>
      <c r="L408" s="74"/>
      <c r="M408" s="74"/>
      <c r="N408" s="74"/>
      <c r="O408" s="74"/>
      <c r="P408" s="74"/>
      <c r="Q408" s="74"/>
      <c r="R408" s="74"/>
      <c r="S408" s="74"/>
      <c r="T408" s="74"/>
      <c r="U408" s="74"/>
    </row>
    <row r="409" spans="11:21" ht="12.75">
      <c r="K409" s="74"/>
      <c r="L409" s="74"/>
      <c r="M409" s="74"/>
      <c r="N409" s="74"/>
      <c r="O409" s="74"/>
      <c r="P409" s="74"/>
      <c r="Q409" s="74"/>
      <c r="R409" s="74"/>
      <c r="S409" s="74"/>
      <c r="T409" s="74"/>
      <c r="U409" s="74"/>
    </row>
    <row r="410" spans="11:21" ht="12.75">
      <c r="K410" s="74"/>
      <c r="L410" s="74"/>
      <c r="M410" s="74"/>
      <c r="N410" s="74"/>
      <c r="O410" s="74"/>
      <c r="P410" s="74"/>
      <c r="Q410" s="74"/>
      <c r="R410" s="74"/>
      <c r="S410" s="74"/>
      <c r="T410" s="74"/>
      <c r="U410" s="74"/>
    </row>
    <row r="411" spans="11:21" ht="12.75">
      <c r="K411" s="74"/>
      <c r="L411" s="74"/>
      <c r="M411" s="74"/>
      <c r="N411" s="74"/>
      <c r="O411" s="74"/>
      <c r="P411" s="74"/>
      <c r="Q411" s="74"/>
      <c r="R411" s="74"/>
      <c r="S411" s="74"/>
      <c r="T411" s="74"/>
      <c r="U411" s="74"/>
    </row>
    <row r="412" spans="11:21" ht="12.75">
      <c r="K412" s="74"/>
      <c r="L412" s="74"/>
      <c r="M412" s="74"/>
      <c r="N412" s="74"/>
      <c r="O412" s="74"/>
      <c r="P412" s="74"/>
      <c r="Q412" s="74"/>
      <c r="R412" s="74"/>
      <c r="S412" s="74"/>
      <c r="T412" s="74"/>
      <c r="U412" s="74"/>
    </row>
    <row r="413" spans="11:21" ht="12.75">
      <c r="K413" s="74"/>
      <c r="L413" s="74"/>
      <c r="M413" s="74"/>
      <c r="N413" s="74"/>
      <c r="O413" s="74"/>
      <c r="P413" s="74"/>
      <c r="Q413" s="74"/>
      <c r="R413" s="74"/>
      <c r="S413" s="74"/>
      <c r="T413" s="74"/>
      <c r="U413" s="74"/>
    </row>
    <row r="414" spans="11:21" ht="12.75">
      <c r="K414" s="74"/>
      <c r="L414" s="74"/>
      <c r="M414" s="74"/>
      <c r="N414" s="74"/>
      <c r="O414" s="74"/>
      <c r="P414" s="74"/>
      <c r="Q414" s="74"/>
      <c r="R414" s="74"/>
      <c r="S414" s="74"/>
      <c r="T414" s="74"/>
      <c r="U414" s="74"/>
    </row>
    <row r="415" spans="11:21" ht="12.75">
      <c r="K415" s="74"/>
      <c r="L415" s="74"/>
      <c r="M415" s="74"/>
      <c r="N415" s="74"/>
      <c r="O415" s="74"/>
      <c r="P415" s="74"/>
      <c r="Q415" s="74"/>
      <c r="R415" s="74"/>
      <c r="S415" s="74"/>
      <c r="T415" s="74"/>
      <c r="U415" s="74"/>
    </row>
    <row r="416" spans="11:21" ht="12.75">
      <c r="K416" s="74"/>
      <c r="L416" s="74"/>
      <c r="M416" s="74"/>
      <c r="N416" s="74"/>
      <c r="O416" s="74"/>
      <c r="P416" s="74"/>
      <c r="Q416" s="74"/>
      <c r="R416" s="74"/>
      <c r="S416" s="74"/>
      <c r="T416" s="74"/>
      <c r="U416" s="74"/>
    </row>
    <row r="417" spans="11:21" ht="12.75">
      <c r="K417" s="74"/>
      <c r="L417" s="74"/>
      <c r="M417" s="74"/>
      <c r="N417" s="74"/>
      <c r="O417" s="74"/>
      <c r="P417" s="74"/>
      <c r="Q417" s="74"/>
      <c r="R417" s="74"/>
      <c r="S417" s="74"/>
      <c r="T417" s="74"/>
      <c r="U417" s="74"/>
    </row>
    <row r="418" spans="11:21" ht="12.75">
      <c r="K418" s="74"/>
      <c r="L418" s="74"/>
      <c r="M418" s="74"/>
      <c r="N418" s="74"/>
      <c r="O418" s="74"/>
      <c r="P418" s="74"/>
      <c r="Q418" s="74"/>
      <c r="R418" s="74"/>
      <c r="S418" s="74"/>
      <c r="T418" s="74"/>
      <c r="U418" s="74"/>
    </row>
    <row r="419" spans="11:21" ht="12.75">
      <c r="K419" s="74"/>
      <c r="L419" s="74"/>
      <c r="M419" s="74"/>
      <c r="N419" s="74"/>
      <c r="O419" s="74"/>
      <c r="P419" s="74"/>
      <c r="Q419" s="74"/>
      <c r="R419" s="74"/>
      <c r="S419" s="74"/>
      <c r="T419" s="74"/>
      <c r="U419" s="74"/>
    </row>
    <row r="420" spans="11:21" ht="12.75">
      <c r="K420" s="74"/>
      <c r="L420" s="74"/>
      <c r="M420" s="74"/>
      <c r="N420" s="74"/>
      <c r="O420" s="74"/>
      <c r="P420" s="74"/>
      <c r="Q420" s="74"/>
      <c r="R420" s="74"/>
      <c r="S420" s="74"/>
      <c r="T420" s="74"/>
      <c r="U420" s="74"/>
    </row>
    <row r="421" spans="11:21" ht="12.75">
      <c r="K421" s="74"/>
      <c r="L421" s="74"/>
      <c r="M421" s="74"/>
      <c r="N421" s="74"/>
      <c r="O421" s="74"/>
      <c r="P421" s="74"/>
      <c r="Q421" s="74"/>
      <c r="R421" s="74"/>
      <c r="S421" s="74"/>
      <c r="T421" s="74"/>
      <c r="U421" s="74"/>
    </row>
    <row r="422" spans="11:21" ht="12.75">
      <c r="K422" s="74"/>
      <c r="L422" s="74"/>
      <c r="M422" s="74"/>
      <c r="N422" s="74"/>
      <c r="O422" s="74"/>
      <c r="P422" s="74"/>
      <c r="Q422" s="74"/>
      <c r="R422" s="74"/>
      <c r="S422" s="74"/>
      <c r="T422" s="74"/>
      <c r="U422" s="74"/>
    </row>
    <row r="423" spans="11:21" ht="12.75">
      <c r="K423" s="74"/>
      <c r="L423" s="74"/>
      <c r="M423" s="74"/>
      <c r="N423" s="74"/>
      <c r="O423" s="74"/>
      <c r="P423" s="74"/>
      <c r="Q423" s="74"/>
      <c r="R423" s="74"/>
      <c r="S423" s="74"/>
      <c r="T423" s="74"/>
      <c r="U423" s="74"/>
    </row>
    <row r="424" spans="11:21" ht="12.75">
      <c r="K424" s="74"/>
      <c r="L424" s="74"/>
      <c r="M424" s="74"/>
      <c r="N424" s="74"/>
      <c r="O424" s="74"/>
      <c r="P424" s="74"/>
      <c r="Q424" s="74"/>
      <c r="R424" s="74"/>
      <c r="S424" s="74"/>
      <c r="T424" s="74"/>
      <c r="U424" s="74"/>
    </row>
    <row r="425" spans="11:21" ht="12.75">
      <c r="K425" s="74"/>
      <c r="L425" s="74"/>
      <c r="M425" s="74"/>
      <c r="N425" s="74"/>
      <c r="O425" s="74"/>
      <c r="P425" s="74"/>
      <c r="Q425" s="74"/>
      <c r="R425" s="74"/>
      <c r="S425" s="74"/>
      <c r="T425" s="74"/>
      <c r="U425" s="74"/>
    </row>
    <row r="426" spans="11:21" ht="12.75">
      <c r="K426" s="74"/>
      <c r="L426" s="74"/>
      <c r="M426" s="74"/>
      <c r="N426" s="74"/>
      <c r="O426" s="74"/>
      <c r="P426" s="74"/>
      <c r="Q426" s="74"/>
      <c r="R426" s="74"/>
      <c r="S426" s="74"/>
      <c r="T426" s="74"/>
      <c r="U426" s="74"/>
    </row>
    <row r="427" spans="11:21" ht="12.75">
      <c r="K427" s="74"/>
      <c r="L427" s="74"/>
      <c r="M427" s="74"/>
      <c r="N427" s="74"/>
      <c r="O427" s="74"/>
      <c r="P427" s="74"/>
      <c r="Q427" s="74"/>
      <c r="R427" s="74"/>
      <c r="S427" s="74"/>
      <c r="T427" s="74"/>
      <c r="U427" s="74"/>
    </row>
    <row r="428" spans="11:21" ht="12.75">
      <c r="K428" s="74"/>
      <c r="L428" s="74"/>
      <c r="M428" s="74"/>
      <c r="N428" s="74"/>
      <c r="O428" s="74"/>
      <c r="P428" s="74"/>
      <c r="Q428" s="74"/>
      <c r="R428" s="74"/>
      <c r="S428" s="74"/>
      <c r="T428" s="74"/>
      <c r="U428" s="74"/>
    </row>
    <row r="429" spans="11:21" ht="12.75">
      <c r="K429" s="74"/>
      <c r="L429" s="74"/>
      <c r="M429" s="74"/>
      <c r="N429" s="74"/>
      <c r="O429" s="74"/>
      <c r="P429" s="74"/>
      <c r="Q429" s="74"/>
      <c r="R429" s="74"/>
      <c r="S429" s="74"/>
      <c r="T429" s="74"/>
      <c r="U429" s="74"/>
    </row>
    <row r="430" spans="11:21" ht="12.75">
      <c r="K430" s="74"/>
      <c r="L430" s="74"/>
      <c r="M430" s="74"/>
      <c r="N430" s="74"/>
      <c r="O430" s="74"/>
      <c r="P430" s="74"/>
      <c r="Q430" s="74"/>
      <c r="R430" s="74"/>
      <c r="S430" s="74"/>
      <c r="T430" s="74"/>
      <c r="U430" s="74"/>
    </row>
    <row r="431" spans="11:21" ht="12.75">
      <c r="K431" s="74"/>
      <c r="L431" s="74"/>
      <c r="M431" s="74"/>
      <c r="N431" s="74"/>
      <c r="O431" s="74"/>
      <c r="P431" s="74"/>
      <c r="Q431" s="74"/>
      <c r="R431" s="74"/>
      <c r="S431" s="74"/>
      <c r="T431" s="74"/>
      <c r="U431" s="74"/>
    </row>
    <row r="432" spans="11:21" ht="12.75">
      <c r="K432" s="74"/>
      <c r="L432" s="74"/>
      <c r="M432" s="74"/>
      <c r="N432" s="74"/>
      <c r="O432" s="74"/>
      <c r="P432" s="74"/>
      <c r="Q432" s="74"/>
      <c r="R432" s="74"/>
      <c r="S432" s="74"/>
      <c r="T432" s="74"/>
      <c r="U432" s="74"/>
    </row>
    <row r="433" spans="11:21" ht="12.75">
      <c r="K433" s="74"/>
      <c r="L433" s="74"/>
      <c r="M433" s="74"/>
      <c r="N433" s="74"/>
      <c r="O433" s="74"/>
      <c r="P433" s="74"/>
      <c r="Q433" s="74"/>
      <c r="R433" s="74"/>
      <c r="S433" s="74"/>
      <c r="T433" s="74"/>
      <c r="U433" s="74"/>
    </row>
    <row r="434" spans="11:21" ht="12.75">
      <c r="K434" s="74"/>
      <c r="L434" s="74"/>
      <c r="M434" s="74"/>
      <c r="N434" s="74"/>
      <c r="O434" s="74"/>
      <c r="P434" s="74"/>
      <c r="Q434" s="74"/>
      <c r="R434" s="74"/>
      <c r="S434" s="74"/>
      <c r="T434" s="74"/>
      <c r="U434" s="74"/>
    </row>
    <row r="435" spans="11:21" ht="12.75">
      <c r="K435" s="74"/>
      <c r="L435" s="74"/>
      <c r="M435" s="74"/>
      <c r="N435" s="74"/>
      <c r="O435" s="74"/>
      <c r="P435" s="74"/>
      <c r="Q435" s="74"/>
      <c r="R435" s="74"/>
      <c r="S435" s="74"/>
      <c r="T435" s="74"/>
      <c r="U435" s="74"/>
    </row>
    <row r="436" spans="11:21" ht="12.75">
      <c r="K436" s="74"/>
      <c r="L436" s="74"/>
      <c r="M436" s="74"/>
      <c r="N436" s="74"/>
      <c r="O436" s="74"/>
      <c r="P436" s="74"/>
      <c r="Q436" s="74"/>
      <c r="R436" s="74"/>
      <c r="S436" s="74"/>
      <c r="T436" s="74"/>
      <c r="U436" s="74"/>
    </row>
    <row r="437" spans="11:21" ht="12.75">
      <c r="K437" s="74"/>
      <c r="L437" s="74"/>
      <c r="M437" s="74"/>
      <c r="N437" s="74"/>
      <c r="O437" s="74"/>
      <c r="P437" s="74"/>
      <c r="Q437" s="74"/>
      <c r="R437" s="74"/>
      <c r="S437" s="74"/>
      <c r="T437" s="74"/>
      <c r="U437" s="74"/>
    </row>
    <row r="438" spans="11:21" ht="12.75">
      <c r="K438" s="74"/>
      <c r="L438" s="74"/>
      <c r="M438" s="74"/>
      <c r="N438" s="74"/>
      <c r="O438" s="74"/>
      <c r="P438" s="74"/>
      <c r="Q438" s="74"/>
      <c r="R438" s="74"/>
      <c r="S438" s="74"/>
      <c r="T438" s="74"/>
      <c r="U438" s="74"/>
    </row>
    <row r="439" spans="11:21" ht="12.75">
      <c r="K439" s="74"/>
      <c r="L439" s="74"/>
      <c r="M439" s="74"/>
      <c r="N439" s="74"/>
      <c r="O439" s="74"/>
      <c r="P439" s="74"/>
      <c r="Q439" s="74"/>
      <c r="R439" s="74"/>
      <c r="S439" s="74"/>
      <c r="T439" s="74"/>
      <c r="U439" s="74"/>
    </row>
    <row r="440" spans="11:21" ht="12.75">
      <c r="K440" s="74"/>
      <c r="L440" s="74"/>
      <c r="M440" s="74"/>
      <c r="N440" s="74"/>
      <c r="O440" s="74"/>
      <c r="P440" s="74"/>
      <c r="Q440" s="74"/>
      <c r="R440" s="74"/>
      <c r="S440" s="74"/>
      <c r="T440" s="74"/>
      <c r="U440" s="74"/>
    </row>
    <row r="441" spans="11:21" ht="12.75">
      <c r="K441" s="74"/>
      <c r="L441" s="74"/>
      <c r="M441" s="74"/>
      <c r="N441" s="74"/>
      <c r="O441" s="74"/>
      <c r="P441" s="74"/>
      <c r="Q441" s="74"/>
      <c r="R441" s="74"/>
      <c r="S441" s="74"/>
      <c r="T441" s="74"/>
      <c r="U441" s="74"/>
    </row>
    <row r="442" spans="11:21" ht="12.75">
      <c r="K442" s="74"/>
      <c r="L442" s="74"/>
      <c r="M442" s="74"/>
      <c r="N442" s="74"/>
      <c r="O442" s="74"/>
      <c r="P442" s="74"/>
      <c r="Q442" s="74"/>
      <c r="R442" s="74"/>
      <c r="S442" s="74"/>
      <c r="T442" s="74"/>
      <c r="U442" s="74"/>
    </row>
    <row r="443" spans="11:21" ht="12.75">
      <c r="K443" s="74"/>
      <c r="L443" s="74"/>
      <c r="M443" s="74"/>
      <c r="N443" s="74"/>
      <c r="O443" s="74"/>
      <c r="P443" s="74"/>
      <c r="Q443" s="74"/>
      <c r="R443" s="74"/>
      <c r="S443" s="74"/>
      <c r="T443" s="74"/>
      <c r="U443" s="74"/>
    </row>
    <row r="444" spans="11:21" ht="12.75">
      <c r="K444" s="74"/>
      <c r="L444" s="74"/>
      <c r="M444" s="74"/>
      <c r="N444" s="74"/>
      <c r="O444" s="74"/>
      <c r="P444" s="74"/>
      <c r="Q444" s="74"/>
      <c r="R444" s="74"/>
      <c r="S444" s="74"/>
      <c r="T444" s="74"/>
      <c r="U444" s="74"/>
    </row>
    <row r="445" spans="11:21" ht="12.75">
      <c r="K445" s="74"/>
      <c r="L445" s="74"/>
      <c r="M445" s="74"/>
      <c r="N445" s="74"/>
      <c r="O445" s="74"/>
      <c r="P445" s="74"/>
      <c r="Q445" s="74"/>
      <c r="R445" s="74"/>
      <c r="S445" s="74"/>
      <c r="T445" s="74"/>
      <c r="U445" s="74"/>
    </row>
    <row r="446" spans="11:21" ht="12.75">
      <c r="K446" s="74"/>
      <c r="L446" s="74"/>
      <c r="M446" s="74"/>
      <c r="N446" s="74"/>
      <c r="O446" s="74"/>
      <c r="P446" s="74"/>
      <c r="Q446" s="74"/>
      <c r="R446" s="74"/>
      <c r="S446" s="74"/>
      <c r="T446" s="74"/>
      <c r="U446" s="74"/>
    </row>
    <row r="447" spans="11:21" ht="12.75">
      <c r="K447" s="74"/>
      <c r="L447" s="74"/>
      <c r="M447" s="74"/>
      <c r="N447" s="74"/>
      <c r="O447" s="74"/>
      <c r="P447" s="74"/>
      <c r="Q447" s="74"/>
      <c r="R447" s="74"/>
      <c r="S447" s="74"/>
      <c r="T447" s="74"/>
      <c r="U447" s="74"/>
    </row>
    <row r="448" spans="11:21" ht="12.75">
      <c r="K448" s="74"/>
      <c r="L448" s="74"/>
      <c r="M448" s="74"/>
      <c r="N448" s="74"/>
      <c r="O448" s="74"/>
      <c r="P448" s="74"/>
      <c r="Q448" s="74"/>
      <c r="R448" s="74"/>
      <c r="S448" s="74"/>
      <c r="T448" s="74"/>
      <c r="U448" s="74"/>
    </row>
    <row r="449" spans="11:21" ht="12.75">
      <c r="K449" s="74"/>
      <c r="L449" s="74"/>
      <c r="M449" s="74"/>
      <c r="N449" s="74"/>
      <c r="O449" s="74"/>
      <c r="P449" s="74"/>
      <c r="Q449" s="74"/>
      <c r="R449" s="74"/>
      <c r="S449" s="74"/>
      <c r="T449" s="74"/>
      <c r="U449" s="74"/>
    </row>
    <row r="450" spans="11:21" ht="12.75">
      <c r="K450" s="74"/>
      <c r="L450" s="74"/>
      <c r="M450" s="74"/>
      <c r="N450" s="74"/>
      <c r="O450" s="74"/>
      <c r="P450" s="74"/>
      <c r="Q450" s="74"/>
      <c r="R450" s="74"/>
      <c r="S450" s="74"/>
      <c r="T450" s="74"/>
      <c r="U450" s="74"/>
    </row>
    <row r="451" spans="11:21" ht="12.75">
      <c r="K451" s="74"/>
      <c r="L451" s="74"/>
      <c r="M451" s="74"/>
      <c r="N451" s="74"/>
      <c r="O451" s="74"/>
      <c r="P451" s="74"/>
      <c r="Q451" s="74"/>
      <c r="R451" s="74"/>
      <c r="S451" s="74"/>
      <c r="T451" s="74"/>
      <c r="U451" s="74"/>
    </row>
    <row r="452" spans="11:21" ht="12.75">
      <c r="K452" s="74"/>
      <c r="L452" s="74"/>
      <c r="M452" s="74"/>
      <c r="N452" s="74"/>
      <c r="O452" s="74"/>
      <c r="P452" s="74"/>
      <c r="Q452" s="74"/>
      <c r="R452" s="74"/>
      <c r="S452" s="74"/>
      <c r="T452" s="74"/>
      <c r="U452" s="74"/>
    </row>
    <row r="453" spans="11:21" ht="12.75">
      <c r="K453" s="74"/>
      <c r="L453" s="74"/>
      <c r="M453" s="74"/>
      <c r="N453" s="74"/>
      <c r="O453" s="74"/>
      <c r="P453" s="74"/>
      <c r="Q453" s="74"/>
      <c r="R453" s="74"/>
      <c r="S453" s="74"/>
      <c r="T453" s="74"/>
      <c r="U453" s="74"/>
    </row>
    <row r="454" spans="11:21" ht="12.75">
      <c r="K454" s="74"/>
      <c r="L454" s="74"/>
      <c r="M454" s="74"/>
      <c r="N454" s="74"/>
      <c r="O454" s="74"/>
      <c r="P454" s="74"/>
      <c r="Q454" s="74"/>
      <c r="R454" s="74"/>
      <c r="S454" s="74"/>
      <c r="T454" s="74"/>
      <c r="U454" s="74"/>
    </row>
    <row r="455" spans="11:21" ht="12.75">
      <c r="K455" s="74"/>
      <c r="L455" s="74"/>
      <c r="M455" s="74"/>
      <c r="N455" s="74"/>
      <c r="O455" s="74"/>
      <c r="P455" s="74"/>
      <c r="Q455" s="74"/>
      <c r="R455" s="74"/>
      <c r="S455" s="74"/>
      <c r="T455" s="74"/>
      <c r="U455" s="74"/>
    </row>
    <row r="456" spans="11:21" ht="12.75">
      <c r="K456" s="74"/>
      <c r="L456" s="74"/>
      <c r="M456" s="74"/>
      <c r="N456" s="74"/>
      <c r="O456" s="74"/>
      <c r="P456" s="74"/>
      <c r="Q456" s="74"/>
      <c r="R456" s="74"/>
      <c r="S456" s="74"/>
      <c r="T456" s="74"/>
      <c r="U456" s="74"/>
    </row>
    <row r="457" spans="11:21" ht="12.75">
      <c r="K457" s="74"/>
      <c r="L457" s="74"/>
      <c r="M457" s="74"/>
      <c r="N457" s="74"/>
      <c r="O457" s="74"/>
      <c r="P457" s="74"/>
      <c r="Q457" s="74"/>
      <c r="R457" s="74"/>
      <c r="S457" s="74"/>
      <c r="T457" s="74"/>
      <c r="U457" s="74"/>
    </row>
    <row r="458" spans="11:21" ht="12.75">
      <c r="K458" s="74"/>
      <c r="L458" s="74"/>
      <c r="M458" s="74"/>
      <c r="N458" s="74"/>
      <c r="O458" s="74"/>
      <c r="P458" s="74"/>
      <c r="Q458" s="74"/>
      <c r="R458" s="74"/>
      <c r="S458" s="74"/>
      <c r="T458" s="74"/>
      <c r="U458" s="74"/>
    </row>
    <row r="459" spans="11:21" ht="12.75">
      <c r="K459" s="74"/>
      <c r="L459" s="74"/>
      <c r="M459" s="74"/>
      <c r="N459" s="74"/>
      <c r="O459" s="74"/>
      <c r="P459" s="74"/>
      <c r="Q459" s="74"/>
      <c r="R459" s="74"/>
      <c r="S459" s="74"/>
      <c r="T459" s="74"/>
      <c r="U459" s="74"/>
    </row>
    <row r="460" spans="11:21" ht="12.75">
      <c r="K460" s="74"/>
      <c r="L460" s="74"/>
      <c r="M460" s="74"/>
      <c r="N460" s="74"/>
      <c r="O460" s="74"/>
      <c r="P460" s="74"/>
      <c r="Q460" s="74"/>
      <c r="R460" s="74"/>
      <c r="S460" s="74"/>
      <c r="T460" s="74"/>
      <c r="U460" s="74"/>
    </row>
    <row r="461" spans="11:21" ht="12.75">
      <c r="K461" s="74"/>
      <c r="L461" s="74"/>
      <c r="M461" s="74"/>
      <c r="N461" s="74"/>
      <c r="O461" s="74"/>
      <c r="P461" s="74"/>
      <c r="Q461" s="74"/>
      <c r="R461" s="74"/>
      <c r="S461" s="74"/>
      <c r="T461" s="74"/>
      <c r="U461" s="74"/>
    </row>
    <row r="462" spans="11:21" ht="12.75">
      <c r="K462" s="74"/>
      <c r="L462" s="74"/>
      <c r="M462" s="74"/>
      <c r="N462" s="74"/>
      <c r="O462" s="74"/>
      <c r="P462" s="74"/>
      <c r="Q462" s="74"/>
      <c r="R462" s="74"/>
      <c r="S462" s="74"/>
      <c r="T462" s="74"/>
      <c r="U462" s="74"/>
    </row>
    <row r="463" spans="11:21" ht="12.75">
      <c r="K463" s="74"/>
      <c r="L463" s="74"/>
      <c r="M463" s="74"/>
      <c r="N463" s="74"/>
      <c r="O463" s="74"/>
      <c r="P463" s="74"/>
      <c r="Q463" s="74"/>
      <c r="R463" s="74"/>
      <c r="S463" s="74"/>
      <c r="T463" s="74"/>
      <c r="U463" s="74"/>
    </row>
    <row r="464" spans="11:21" ht="12.75">
      <c r="K464" s="74"/>
      <c r="L464" s="74"/>
      <c r="M464" s="74"/>
      <c r="N464" s="74"/>
      <c r="O464" s="74"/>
      <c r="P464" s="74"/>
      <c r="Q464" s="74"/>
      <c r="R464" s="74"/>
      <c r="S464" s="74"/>
      <c r="T464" s="74"/>
      <c r="U464" s="74"/>
    </row>
    <row r="465" spans="11:21" ht="12.75">
      <c r="K465" s="74"/>
      <c r="L465" s="74"/>
      <c r="M465" s="74"/>
      <c r="N465" s="74"/>
      <c r="O465" s="74"/>
      <c r="P465" s="74"/>
      <c r="Q465" s="74"/>
      <c r="R465" s="74"/>
      <c r="S465" s="74"/>
      <c r="T465" s="74"/>
      <c r="U465" s="74"/>
    </row>
    <row r="466" spans="11:21" ht="12.75">
      <c r="K466" s="74"/>
      <c r="L466" s="74"/>
      <c r="M466" s="74"/>
      <c r="N466" s="74"/>
      <c r="O466" s="74"/>
      <c r="P466" s="74"/>
      <c r="Q466" s="74"/>
      <c r="R466" s="74"/>
      <c r="S466" s="74"/>
      <c r="T466" s="74"/>
      <c r="U466" s="74"/>
    </row>
    <row r="467" spans="11:21" ht="12.75">
      <c r="K467" s="74"/>
      <c r="L467" s="74"/>
      <c r="M467" s="74"/>
      <c r="N467" s="74"/>
      <c r="O467" s="74"/>
      <c r="P467" s="74"/>
      <c r="Q467" s="74"/>
      <c r="R467" s="74"/>
      <c r="S467" s="74"/>
      <c r="T467" s="74"/>
      <c r="U467" s="74"/>
    </row>
    <row r="468" spans="11:21" ht="12.75">
      <c r="K468" s="74"/>
      <c r="L468" s="74"/>
      <c r="M468" s="74"/>
      <c r="N468" s="74"/>
      <c r="O468" s="74"/>
      <c r="P468" s="74"/>
      <c r="Q468" s="74"/>
      <c r="R468" s="74"/>
      <c r="S468" s="74"/>
      <c r="T468" s="74"/>
      <c r="U468" s="74"/>
    </row>
    <row r="469" spans="11:21" ht="12.75">
      <c r="K469" s="74"/>
      <c r="L469" s="74"/>
      <c r="M469" s="74"/>
      <c r="N469" s="74"/>
      <c r="O469" s="74"/>
      <c r="P469" s="74"/>
      <c r="Q469" s="74"/>
      <c r="R469" s="74"/>
      <c r="S469" s="74"/>
      <c r="T469" s="74"/>
      <c r="U469" s="74"/>
    </row>
    <row r="470" spans="11:21" ht="12.75">
      <c r="K470" s="74"/>
      <c r="L470" s="74"/>
      <c r="M470" s="74"/>
      <c r="N470" s="74"/>
      <c r="O470" s="74"/>
      <c r="P470" s="74"/>
      <c r="Q470" s="74"/>
      <c r="R470" s="74"/>
      <c r="S470" s="74"/>
      <c r="T470" s="74"/>
      <c r="U470" s="74"/>
    </row>
    <row r="471" spans="11:21" ht="12.75">
      <c r="K471" s="74"/>
      <c r="L471" s="74"/>
      <c r="M471" s="74"/>
      <c r="N471" s="74"/>
      <c r="O471" s="74"/>
      <c r="P471" s="74"/>
      <c r="Q471" s="74"/>
      <c r="R471" s="74"/>
      <c r="S471" s="74"/>
      <c r="T471" s="74"/>
      <c r="U471" s="74"/>
    </row>
    <row r="472" spans="11:21" ht="12.75">
      <c r="K472" s="74"/>
      <c r="L472" s="74"/>
      <c r="M472" s="74"/>
      <c r="N472" s="74"/>
      <c r="O472" s="74"/>
      <c r="P472" s="74"/>
      <c r="Q472" s="74"/>
      <c r="R472" s="74"/>
      <c r="S472" s="74"/>
      <c r="T472" s="74"/>
      <c r="U472" s="74"/>
    </row>
    <row r="473" spans="11:21" ht="12.75">
      <c r="K473" s="74"/>
      <c r="L473" s="74"/>
      <c r="M473" s="74"/>
      <c r="N473" s="74"/>
      <c r="O473" s="74"/>
      <c r="P473" s="74"/>
      <c r="Q473" s="74"/>
      <c r="R473" s="74"/>
      <c r="S473" s="74"/>
      <c r="T473" s="74"/>
      <c r="U473" s="74"/>
    </row>
    <row r="474" spans="11:21" ht="12.75">
      <c r="K474" s="74"/>
      <c r="L474" s="74"/>
      <c r="M474" s="74"/>
      <c r="N474" s="74"/>
      <c r="O474" s="74"/>
      <c r="P474" s="74"/>
      <c r="Q474" s="74"/>
      <c r="R474" s="74"/>
      <c r="S474" s="74"/>
      <c r="T474" s="74"/>
      <c r="U474" s="74"/>
    </row>
    <row r="475" spans="11:21" ht="12.75">
      <c r="K475" s="74"/>
      <c r="L475" s="74"/>
      <c r="M475" s="74"/>
      <c r="N475" s="74"/>
      <c r="O475" s="74"/>
      <c r="P475" s="74"/>
      <c r="Q475" s="74"/>
      <c r="R475" s="74"/>
      <c r="S475" s="74"/>
      <c r="T475" s="74"/>
      <c r="U475" s="74"/>
    </row>
    <row r="476" spans="11:21" ht="12.75">
      <c r="K476" s="74"/>
      <c r="L476" s="74"/>
      <c r="M476" s="74"/>
      <c r="N476" s="74"/>
      <c r="O476" s="74"/>
      <c r="P476" s="74"/>
      <c r="Q476" s="74"/>
      <c r="R476" s="74"/>
      <c r="S476" s="74"/>
      <c r="T476" s="74"/>
      <c r="U476" s="74"/>
    </row>
    <row r="477" spans="11:21" ht="12.75">
      <c r="K477" s="74"/>
      <c r="L477" s="74"/>
      <c r="M477" s="74"/>
      <c r="N477" s="74"/>
      <c r="O477" s="74"/>
      <c r="P477" s="74"/>
      <c r="Q477" s="74"/>
      <c r="R477" s="74"/>
      <c r="S477" s="74"/>
      <c r="T477" s="74"/>
      <c r="U477" s="74"/>
    </row>
    <row r="478" spans="11:21" ht="12.75">
      <c r="K478" s="74"/>
      <c r="L478" s="74"/>
      <c r="M478" s="74"/>
      <c r="N478" s="74"/>
      <c r="O478" s="74"/>
      <c r="P478" s="74"/>
      <c r="Q478" s="74"/>
      <c r="R478" s="74"/>
      <c r="S478" s="74"/>
      <c r="T478" s="74"/>
      <c r="U478" s="74"/>
    </row>
    <row r="479" spans="11:21" ht="12.75">
      <c r="K479" s="74"/>
      <c r="L479" s="74"/>
      <c r="M479" s="74"/>
      <c r="N479" s="74"/>
      <c r="O479" s="74"/>
      <c r="P479" s="74"/>
      <c r="Q479" s="74"/>
      <c r="R479" s="74"/>
      <c r="S479" s="74"/>
      <c r="T479" s="74"/>
      <c r="U479" s="74"/>
    </row>
    <row r="480" spans="11:21" ht="12.75">
      <c r="K480" s="74"/>
      <c r="L480" s="74"/>
      <c r="M480" s="74"/>
      <c r="N480" s="74"/>
      <c r="O480" s="74"/>
      <c r="P480" s="74"/>
      <c r="Q480" s="74"/>
      <c r="R480" s="74"/>
      <c r="S480" s="74"/>
      <c r="T480" s="74"/>
      <c r="U480" s="74"/>
    </row>
    <row r="481" spans="11:21" ht="12.75">
      <c r="K481" s="74"/>
      <c r="L481" s="74"/>
      <c r="M481" s="74"/>
      <c r="N481" s="74"/>
      <c r="O481" s="74"/>
      <c r="P481" s="74"/>
      <c r="Q481" s="74"/>
      <c r="R481" s="74"/>
      <c r="S481" s="74"/>
      <c r="T481" s="74"/>
      <c r="U481" s="74"/>
    </row>
    <row r="482" spans="11:21" ht="12.75">
      <c r="K482" s="74"/>
      <c r="L482" s="74"/>
      <c r="M482" s="74"/>
      <c r="N482" s="74"/>
      <c r="O482" s="74"/>
      <c r="P482" s="74"/>
      <c r="Q482" s="74"/>
      <c r="R482" s="74"/>
      <c r="S482" s="74"/>
      <c r="T482" s="74"/>
      <c r="U482" s="74"/>
    </row>
    <row r="483" spans="11:21" ht="12.75">
      <c r="K483" s="74"/>
      <c r="L483" s="74"/>
      <c r="M483" s="74"/>
      <c r="N483" s="74"/>
      <c r="O483" s="74"/>
      <c r="P483" s="74"/>
      <c r="Q483" s="74"/>
      <c r="R483" s="74"/>
      <c r="S483" s="74"/>
      <c r="T483" s="74"/>
      <c r="U483" s="74"/>
    </row>
    <row r="484" spans="11:21" ht="12.75">
      <c r="K484" s="74"/>
      <c r="L484" s="74"/>
      <c r="M484" s="74"/>
      <c r="N484" s="74"/>
      <c r="O484" s="74"/>
      <c r="P484" s="74"/>
      <c r="Q484" s="74"/>
      <c r="R484" s="74"/>
      <c r="S484" s="74"/>
      <c r="T484" s="74"/>
      <c r="U484" s="74"/>
    </row>
    <row r="485" spans="11:21" ht="12.75">
      <c r="K485" s="74"/>
      <c r="L485" s="74"/>
      <c r="M485" s="74"/>
      <c r="N485" s="74"/>
      <c r="O485" s="74"/>
      <c r="P485" s="74"/>
      <c r="Q485" s="74"/>
      <c r="R485" s="74"/>
      <c r="S485" s="74"/>
      <c r="T485" s="74"/>
      <c r="U485" s="74"/>
    </row>
    <row r="486" spans="11:21" ht="12.75">
      <c r="K486" s="74"/>
      <c r="L486" s="74"/>
      <c r="M486" s="74"/>
      <c r="N486" s="74"/>
      <c r="O486" s="74"/>
      <c r="P486" s="74"/>
      <c r="Q486" s="74"/>
      <c r="R486" s="74"/>
      <c r="S486" s="74"/>
      <c r="T486" s="74"/>
      <c r="U486" s="74"/>
    </row>
    <row r="487" spans="11:21" ht="12.75">
      <c r="K487" s="74"/>
      <c r="L487" s="74"/>
      <c r="M487" s="74"/>
      <c r="N487" s="74"/>
      <c r="O487" s="74"/>
      <c r="P487" s="74"/>
      <c r="Q487" s="74"/>
      <c r="R487" s="74"/>
      <c r="S487" s="74"/>
      <c r="T487" s="74"/>
      <c r="U487" s="74"/>
    </row>
    <row r="488" spans="11:21" ht="12.75">
      <c r="K488" s="74"/>
      <c r="L488" s="74"/>
      <c r="M488" s="74"/>
      <c r="N488" s="74"/>
      <c r="O488" s="74"/>
      <c r="P488" s="74"/>
      <c r="Q488" s="74"/>
      <c r="R488" s="74"/>
      <c r="S488" s="74"/>
      <c r="T488" s="74"/>
      <c r="U488" s="74"/>
    </row>
    <row r="489" spans="11:21" ht="12.75">
      <c r="K489" s="74"/>
      <c r="L489" s="74"/>
      <c r="M489" s="74"/>
      <c r="N489" s="74"/>
      <c r="O489" s="74"/>
      <c r="P489" s="74"/>
      <c r="Q489" s="74"/>
      <c r="R489" s="74"/>
      <c r="S489" s="74"/>
      <c r="T489" s="74"/>
      <c r="U489" s="74"/>
    </row>
    <row r="490" spans="11:21" ht="12.75">
      <c r="K490" s="74"/>
      <c r="L490" s="74"/>
      <c r="M490" s="74"/>
      <c r="N490" s="74"/>
      <c r="O490" s="74"/>
      <c r="P490" s="74"/>
      <c r="Q490" s="74"/>
      <c r="R490" s="74"/>
      <c r="S490" s="74"/>
      <c r="T490" s="74"/>
      <c r="U490" s="74"/>
    </row>
    <row r="491" spans="11:21" ht="12.75">
      <c r="K491" s="74"/>
      <c r="L491" s="74"/>
      <c r="M491" s="74"/>
      <c r="N491" s="74"/>
      <c r="O491" s="74"/>
      <c r="P491" s="74"/>
      <c r="Q491" s="74"/>
      <c r="R491" s="74"/>
      <c r="S491" s="74"/>
      <c r="T491" s="74"/>
      <c r="U491" s="74"/>
    </row>
    <row r="492" spans="11:21" ht="12.75">
      <c r="K492" s="74"/>
      <c r="L492" s="74"/>
      <c r="M492" s="74"/>
      <c r="N492" s="74"/>
      <c r="O492" s="74"/>
      <c r="P492" s="74"/>
      <c r="Q492" s="74"/>
      <c r="R492" s="74"/>
      <c r="S492" s="74"/>
      <c r="T492" s="74"/>
      <c r="U492" s="74"/>
    </row>
    <row r="493" spans="11:21" ht="12.75">
      <c r="K493" s="74"/>
      <c r="L493" s="74"/>
      <c r="M493" s="74"/>
      <c r="N493" s="74"/>
      <c r="O493" s="74"/>
      <c r="P493" s="74"/>
      <c r="Q493" s="74"/>
      <c r="R493" s="74"/>
      <c r="S493" s="74"/>
      <c r="T493" s="74"/>
      <c r="U493" s="74"/>
    </row>
    <row r="494" spans="11:21" ht="12.75">
      <c r="K494" s="74"/>
      <c r="L494" s="74"/>
      <c r="M494" s="74"/>
      <c r="N494" s="74"/>
      <c r="O494" s="74"/>
      <c r="P494" s="74"/>
      <c r="Q494" s="74"/>
      <c r="R494" s="74"/>
      <c r="S494" s="74"/>
      <c r="T494" s="74"/>
      <c r="U494" s="74"/>
    </row>
    <row r="495" spans="11:21" ht="12.75">
      <c r="K495" s="74"/>
      <c r="L495" s="74"/>
      <c r="M495" s="74"/>
      <c r="N495" s="74"/>
      <c r="O495" s="74"/>
      <c r="P495" s="74"/>
      <c r="Q495" s="74"/>
      <c r="R495" s="74"/>
      <c r="S495" s="74"/>
      <c r="T495" s="74"/>
      <c r="U495" s="74"/>
    </row>
    <row r="496" spans="11:21" ht="12.75">
      <c r="K496" s="74"/>
      <c r="L496" s="74"/>
      <c r="M496" s="74"/>
      <c r="N496" s="74"/>
      <c r="O496" s="74"/>
      <c r="P496" s="74"/>
      <c r="Q496" s="74"/>
      <c r="R496" s="74"/>
      <c r="S496" s="74"/>
      <c r="T496" s="74"/>
      <c r="U496" s="74"/>
    </row>
    <row r="497" spans="11:21" ht="12.75">
      <c r="K497" s="74"/>
      <c r="L497" s="74"/>
      <c r="M497" s="74"/>
      <c r="N497" s="74"/>
      <c r="O497" s="74"/>
      <c r="P497" s="74"/>
      <c r="Q497" s="74"/>
      <c r="R497" s="74"/>
      <c r="S497" s="74"/>
      <c r="T497" s="74"/>
      <c r="U497" s="74"/>
    </row>
    <row r="498" spans="11:21" ht="12.75">
      <c r="K498" s="74"/>
      <c r="L498" s="74"/>
      <c r="M498" s="74"/>
      <c r="N498" s="74"/>
      <c r="O498" s="74"/>
      <c r="P498" s="74"/>
      <c r="Q498" s="74"/>
      <c r="R498" s="74"/>
      <c r="S498" s="74"/>
      <c r="T498" s="74"/>
      <c r="U498" s="74"/>
    </row>
    <row r="499" spans="11:21" ht="12.75">
      <c r="K499" s="74"/>
      <c r="L499" s="74"/>
      <c r="M499" s="74"/>
      <c r="N499" s="74"/>
      <c r="O499" s="74"/>
      <c r="P499" s="74"/>
      <c r="Q499" s="74"/>
      <c r="R499" s="74"/>
      <c r="S499" s="74"/>
      <c r="T499" s="74"/>
      <c r="U499" s="74"/>
    </row>
    <row r="500" spans="11:21" ht="12.75">
      <c r="K500" s="74"/>
      <c r="L500" s="74"/>
      <c r="M500" s="74"/>
      <c r="N500" s="74"/>
      <c r="O500" s="74"/>
      <c r="P500" s="74"/>
      <c r="Q500" s="74"/>
      <c r="R500" s="74"/>
      <c r="S500" s="74"/>
      <c r="T500" s="74"/>
      <c r="U500" s="74"/>
    </row>
    <row r="501" spans="11:21" ht="12.75">
      <c r="K501" s="74"/>
      <c r="L501" s="74"/>
      <c r="M501" s="74"/>
      <c r="N501" s="74"/>
      <c r="O501" s="74"/>
      <c r="P501" s="74"/>
      <c r="Q501" s="74"/>
      <c r="R501" s="74"/>
      <c r="S501" s="74"/>
      <c r="T501" s="74"/>
      <c r="U501" s="74"/>
    </row>
    <row r="502" spans="11:21" ht="12.75">
      <c r="K502" s="74"/>
      <c r="L502" s="74"/>
      <c r="M502" s="74"/>
      <c r="N502" s="74"/>
      <c r="O502" s="74"/>
      <c r="P502" s="74"/>
      <c r="Q502" s="74"/>
      <c r="R502" s="74"/>
      <c r="S502" s="74"/>
      <c r="T502" s="74"/>
      <c r="U502" s="74"/>
    </row>
    <row r="503" spans="11:21" ht="12.75">
      <c r="K503" s="74"/>
      <c r="L503" s="74"/>
      <c r="M503" s="74"/>
      <c r="N503" s="74"/>
      <c r="O503" s="74"/>
      <c r="P503" s="74"/>
      <c r="Q503" s="74"/>
      <c r="R503" s="74"/>
      <c r="S503" s="74"/>
      <c r="T503" s="74"/>
      <c r="U503" s="74"/>
    </row>
    <row r="504" spans="11:21" ht="12.75">
      <c r="K504" s="74"/>
      <c r="L504" s="74"/>
      <c r="M504" s="74"/>
      <c r="N504" s="74"/>
      <c r="O504" s="74"/>
      <c r="P504" s="74"/>
      <c r="Q504" s="74"/>
      <c r="R504" s="74"/>
      <c r="S504" s="74"/>
      <c r="T504" s="74"/>
      <c r="U504" s="74"/>
    </row>
    <row r="505" spans="11:21" ht="12.75">
      <c r="K505" s="74"/>
      <c r="L505" s="74"/>
      <c r="M505" s="74"/>
      <c r="N505" s="74"/>
      <c r="O505" s="74"/>
      <c r="P505" s="74"/>
      <c r="Q505" s="74"/>
      <c r="R505" s="74"/>
      <c r="S505" s="74"/>
      <c r="T505" s="74"/>
      <c r="U505" s="74"/>
    </row>
    <row r="506" spans="11:21" ht="12.75">
      <c r="K506" s="74"/>
      <c r="L506" s="74"/>
      <c r="M506" s="74"/>
      <c r="N506" s="74"/>
      <c r="O506" s="74"/>
      <c r="P506" s="74"/>
      <c r="Q506" s="74"/>
      <c r="R506" s="74"/>
      <c r="S506" s="74"/>
      <c r="T506" s="74"/>
      <c r="U506" s="74"/>
    </row>
    <row r="507" spans="11:21" ht="12.75">
      <c r="K507" s="74"/>
      <c r="L507" s="74"/>
      <c r="M507" s="74"/>
      <c r="N507" s="74"/>
      <c r="O507" s="74"/>
      <c r="P507" s="74"/>
      <c r="Q507" s="74"/>
      <c r="R507" s="74"/>
      <c r="S507" s="74"/>
      <c r="T507" s="74"/>
      <c r="U507" s="74"/>
    </row>
    <row r="508" spans="11:21" ht="12.75">
      <c r="K508" s="74"/>
      <c r="L508" s="74"/>
      <c r="M508" s="74"/>
      <c r="N508" s="74"/>
      <c r="O508" s="74"/>
      <c r="P508" s="74"/>
      <c r="Q508" s="74"/>
      <c r="R508" s="74"/>
      <c r="S508" s="74"/>
      <c r="T508" s="74"/>
      <c r="U508" s="74"/>
    </row>
    <row r="509" spans="11:21" ht="12.75">
      <c r="K509" s="74"/>
      <c r="L509" s="74"/>
      <c r="M509" s="74"/>
      <c r="N509" s="74"/>
      <c r="O509" s="74"/>
      <c r="P509" s="74"/>
      <c r="Q509" s="74"/>
      <c r="R509" s="74"/>
      <c r="S509" s="74"/>
      <c r="T509" s="74"/>
      <c r="U509" s="74"/>
    </row>
    <row r="510" spans="11:21" ht="12.75">
      <c r="K510" s="74"/>
      <c r="L510" s="74"/>
      <c r="M510" s="74"/>
      <c r="N510" s="74"/>
      <c r="O510" s="74"/>
      <c r="P510" s="74"/>
      <c r="Q510" s="74"/>
      <c r="R510" s="74"/>
      <c r="S510" s="74"/>
      <c r="T510" s="74"/>
      <c r="U510" s="74"/>
    </row>
    <row r="511" spans="11:21" ht="12.75">
      <c r="K511" s="74"/>
      <c r="L511" s="74"/>
      <c r="M511" s="74"/>
      <c r="N511" s="74"/>
      <c r="O511" s="74"/>
      <c r="P511" s="74"/>
      <c r="Q511" s="74"/>
      <c r="R511" s="74"/>
      <c r="S511" s="74"/>
      <c r="T511" s="74"/>
      <c r="U511" s="74"/>
    </row>
    <row r="512" spans="11:21" ht="12.75">
      <c r="K512" s="74"/>
      <c r="L512" s="74"/>
      <c r="M512" s="74"/>
      <c r="N512" s="74"/>
      <c r="O512" s="74"/>
      <c r="P512" s="74"/>
      <c r="Q512" s="74"/>
      <c r="R512" s="74"/>
      <c r="S512" s="74"/>
      <c r="T512" s="74"/>
      <c r="U512" s="74"/>
    </row>
    <row r="513" spans="11:21" ht="12.75">
      <c r="K513" s="74"/>
      <c r="L513" s="74"/>
      <c r="M513" s="74"/>
      <c r="N513" s="74"/>
      <c r="O513" s="74"/>
      <c r="P513" s="74"/>
      <c r="Q513" s="74"/>
      <c r="R513" s="74"/>
      <c r="S513" s="74"/>
      <c r="T513" s="74"/>
      <c r="U513" s="74"/>
    </row>
    <row r="514" spans="11:21" ht="12.75">
      <c r="K514" s="74"/>
      <c r="L514" s="74"/>
      <c r="M514" s="74"/>
      <c r="N514" s="74"/>
      <c r="O514" s="74"/>
      <c r="P514" s="74"/>
      <c r="Q514" s="74"/>
      <c r="R514" s="74"/>
      <c r="S514" s="74"/>
      <c r="T514" s="74"/>
      <c r="U514" s="74"/>
    </row>
    <row r="515" spans="11:21" ht="12.75">
      <c r="K515" s="74"/>
      <c r="L515" s="74"/>
      <c r="M515" s="74"/>
      <c r="N515" s="74"/>
      <c r="O515" s="74"/>
      <c r="P515" s="74"/>
      <c r="Q515" s="74"/>
      <c r="R515" s="74"/>
      <c r="S515" s="74"/>
      <c r="T515" s="74"/>
      <c r="U515" s="74"/>
    </row>
    <row r="516" spans="11:21" ht="12.75">
      <c r="K516" s="74"/>
      <c r="L516" s="74"/>
      <c r="M516" s="74"/>
      <c r="N516" s="74"/>
      <c r="O516" s="74"/>
      <c r="P516" s="74"/>
      <c r="Q516" s="74"/>
      <c r="R516" s="74"/>
      <c r="S516" s="74"/>
      <c r="T516" s="74"/>
      <c r="U516" s="74"/>
    </row>
    <row r="517" spans="11:21" ht="12.75">
      <c r="K517" s="74"/>
      <c r="L517" s="74"/>
      <c r="M517" s="74"/>
      <c r="N517" s="74"/>
      <c r="O517" s="74"/>
      <c r="P517" s="74"/>
      <c r="Q517" s="74"/>
      <c r="R517" s="74"/>
      <c r="S517" s="74"/>
      <c r="T517" s="74"/>
      <c r="U517" s="74"/>
    </row>
    <row r="518" spans="11:21" ht="12.75">
      <c r="K518" s="74"/>
      <c r="L518" s="74"/>
      <c r="M518" s="74"/>
      <c r="N518" s="74"/>
      <c r="O518" s="74"/>
      <c r="P518" s="74"/>
      <c r="Q518" s="74"/>
      <c r="R518" s="74"/>
      <c r="S518" s="74"/>
      <c r="T518" s="74"/>
      <c r="U518" s="74"/>
    </row>
    <row r="519" spans="11:21" ht="12.75">
      <c r="K519" s="74"/>
      <c r="L519" s="74"/>
      <c r="M519" s="74"/>
      <c r="N519" s="74"/>
      <c r="O519" s="74"/>
      <c r="P519" s="74"/>
      <c r="Q519" s="74"/>
      <c r="R519" s="74"/>
      <c r="S519" s="74"/>
      <c r="T519" s="74"/>
      <c r="U519" s="74"/>
    </row>
    <row r="520" spans="11:21" ht="12.75">
      <c r="K520" s="74"/>
      <c r="L520" s="74"/>
      <c r="M520" s="74"/>
      <c r="N520" s="74"/>
      <c r="O520" s="74"/>
      <c r="P520" s="74"/>
      <c r="Q520" s="74"/>
      <c r="R520" s="74"/>
      <c r="S520" s="74"/>
      <c r="T520" s="74"/>
      <c r="U520" s="74"/>
    </row>
    <row r="521" spans="11:21" ht="12.75">
      <c r="K521" s="74"/>
      <c r="L521" s="74"/>
      <c r="M521" s="74"/>
      <c r="N521" s="74"/>
      <c r="O521" s="74"/>
      <c r="P521" s="74"/>
      <c r="Q521" s="74"/>
      <c r="R521" s="74"/>
      <c r="S521" s="74"/>
      <c r="T521" s="74"/>
      <c r="U521" s="74"/>
    </row>
    <row r="522" spans="11:21" ht="12.75">
      <c r="K522" s="74"/>
      <c r="L522" s="74"/>
      <c r="M522" s="74"/>
      <c r="N522" s="74"/>
      <c r="O522" s="74"/>
      <c r="P522" s="74"/>
      <c r="Q522" s="74"/>
      <c r="R522" s="74"/>
      <c r="S522" s="74"/>
      <c r="T522" s="74"/>
      <c r="U522" s="74"/>
    </row>
    <row r="523" spans="11:21" ht="12.75">
      <c r="K523" s="74"/>
      <c r="L523" s="74"/>
      <c r="M523" s="74"/>
      <c r="N523" s="74"/>
      <c r="O523" s="74"/>
      <c r="P523" s="74"/>
      <c r="Q523" s="74"/>
      <c r="R523" s="74"/>
      <c r="S523" s="74"/>
      <c r="T523" s="74"/>
      <c r="U523" s="74"/>
    </row>
    <row r="524" spans="11:21" ht="12.75">
      <c r="K524" s="74"/>
      <c r="L524" s="74"/>
      <c r="M524" s="74"/>
      <c r="N524" s="74"/>
      <c r="O524" s="74"/>
      <c r="P524" s="74"/>
      <c r="Q524" s="74"/>
      <c r="R524" s="74"/>
      <c r="S524" s="74"/>
      <c r="T524" s="74"/>
      <c r="U524" s="74"/>
    </row>
    <row r="525" spans="11:21" ht="12.75">
      <c r="K525" s="74"/>
      <c r="L525" s="74"/>
      <c r="M525" s="74"/>
      <c r="N525" s="74"/>
      <c r="O525" s="74"/>
      <c r="P525" s="74"/>
      <c r="Q525" s="74"/>
      <c r="R525" s="74"/>
      <c r="S525" s="74"/>
      <c r="T525" s="74"/>
      <c r="U525" s="74"/>
    </row>
    <row r="526" spans="11:21" ht="12.75">
      <c r="K526" s="74"/>
      <c r="L526" s="74"/>
      <c r="M526" s="74"/>
      <c r="N526" s="74"/>
      <c r="O526" s="74"/>
      <c r="P526" s="74"/>
      <c r="Q526" s="74"/>
      <c r="R526" s="74"/>
      <c r="S526" s="74"/>
      <c r="T526" s="74"/>
      <c r="U526" s="74"/>
    </row>
    <row r="527" spans="11:21" ht="12.75">
      <c r="K527" s="74"/>
      <c r="L527" s="74"/>
      <c r="M527" s="74"/>
      <c r="N527" s="74"/>
      <c r="O527" s="74"/>
      <c r="P527" s="74"/>
      <c r="Q527" s="74"/>
      <c r="R527" s="74"/>
      <c r="S527" s="74"/>
      <c r="T527" s="74"/>
      <c r="U527" s="74"/>
    </row>
    <row r="528" spans="11:21" ht="12.75">
      <c r="K528" s="74"/>
      <c r="L528" s="74"/>
      <c r="M528" s="74"/>
      <c r="N528" s="74"/>
      <c r="O528" s="74"/>
      <c r="P528" s="74"/>
      <c r="Q528" s="74"/>
      <c r="R528" s="74"/>
      <c r="S528" s="74"/>
      <c r="T528" s="74"/>
      <c r="U528" s="74"/>
    </row>
    <row r="529" spans="11:21" ht="12.75">
      <c r="K529" s="74"/>
      <c r="L529" s="74"/>
      <c r="M529" s="74"/>
      <c r="N529" s="74"/>
      <c r="O529" s="74"/>
      <c r="P529" s="74"/>
      <c r="Q529" s="74"/>
      <c r="R529" s="74"/>
      <c r="S529" s="74"/>
      <c r="T529" s="74"/>
      <c r="U529" s="74"/>
    </row>
    <row r="530" spans="11:21" ht="12.75">
      <c r="K530" s="74"/>
      <c r="L530" s="74"/>
      <c r="M530" s="74"/>
      <c r="N530" s="74"/>
      <c r="O530" s="74"/>
      <c r="P530" s="74"/>
      <c r="Q530" s="74"/>
      <c r="R530" s="74"/>
      <c r="S530" s="74"/>
      <c r="T530" s="74"/>
      <c r="U530" s="74"/>
    </row>
    <row r="531" spans="11:21" ht="12.75">
      <c r="K531" s="74"/>
      <c r="L531" s="74"/>
      <c r="M531" s="74"/>
      <c r="N531" s="74"/>
      <c r="O531" s="74"/>
      <c r="P531" s="74"/>
      <c r="Q531" s="74"/>
      <c r="R531" s="74"/>
      <c r="S531" s="74"/>
      <c r="T531" s="74"/>
      <c r="U531" s="74"/>
    </row>
    <row r="532" spans="11:21" ht="12.75">
      <c r="K532" s="74"/>
      <c r="L532" s="74"/>
      <c r="M532" s="74"/>
      <c r="N532" s="74"/>
      <c r="O532" s="74"/>
      <c r="P532" s="74"/>
      <c r="Q532" s="74"/>
      <c r="R532" s="74"/>
      <c r="S532" s="74"/>
      <c r="T532" s="74"/>
      <c r="U532" s="74"/>
    </row>
    <row r="533" spans="11:21" ht="12.75">
      <c r="K533" s="74"/>
      <c r="L533" s="74"/>
      <c r="M533" s="74"/>
      <c r="N533" s="74"/>
      <c r="O533" s="74"/>
      <c r="P533" s="74"/>
      <c r="Q533" s="74"/>
      <c r="R533" s="74"/>
      <c r="S533" s="74"/>
      <c r="T533" s="74"/>
      <c r="U533" s="74"/>
    </row>
    <row r="534" spans="11:21" ht="12.75">
      <c r="K534" s="74"/>
      <c r="L534" s="74"/>
      <c r="M534" s="74"/>
      <c r="N534" s="74"/>
      <c r="O534" s="74"/>
      <c r="P534" s="74"/>
      <c r="Q534" s="74"/>
      <c r="R534" s="74"/>
      <c r="S534" s="74"/>
      <c r="T534" s="74"/>
      <c r="U534" s="74"/>
    </row>
    <row r="535" spans="11:21" ht="12.75">
      <c r="K535" s="74"/>
      <c r="L535" s="74"/>
      <c r="M535" s="74"/>
      <c r="N535" s="74"/>
      <c r="O535" s="74"/>
      <c r="P535" s="74"/>
      <c r="Q535" s="74"/>
      <c r="R535" s="74"/>
      <c r="S535" s="74"/>
      <c r="T535" s="74"/>
      <c r="U535" s="74"/>
    </row>
    <row r="536" spans="11:21" ht="12.75">
      <c r="K536" s="74"/>
      <c r="L536" s="74"/>
      <c r="M536" s="74"/>
      <c r="N536" s="74"/>
      <c r="O536" s="74"/>
      <c r="P536" s="74"/>
      <c r="Q536" s="74"/>
      <c r="R536" s="74"/>
      <c r="S536" s="74"/>
      <c r="T536" s="74"/>
      <c r="U536" s="74"/>
    </row>
    <row r="537" spans="11:21" ht="12.75">
      <c r="K537" s="74"/>
      <c r="L537" s="74"/>
      <c r="M537" s="74"/>
      <c r="N537" s="74"/>
      <c r="O537" s="74"/>
      <c r="P537" s="74"/>
      <c r="Q537" s="74"/>
      <c r="R537" s="74"/>
      <c r="S537" s="74"/>
      <c r="T537" s="74"/>
      <c r="U537" s="74"/>
    </row>
    <row r="538" spans="11:21" ht="12.75">
      <c r="K538" s="74"/>
      <c r="L538" s="74"/>
      <c r="M538" s="74"/>
      <c r="N538" s="74"/>
      <c r="O538" s="74"/>
      <c r="P538" s="74"/>
      <c r="Q538" s="74"/>
      <c r="R538" s="74"/>
      <c r="S538" s="74"/>
      <c r="T538" s="74"/>
      <c r="U538" s="74"/>
    </row>
    <row r="539" spans="11:21" ht="12.75">
      <c r="K539" s="74"/>
      <c r="L539" s="74"/>
      <c r="M539" s="74"/>
      <c r="N539" s="74"/>
      <c r="O539" s="74"/>
      <c r="P539" s="74"/>
      <c r="Q539" s="74"/>
      <c r="R539" s="74"/>
      <c r="S539" s="74"/>
      <c r="T539" s="74"/>
      <c r="U539" s="74"/>
    </row>
    <row r="540" spans="11:21" ht="12.75">
      <c r="K540" s="74"/>
      <c r="L540" s="74"/>
      <c r="M540" s="74"/>
      <c r="N540" s="74"/>
      <c r="O540" s="74"/>
      <c r="P540" s="74"/>
      <c r="Q540" s="74"/>
      <c r="R540" s="74"/>
      <c r="S540" s="74"/>
      <c r="T540" s="74"/>
      <c r="U540" s="74"/>
    </row>
    <row r="541" spans="11:21" ht="12.75">
      <c r="K541" s="74"/>
      <c r="L541" s="74"/>
      <c r="M541" s="74"/>
      <c r="N541" s="74"/>
      <c r="O541" s="74"/>
      <c r="P541" s="74"/>
      <c r="Q541" s="74"/>
      <c r="R541" s="74"/>
      <c r="S541" s="74"/>
      <c r="T541" s="74"/>
      <c r="U541" s="74"/>
    </row>
    <row r="542" spans="11:21" ht="12.75">
      <c r="K542" s="74"/>
      <c r="L542" s="74"/>
      <c r="M542" s="74"/>
      <c r="N542" s="74"/>
      <c r="O542" s="74"/>
      <c r="P542" s="74"/>
      <c r="Q542" s="74"/>
      <c r="R542" s="74"/>
      <c r="S542" s="74"/>
      <c r="T542" s="74"/>
      <c r="U542" s="74"/>
    </row>
    <row r="543" spans="11:21" ht="12.75">
      <c r="K543" s="74"/>
      <c r="L543" s="74"/>
      <c r="M543" s="74"/>
      <c r="N543" s="74"/>
      <c r="O543" s="74"/>
      <c r="P543" s="74"/>
      <c r="Q543" s="74"/>
      <c r="R543" s="74"/>
      <c r="S543" s="74"/>
      <c r="T543" s="74"/>
      <c r="U543" s="74"/>
    </row>
    <row r="544" spans="11:21" ht="12.75">
      <c r="K544" s="74"/>
      <c r="L544" s="74"/>
      <c r="M544" s="74"/>
      <c r="N544" s="74"/>
      <c r="O544" s="74"/>
      <c r="P544" s="74"/>
      <c r="Q544" s="74"/>
      <c r="R544" s="74"/>
      <c r="S544" s="74"/>
      <c r="T544" s="74"/>
      <c r="U544" s="74"/>
    </row>
    <row r="545" spans="11:21" ht="12.75">
      <c r="K545" s="74"/>
      <c r="L545" s="74"/>
      <c r="M545" s="74"/>
      <c r="N545" s="74"/>
      <c r="O545" s="74"/>
      <c r="P545" s="74"/>
      <c r="Q545" s="74"/>
      <c r="R545" s="74"/>
      <c r="S545" s="74"/>
      <c r="T545" s="74"/>
      <c r="U545" s="74"/>
    </row>
    <row r="546" spans="11:21" ht="12.75">
      <c r="K546" s="74"/>
      <c r="L546" s="74"/>
      <c r="M546" s="74"/>
      <c r="N546" s="74"/>
      <c r="O546" s="74"/>
      <c r="P546" s="74"/>
      <c r="Q546" s="74"/>
      <c r="R546" s="74"/>
      <c r="S546" s="74"/>
      <c r="T546" s="74"/>
      <c r="U546" s="74"/>
    </row>
    <row r="547" spans="11:21" ht="12.75">
      <c r="K547" s="74"/>
      <c r="L547" s="74"/>
      <c r="M547" s="74"/>
      <c r="N547" s="74"/>
      <c r="O547" s="74"/>
      <c r="P547" s="74"/>
      <c r="Q547" s="74"/>
      <c r="R547" s="74"/>
      <c r="S547" s="74"/>
      <c r="T547" s="74"/>
      <c r="U547" s="74"/>
    </row>
    <row r="548" spans="11:21" ht="12.75">
      <c r="K548" s="74"/>
      <c r="L548" s="74"/>
      <c r="M548" s="74"/>
      <c r="N548" s="74"/>
      <c r="O548" s="74"/>
      <c r="P548" s="74"/>
      <c r="Q548" s="74"/>
      <c r="R548" s="74"/>
      <c r="S548" s="74"/>
      <c r="T548" s="74"/>
      <c r="U548" s="74"/>
    </row>
    <row r="549" spans="11:21" ht="12.75">
      <c r="K549" s="74"/>
      <c r="L549" s="74"/>
      <c r="M549" s="74"/>
      <c r="N549" s="74"/>
      <c r="O549" s="74"/>
      <c r="P549" s="74"/>
      <c r="Q549" s="74"/>
      <c r="R549" s="74"/>
      <c r="S549" s="74"/>
      <c r="T549" s="74"/>
      <c r="U549" s="74"/>
    </row>
    <row r="550" spans="11:21" ht="12.75">
      <c r="K550" s="74"/>
      <c r="L550" s="74"/>
      <c r="M550" s="74"/>
      <c r="N550" s="74"/>
      <c r="O550" s="74"/>
      <c r="P550" s="74"/>
      <c r="Q550" s="74"/>
      <c r="R550" s="74"/>
      <c r="S550" s="74"/>
      <c r="T550" s="74"/>
      <c r="U550" s="74"/>
    </row>
    <row r="551" spans="11:21" ht="12.75">
      <c r="K551" s="74"/>
      <c r="L551" s="74"/>
      <c r="M551" s="74"/>
      <c r="N551" s="74"/>
      <c r="O551" s="74"/>
      <c r="P551" s="74"/>
      <c r="Q551" s="74"/>
      <c r="R551" s="74"/>
      <c r="S551" s="74"/>
      <c r="T551" s="74"/>
      <c r="U551" s="74"/>
    </row>
    <row r="552" spans="11:21" ht="12.75">
      <c r="K552" s="74"/>
      <c r="L552" s="74"/>
      <c r="M552" s="74"/>
      <c r="N552" s="74"/>
      <c r="O552" s="74"/>
      <c r="P552" s="74"/>
      <c r="Q552" s="74"/>
      <c r="R552" s="74"/>
      <c r="S552" s="74"/>
      <c r="T552" s="74"/>
      <c r="U552" s="74"/>
    </row>
    <row r="553" spans="11:21" ht="12.75">
      <c r="K553" s="74"/>
      <c r="L553" s="74"/>
      <c r="M553" s="74"/>
      <c r="N553" s="74"/>
      <c r="O553" s="74"/>
      <c r="P553" s="74"/>
      <c r="Q553" s="74"/>
      <c r="R553" s="74"/>
      <c r="S553" s="74"/>
      <c r="T553" s="74"/>
      <c r="U553" s="74"/>
    </row>
    <row r="554" spans="11:21" ht="12.75">
      <c r="K554" s="74"/>
      <c r="L554" s="74"/>
      <c r="M554" s="74"/>
      <c r="N554" s="74"/>
      <c r="O554" s="74"/>
      <c r="P554" s="74"/>
      <c r="Q554" s="74"/>
      <c r="R554" s="74"/>
      <c r="S554" s="74"/>
      <c r="T554" s="74"/>
      <c r="U554" s="74"/>
    </row>
    <row r="555" spans="11:21" ht="12.75">
      <c r="K555" s="74"/>
      <c r="L555" s="74"/>
      <c r="M555" s="74"/>
      <c r="N555" s="74"/>
      <c r="O555" s="74"/>
      <c r="P555" s="74"/>
      <c r="Q555" s="74"/>
      <c r="R555" s="74"/>
      <c r="S555" s="74"/>
      <c r="T555" s="74"/>
      <c r="U555" s="74"/>
    </row>
    <row r="556" spans="11:21" ht="12.75">
      <c r="K556" s="74"/>
      <c r="L556" s="74"/>
      <c r="M556" s="74"/>
      <c r="N556" s="74"/>
      <c r="O556" s="74"/>
      <c r="P556" s="74"/>
      <c r="Q556" s="74"/>
      <c r="R556" s="74"/>
      <c r="S556" s="74"/>
      <c r="T556" s="74"/>
      <c r="U556" s="74"/>
    </row>
    <row r="557" spans="11:21" ht="12.75">
      <c r="K557" s="74"/>
      <c r="L557" s="74"/>
      <c r="M557" s="74"/>
      <c r="N557" s="74"/>
      <c r="O557" s="74"/>
      <c r="P557" s="74"/>
      <c r="Q557" s="74"/>
      <c r="R557" s="74"/>
      <c r="S557" s="74"/>
      <c r="T557" s="74"/>
      <c r="U557" s="74"/>
    </row>
    <row r="558" spans="11:21" ht="12.75">
      <c r="K558" s="74"/>
      <c r="L558" s="74"/>
      <c r="M558" s="74"/>
      <c r="N558" s="74"/>
      <c r="O558" s="74"/>
      <c r="P558" s="74"/>
      <c r="Q558" s="74"/>
      <c r="R558" s="74"/>
      <c r="S558" s="74"/>
      <c r="T558" s="74"/>
      <c r="U558" s="74"/>
    </row>
    <row r="559" spans="11:21" ht="12.75">
      <c r="K559" s="74"/>
      <c r="L559" s="74"/>
      <c r="M559" s="74"/>
      <c r="N559" s="74"/>
      <c r="O559" s="74"/>
      <c r="P559" s="74"/>
      <c r="Q559" s="74"/>
      <c r="R559" s="74"/>
      <c r="S559" s="74"/>
      <c r="T559" s="74"/>
      <c r="U559" s="74"/>
    </row>
    <row r="560" spans="11:21" ht="12.75">
      <c r="K560" s="74"/>
      <c r="L560" s="74"/>
      <c r="M560" s="74"/>
      <c r="N560" s="74"/>
      <c r="O560" s="74"/>
      <c r="P560" s="74"/>
      <c r="Q560" s="74"/>
      <c r="R560" s="74"/>
      <c r="S560" s="74"/>
      <c r="T560" s="74"/>
      <c r="U560" s="74"/>
    </row>
    <row r="561" spans="11:21" ht="12.75">
      <c r="K561" s="74"/>
      <c r="L561" s="74"/>
      <c r="M561" s="74"/>
      <c r="N561" s="74"/>
      <c r="O561" s="74"/>
      <c r="P561" s="74"/>
      <c r="Q561" s="74"/>
      <c r="R561" s="74"/>
      <c r="S561" s="74"/>
      <c r="T561" s="74"/>
      <c r="U561" s="74"/>
    </row>
    <row r="562" spans="11:21" ht="12.75">
      <c r="K562" s="74"/>
      <c r="L562" s="74"/>
      <c r="M562" s="74"/>
      <c r="N562" s="74"/>
      <c r="O562" s="74"/>
      <c r="P562" s="74"/>
      <c r="Q562" s="74"/>
      <c r="R562" s="74"/>
      <c r="S562" s="74"/>
      <c r="T562" s="74"/>
      <c r="U562" s="74"/>
    </row>
    <row r="563" spans="11:21" ht="12.75">
      <c r="K563" s="74"/>
      <c r="L563" s="74"/>
      <c r="M563" s="74"/>
      <c r="N563" s="74"/>
      <c r="O563" s="74"/>
      <c r="P563" s="74"/>
      <c r="Q563" s="74"/>
      <c r="R563" s="74"/>
      <c r="S563" s="74"/>
      <c r="T563" s="74"/>
      <c r="U563" s="74"/>
    </row>
    <row r="564" spans="11:21" ht="12.75">
      <c r="K564" s="74"/>
      <c r="L564" s="74"/>
      <c r="M564" s="74"/>
      <c r="N564" s="74"/>
      <c r="O564" s="74"/>
      <c r="P564" s="74"/>
      <c r="Q564" s="74"/>
      <c r="R564" s="74"/>
      <c r="S564" s="74"/>
      <c r="T564" s="74"/>
      <c r="U564" s="74"/>
    </row>
    <row r="565" spans="11:21" ht="12.75">
      <c r="K565" s="74"/>
      <c r="L565" s="74"/>
      <c r="M565" s="74"/>
      <c r="N565" s="74"/>
      <c r="O565" s="74"/>
      <c r="P565" s="74"/>
      <c r="Q565" s="74"/>
      <c r="R565" s="74"/>
      <c r="S565" s="74"/>
      <c r="T565" s="74"/>
      <c r="U565" s="74"/>
    </row>
    <row r="566" spans="11:21" ht="12.75">
      <c r="K566" s="74"/>
      <c r="L566" s="74"/>
      <c r="M566" s="74"/>
      <c r="N566" s="74"/>
      <c r="O566" s="74"/>
      <c r="P566" s="74"/>
      <c r="Q566" s="74"/>
      <c r="R566" s="74"/>
      <c r="S566" s="74"/>
      <c r="T566" s="74"/>
      <c r="U566" s="74"/>
    </row>
    <row r="567" spans="11:21" ht="12.75">
      <c r="K567" s="74"/>
      <c r="L567" s="74"/>
      <c r="M567" s="74"/>
      <c r="N567" s="74"/>
      <c r="O567" s="74"/>
      <c r="P567" s="74"/>
      <c r="Q567" s="74"/>
      <c r="R567" s="74"/>
      <c r="S567" s="74"/>
      <c r="T567" s="74"/>
      <c r="U567" s="74"/>
    </row>
    <row r="568" spans="11:21" ht="12.75">
      <c r="K568" s="74"/>
      <c r="L568" s="74"/>
      <c r="M568" s="74"/>
      <c r="N568" s="74"/>
      <c r="O568" s="74"/>
      <c r="P568" s="74"/>
      <c r="Q568" s="74"/>
      <c r="R568" s="74"/>
      <c r="S568" s="74"/>
      <c r="T568" s="74"/>
      <c r="U568" s="74"/>
    </row>
    <row r="569" spans="11:21" ht="12.75">
      <c r="K569" s="74"/>
      <c r="L569" s="74"/>
      <c r="M569" s="74"/>
      <c r="N569" s="74"/>
      <c r="O569" s="74"/>
      <c r="P569" s="74"/>
      <c r="Q569" s="74"/>
      <c r="R569" s="74"/>
      <c r="S569" s="74"/>
      <c r="T569" s="74"/>
      <c r="U569" s="74"/>
    </row>
    <row r="570" spans="11:21" ht="12.75">
      <c r="K570" s="74"/>
      <c r="L570" s="74"/>
      <c r="M570" s="74"/>
      <c r="N570" s="74"/>
      <c r="O570" s="74"/>
      <c r="P570" s="74"/>
      <c r="Q570" s="74"/>
      <c r="R570" s="74"/>
      <c r="S570" s="74"/>
      <c r="T570" s="74"/>
      <c r="U570" s="74"/>
    </row>
    <row r="571" spans="11:21" ht="12.75">
      <c r="K571" s="74"/>
      <c r="L571" s="74"/>
      <c r="M571" s="74"/>
      <c r="N571" s="74"/>
      <c r="O571" s="74"/>
      <c r="P571" s="74"/>
      <c r="Q571" s="74"/>
      <c r="R571" s="74"/>
      <c r="S571" s="74"/>
      <c r="T571" s="74"/>
      <c r="U571" s="74"/>
    </row>
    <row r="572" spans="11:21" ht="12.75">
      <c r="K572" s="74"/>
      <c r="L572" s="74"/>
      <c r="M572" s="74"/>
      <c r="N572" s="74"/>
      <c r="O572" s="74"/>
      <c r="P572" s="74"/>
      <c r="Q572" s="74"/>
      <c r="R572" s="74"/>
      <c r="S572" s="74"/>
      <c r="T572" s="74"/>
      <c r="U572" s="74"/>
    </row>
    <row r="573" spans="11:21" ht="12.75">
      <c r="K573" s="74"/>
      <c r="L573" s="74"/>
      <c r="M573" s="74"/>
      <c r="N573" s="74"/>
      <c r="O573" s="74"/>
      <c r="P573" s="74"/>
      <c r="Q573" s="74"/>
      <c r="R573" s="74"/>
      <c r="S573" s="74"/>
      <c r="T573" s="74"/>
      <c r="U573" s="74"/>
    </row>
    <row r="574" spans="11:21" ht="12.75">
      <c r="K574" s="74"/>
      <c r="L574" s="74"/>
      <c r="M574" s="74"/>
      <c r="N574" s="74"/>
      <c r="O574" s="74"/>
      <c r="P574" s="74"/>
      <c r="Q574" s="74"/>
      <c r="R574" s="74"/>
      <c r="S574" s="74"/>
      <c r="T574" s="74"/>
      <c r="U574" s="74"/>
    </row>
    <row r="575" spans="11:21" ht="12.75">
      <c r="K575" s="74"/>
      <c r="L575" s="74"/>
      <c r="M575" s="74"/>
      <c r="N575" s="74"/>
      <c r="O575" s="74"/>
      <c r="P575" s="74"/>
      <c r="Q575" s="74"/>
      <c r="R575" s="74"/>
      <c r="S575" s="74"/>
      <c r="T575" s="74"/>
      <c r="U575" s="74"/>
    </row>
    <row r="576" spans="11:21" ht="12.75">
      <c r="K576" s="74"/>
      <c r="L576" s="74"/>
      <c r="M576" s="74"/>
      <c r="N576" s="74"/>
      <c r="O576" s="74"/>
      <c r="P576" s="74"/>
      <c r="Q576" s="74"/>
      <c r="R576" s="74"/>
      <c r="S576" s="74"/>
      <c r="T576" s="74"/>
      <c r="U576" s="74"/>
    </row>
    <row r="577" spans="11:21" ht="12.75">
      <c r="K577" s="74"/>
      <c r="L577" s="74"/>
      <c r="M577" s="74"/>
      <c r="N577" s="74"/>
      <c r="O577" s="74"/>
      <c r="P577" s="74"/>
      <c r="Q577" s="74"/>
      <c r="R577" s="74"/>
      <c r="S577" s="74"/>
      <c r="T577" s="74"/>
      <c r="U577" s="74"/>
    </row>
    <row r="578" spans="11:21" ht="12.75">
      <c r="K578" s="74"/>
      <c r="L578" s="74"/>
      <c r="M578" s="74"/>
      <c r="N578" s="74"/>
      <c r="O578" s="74"/>
      <c r="P578" s="74"/>
      <c r="Q578" s="74"/>
      <c r="R578" s="74"/>
      <c r="S578" s="74"/>
      <c r="T578" s="74"/>
      <c r="U578" s="74"/>
    </row>
    <row r="579" spans="11:21" ht="12.75">
      <c r="K579" s="74"/>
      <c r="L579" s="74"/>
      <c r="M579" s="74"/>
      <c r="N579" s="74"/>
      <c r="O579" s="74"/>
      <c r="P579" s="74"/>
      <c r="Q579" s="74"/>
      <c r="R579" s="74"/>
      <c r="S579" s="74"/>
      <c r="T579" s="74"/>
      <c r="U579" s="74"/>
    </row>
    <row r="580" spans="11:21" ht="12.75">
      <c r="K580" s="74"/>
      <c r="L580" s="74"/>
      <c r="M580" s="74"/>
      <c r="N580" s="74"/>
      <c r="O580" s="74"/>
      <c r="P580" s="74"/>
      <c r="Q580" s="74"/>
      <c r="R580" s="74"/>
      <c r="S580" s="74"/>
      <c r="T580" s="74"/>
      <c r="U580" s="74"/>
    </row>
    <row r="581" spans="11:21" ht="12.75">
      <c r="K581" s="74"/>
      <c r="L581" s="74"/>
      <c r="M581" s="74"/>
      <c r="N581" s="74"/>
      <c r="O581" s="74"/>
      <c r="P581" s="74"/>
      <c r="Q581" s="74"/>
      <c r="R581" s="74"/>
      <c r="S581" s="74"/>
      <c r="T581" s="74"/>
      <c r="U581" s="74"/>
    </row>
    <row r="582" spans="11:21" ht="12.75">
      <c r="K582" s="74"/>
      <c r="L582" s="74"/>
      <c r="M582" s="74"/>
      <c r="N582" s="74"/>
      <c r="O582" s="74"/>
      <c r="P582" s="74"/>
      <c r="Q582" s="74"/>
      <c r="R582" s="74"/>
      <c r="S582" s="74"/>
      <c r="T582" s="74"/>
      <c r="U582" s="74"/>
    </row>
    <row r="583" spans="11:21" ht="12.75">
      <c r="K583" s="74"/>
      <c r="L583" s="74"/>
      <c r="M583" s="74"/>
      <c r="N583" s="74"/>
      <c r="O583" s="74"/>
      <c r="P583" s="74"/>
      <c r="Q583" s="74"/>
      <c r="R583" s="74"/>
      <c r="S583" s="74"/>
      <c r="T583" s="74"/>
      <c r="U583" s="74"/>
    </row>
    <row r="584" spans="11:21" ht="12.75">
      <c r="K584" s="74"/>
      <c r="L584" s="74"/>
      <c r="M584" s="74"/>
      <c r="N584" s="74"/>
      <c r="O584" s="74"/>
      <c r="P584" s="74"/>
      <c r="Q584" s="74"/>
      <c r="R584" s="74"/>
      <c r="S584" s="74"/>
      <c r="T584" s="74"/>
      <c r="U584" s="74"/>
    </row>
    <row r="585" spans="11:21" ht="12.75">
      <c r="K585" s="74"/>
      <c r="L585" s="74"/>
      <c r="M585" s="74"/>
      <c r="N585" s="74"/>
      <c r="O585" s="74"/>
      <c r="P585" s="74"/>
      <c r="Q585" s="74"/>
      <c r="R585" s="74"/>
      <c r="S585" s="74"/>
      <c r="T585" s="74"/>
      <c r="U585" s="74"/>
    </row>
    <row r="586" spans="11:21" ht="12.75">
      <c r="K586" s="74"/>
      <c r="L586" s="74"/>
      <c r="M586" s="74"/>
      <c r="N586" s="74"/>
      <c r="O586" s="74"/>
      <c r="P586" s="74"/>
      <c r="Q586" s="74"/>
      <c r="R586" s="74"/>
      <c r="S586" s="74"/>
      <c r="T586" s="74"/>
      <c r="U586" s="74"/>
    </row>
    <row r="587" spans="11:21" ht="12.75">
      <c r="K587" s="74"/>
      <c r="L587" s="74"/>
      <c r="M587" s="74"/>
      <c r="N587" s="74"/>
      <c r="O587" s="74"/>
      <c r="P587" s="74"/>
      <c r="Q587" s="74"/>
      <c r="R587" s="74"/>
      <c r="S587" s="74"/>
      <c r="T587" s="74"/>
      <c r="U587" s="74"/>
    </row>
    <row r="588" spans="11:21" ht="12.75">
      <c r="K588" s="74"/>
      <c r="L588" s="74"/>
      <c r="M588" s="74"/>
      <c r="N588" s="74"/>
      <c r="O588" s="74"/>
      <c r="P588" s="74"/>
      <c r="Q588" s="74"/>
      <c r="R588" s="74"/>
      <c r="S588" s="74"/>
      <c r="T588" s="74"/>
      <c r="U588" s="74"/>
    </row>
    <row r="589" spans="11:21" ht="12.75">
      <c r="K589" s="74"/>
      <c r="L589" s="74"/>
      <c r="M589" s="74"/>
      <c r="N589" s="74"/>
      <c r="O589" s="74"/>
      <c r="P589" s="74"/>
      <c r="Q589" s="74"/>
      <c r="R589" s="74"/>
      <c r="S589" s="74"/>
      <c r="T589" s="74"/>
      <c r="U589" s="74"/>
    </row>
    <row r="590" spans="11:21" ht="12.75">
      <c r="K590" s="74"/>
      <c r="L590" s="74"/>
      <c r="M590" s="74"/>
      <c r="N590" s="74"/>
      <c r="O590" s="74"/>
      <c r="P590" s="74"/>
      <c r="Q590" s="74"/>
      <c r="R590" s="74"/>
      <c r="S590" s="74"/>
      <c r="T590" s="74"/>
      <c r="U590" s="74"/>
    </row>
    <row r="591" spans="11:21" ht="12.75">
      <c r="K591" s="74"/>
      <c r="L591" s="74"/>
      <c r="M591" s="74"/>
      <c r="N591" s="74"/>
      <c r="O591" s="74"/>
      <c r="P591" s="74"/>
      <c r="Q591" s="74"/>
      <c r="R591" s="74"/>
      <c r="S591" s="74"/>
      <c r="T591" s="74"/>
      <c r="U591" s="74"/>
    </row>
    <row r="592" spans="11:21" ht="12.75">
      <c r="K592" s="74"/>
      <c r="L592" s="74"/>
      <c r="M592" s="74"/>
      <c r="N592" s="74"/>
      <c r="O592" s="74"/>
      <c r="P592" s="74"/>
      <c r="Q592" s="74"/>
      <c r="R592" s="74"/>
      <c r="S592" s="74"/>
      <c r="T592" s="74"/>
      <c r="U592" s="74"/>
    </row>
    <row r="593" spans="11:21" ht="12.75">
      <c r="K593" s="74"/>
      <c r="L593" s="74"/>
      <c r="M593" s="74"/>
      <c r="N593" s="74"/>
      <c r="O593" s="74"/>
      <c r="P593" s="74"/>
      <c r="Q593" s="74"/>
      <c r="R593" s="74"/>
      <c r="S593" s="74"/>
      <c r="T593" s="74"/>
      <c r="U593" s="74"/>
    </row>
    <row r="594" spans="11:21" ht="12.75">
      <c r="K594" s="74"/>
      <c r="L594" s="74"/>
      <c r="M594" s="74"/>
      <c r="N594" s="74"/>
      <c r="O594" s="74"/>
      <c r="P594" s="74"/>
      <c r="Q594" s="74"/>
      <c r="R594" s="74"/>
      <c r="S594" s="74"/>
      <c r="T594" s="74"/>
      <c r="U594" s="74"/>
    </row>
    <row r="595" spans="11:21" ht="12.75">
      <c r="K595" s="74"/>
      <c r="L595" s="74"/>
      <c r="M595" s="74"/>
      <c r="N595" s="74"/>
      <c r="O595" s="74"/>
      <c r="P595" s="74"/>
      <c r="Q595" s="74"/>
      <c r="R595" s="74"/>
      <c r="S595" s="74"/>
      <c r="T595" s="74"/>
      <c r="U595" s="74"/>
    </row>
    <row r="596" spans="11:21" ht="12.75">
      <c r="K596" s="74"/>
      <c r="L596" s="74"/>
      <c r="M596" s="74"/>
      <c r="N596" s="74"/>
      <c r="O596" s="74"/>
      <c r="P596" s="74"/>
      <c r="Q596" s="74"/>
      <c r="R596" s="74"/>
      <c r="S596" s="74"/>
      <c r="T596" s="74"/>
      <c r="U596" s="74"/>
    </row>
    <row r="597" spans="11:21" ht="12.75">
      <c r="K597" s="74"/>
      <c r="L597" s="74"/>
      <c r="M597" s="74"/>
      <c r="N597" s="74"/>
      <c r="O597" s="74"/>
      <c r="P597" s="74"/>
      <c r="Q597" s="74"/>
      <c r="R597" s="74"/>
      <c r="S597" s="74"/>
      <c r="T597" s="74"/>
      <c r="U597" s="74"/>
    </row>
    <row r="598" spans="11:21" ht="12.75">
      <c r="K598" s="74"/>
      <c r="L598" s="74"/>
      <c r="M598" s="74"/>
      <c r="N598" s="74"/>
      <c r="O598" s="74"/>
      <c r="P598" s="74"/>
      <c r="Q598" s="74"/>
      <c r="R598" s="74"/>
      <c r="S598" s="74"/>
      <c r="T598" s="74"/>
      <c r="U598" s="74"/>
    </row>
    <row r="599" spans="11:21" ht="12.75">
      <c r="K599" s="74"/>
      <c r="L599" s="74"/>
      <c r="M599" s="74"/>
      <c r="N599" s="74"/>
      <c r="O599" s="74"/>
      <c r="P599" s="74"/>
      <c r="Q599" s="74"/>
      <c r="R599" s="74"/>
      <c r="S599" s="74"/>
      <c r="T599" s="74"/>
      <c r="U599" s="74"/>
    </row>
    <row r="600" spans="11:21" ht="12.75">
      <c r="K600" s="74"/>
      <c r="L600" s="74"/>
      <c r="M600" s="74"/>
      <c r="N600" s="74"/>
      <c r="O600" s="74"/>
      <c r="P600" s="74"/>
      <c r="Q600" s="74"/>
      <c r="R600" s="74"/>
      <c r="S600" s="74"/>
      <c r="T600" s="74"/>
      <c r="U600" s="74"/>
    </row>
    <row r="601" spans="11:21" ht="12.75">
      <c r="K601" s="74"/>
      <c r="L601" s="74"/>
      <c r="M601" s="74"/>
      <c r="N601" s="74"/>
      <c r="O601" s="74"/>
      <c r="P601" s="74"/>
      <c r="Q601" s="74"/>
      <c r="R601" s="74"/>
      <c r="S601" s="74"/>
      <c r="T601" s="74"/>
      <c r="U601" s="74"/>
    </row>
    <row r="602" spans="11:21" ht="12.75">
      <c r="K602" s="74"/>
      <c r="L602" s="74"/>
      <c r="M602" s="74"/>
      <c r="N602" s="74"/>
      <c r="O602" s="74"/>
      <c r="P602" s="74"/>
      <c r="Q602" s="74"/>
      <c r="R602" s="74"/>
      <c r="S602" s="74"/>
      <c r="T602" s="74"/>
      <c r="U602" s="74"/>
    </row>
    <row r="603" spans="11:21" ht="12.75">
      <c r="K603" s="74"/>
      <c r="L603" s="74"/>
      <c r="M603" s="74"/>
      <c r="N603" s="74"/>
      <c r="O603" s="74"/>
      <c r="P603" s="74"/>
      <c r="Q603" s="74"/>
      <c r="R603" s="74"/>
      <c r="S603" s="74"/>
      <c r="T603" s="74"/>
      <c r="U603" s="74"/>
    </row>
    <row r="604" spans="11:21" ht="12.75">
      <c r="K604" s="74"/>
      <c r="L604" s="74"/>
      <c r="M604" s="74"/>
      <c r="N604" s="74"/>
      <c r="O604" s="74"/>
      <c r="P604" s="74"/>
      <c r="Q604" s="74"/>
      <c r="R604" s="74"/>
      <c r="S604" s="74"/>
      <c r="T604" s="74"/>
      <c r="U604" s="74"/>
    </row>
    <row r="605" spans="11:21" ht="12.75">
      <c r="K605" s="74"/>
      <c r="L605" s="74"/>
      <c r="M605" s="74"/>
      <c r="N605" s="74"/>
      <c r="O605" s="74"/>
      <c r="P605" s="74"/>
      <c r="Q605" s="74"/>
      <c r="R605" s="74"/>
      <c r="S605" s="74"/>
      <c r="T605" s="74"/>
      <c r="U605" s="74"/>
    </row>
    <row r="606" spans="11:21" ht="12.75">
      <c r="K606" s="74"/>
      <c r="L606" s="74"/>
      <c r="M606" s="74"/>
      <c r="N606" s="74"/>
      <c r="O606" s="74"/>
      <c r="P606" s="74"/>
      <c r="Q606" s="74"/>
      <c r="R606" s="74"/>
      <c r="S606" s="74"/>
      <c r="T606" s="74"/>
      <c r="U606" s="74"/>
    </row>
    <row r="607" spans="11:21" ht="12.75">
      <c r="K607" s="74"/>
      <c r="L607" s="74"/>
      <c r="M607" s="74"/>
      <c r="N607" s="74"/>
      <c r="O607" s="74"/>
      <c r="P607" s="74"/>
      <c r="Q607" s="74"/>
      <c r="R607" s="74"/>
      <c r="S607" s="74"/>
      <c r="T607" s="74"/>
      <c r="U607" s="74"/>
    </row>
    <row r="608" spans="11:21" ht="12.75">
      <c r="K608" s="74"/>
      <c r="L608" s="74"/>
      <c r="M608" s="74"/>
      <c r="N608" s="74"/>
      <c r="O608" s="74"/>
      <c r="P608" s="74"/>
      <c r="Q608" s="74"/>
      <c r="R608" s="74"/>
      <c r="S608" s="74"/>
      <c r="T608" s="74"/>
      <c r="U608" s="74"/>
    </row>
    <row r="609" spans="11:21" ht="12.75">
      <c r="K609" s="74"/>
      <c r="L609" s="74"/>
      <c r="M609" s="74"/>
      <c r="N609" s="74"/>
      <c r="O609" s="74"/>
      <c r="P609" s="74"/>
      <c r="Q609" s="74"/>
      <c r="R609" s="74"/>
      <c r="S609" s="74"/>
      <c r="T609" s="74"/>
      <c r="U609" s="74"/>
    </row>
    <row r="610" spans="11:21" ht="12.75">
      <c r="K610" s="74"/>
      <c r="L610" s="74"/>
      <c r="M610" s="74"/>
      <c r="N610" s="74"/>
      <c r="O610" s="74"/>
      <c r="P610" s="74"/>
      <c r="Q610" s="74"/>
      <c r="R610" s="74"/>
      <c r="S610" s="74"/>
      <c r="T610" s="74"/>
      <c r="U610" s="74"/>
    </row>
    <row r="611" spans="11:21" ht="12.75">
      <c r="K611" s="74"/>
      <c r="L611" s="74"/>
      <c r="M611" s="74"/>
      <c r="N611" s="74"/>
      <c r="O611" s="74"/>
      <c r="P611" s="74"/>
      <c r="Q611" s="74"/>
      <c r="R611" s="74"/>
      <c r="S611" s="74"/>
      <c r="T611" s="74"/>
      <c r="U611" s="74"/>
    </row>
    <row r="612" spans="11:21" ht="12.75">
      <c r="K612" s="74"/>
      <c r="L612" s="74"/>
      <c r="M612" s="74"/>
      <c r="N612" s="74"/>
      <c r="O612" s="74"/>
      <c r="P612" s="74"/>
      <c r="Q612" s="74"/>
      <c r="R612" s="74"/>
      <c r="S612" s="74"/>
      <c r="T612" s="74"/>
      <c r="U612" s="74"/>
    </row>
    <row r="613" spans="11:21" ht="12.75">
      <c r="K613" s="74"/>
      <c r="L613" s="74"/>
      <c r="M613" s="74"/>
      <c r="N613" s="74"/>
      <c r="O613" s="74"/>
      <c r="P613" s="74"/>
      <c r="Q613" s="74"/>
      <c r="R613" s="74"/>
      <c r="S613" s="74"/>
      <c r="T613" s="74"/>
      <c r="U613" s="74"/>
    </row>
    <row r="614" spans="11:21" ht="12.75">
      <c r="K614" s="74"/>
      <c r="L614" s="74"/>
      <c r="M614" s="74"/>
      <c r="N614" s="74"/>
      <c r="O614" s="74"/>
      <c r="P614" s="74"/>
      <c r="Q614" s="74"/>
      <c r="R614" s="74"/>
      <c r="S614" s="74"/>
      <c r="T614" s="74"/>
      <c r="U614" s="74"/>
    </row>
    <row r="615" spans="11:21" ht="12.75">
      <c r="K615" s="74"/>
      <c r="L615" s="74"/>
      <c r="M615" s="74"/>
      <c r="N615" s="74"/>
      <c r="O615" s="74"/>
      <c r="P615" s="74"/>
      <c r="Q615" s="74"/>
      <c r="R615" s="74"/>
      <c r="S615" s="74"/>
      <c r="T615" s="74"/>
      <c r="U615" s="74"/>
    </row>
    <row r="616" spans="11:21" ht="12.75">
      <c r="K616" s="74"/>
      <c r="L616" s="74"/>
      <c r="M616" s="74"/>
      <c r="N616" s="74"/>
      <c r="O616" s="74"/>
      <c r="P616" s="74"/>
      <c r="Q616" s="74"/>
      <c r="R616" s="74"/>
      <c r="S616" s="74"/>
      <c r="T616" s="74"/>
      <c r="U616" s="74"/>
    </row>
    <row r="617" spans="11:21" ht="12.75">
      <c r="K617" s="74"/>
      <c r="L617" s="74"/>
      <c r="M617" s="74"/>
      <c r="N617" s="74"/>
      <c r="O617" s="74"/>
      <c r="P617" s="74"/>
      <c r="Q617" s="74"/>
      <c r="R617" s="74"/>
      <c r="S617" s="74"/>
      <c r="T617" s="74"/>
      <c r="U617" s="74"/>
    </row>
    <row r="618" spans="11:21" ht="12.75">
      <c r="K618" s="74"/>
      <c r="L618" s="74"/>
      <c r="M618" s="74"/>
      <c r="N618" s="74"/>
      <c r="O618" s="74"/>
      <c r="P618" s="74"/>
      <c r="Q618" s="74"/>
      <c r="R618" s="74"/>
      <c r="S618" s="74"/>
      <c r="T618" s="74"/>
      <c r="U618" s="74"/>
    </row>
    <row r="619" spans="11:21" ht="12.75">
      <c r="K619" s="74"/>
      <c r="L619" s="74"/>
      <c r="M619" s="74"/>
      <c r="N619" s="74"/>
      <c r="O619" s="74"/>
      <c r="P619" s="74"/>
      <c r="Q619" s="74"/>
      <c r="R619" s="74"/>
      <c r="S619" s="74"/>
      <c r="T619" s="74"/>
      <c r="U619" s="74"/>
    </row>
    <row r="620" spans="11:21" ht="12.75">
      <c r="K620" s="74"/>
      <c r="L620" s="74"/>
      <c r="M620" s="74"/>
      <c r="N620" s="74"/>
      <c r="O620" s="74"/>
      <c r="P620" s="74"/>
      <c r="Q620" s="74"/>
      <c r="R620" s="74"/>
      <c r="S620" s="74"/>
      <c r="T620" s="74"/>
      <c r="U620" s="74"/>
    </row>
    <row r="621" spans="11:21" ht="12.75">
      <c r="K621" s="74"/>
      <c r="L621" s="74"/>
      <c r="M621" s="74"/>
      <c r="N621" s="74"/>
      <c r="O621" s="74"/>
      <c r="P621" s="74"/>
      <c r="Q621" s="74"/>
      <c r="R621" s="74"/>
      <c r="S621" s="74"/>
      <c r="T621" s="74"/>
      <c r="U621" s="74"/>
    </row>
    <row r="622" spans="11:21" ht="12.75">
      <c r="K622" s="74"/>
      <c r="L622" s="74"/>
      <c r="M622" s="74"/>
      <c r="N622" s="74"/>
      <c r="O622" s="74"/>
      <c r="P622" s="74"/>
      <c r="Q622" s="74"/>
      <c r="R622" s="74"/>
      <c r="S622" s="74"/>
      <c r="T622" s="74"/>
      <c r="U622" s="74"/>
    </row>
    <row r="623" spans="11:21" ht="12.75">
      <c r="K623" s="74"/>
      <c r="L623" s="74"/>
      <c r="M623" s="74"/>
      <c r="N623" s="74"/>
      <c r="O623" s="74"/>
      <c r="P623" s="74"/>
      <c r="Q623" s="74"/>
      <c r="R623" s="74"/>
      <c r="S623" s="74"/>
      <c r="T623" s="74"/>
      <c r="U623" s="74"/>
    </row>
    <row r="624" spans="11:21" ht="12.75">
      <c r="K624" s="74"/>
      <c r="L624" s="74"/>
      <c r="M624" s="74"/>
      <c r="N624" s="74"/>
      <c r="O624" s="74"/>
      <c r="P624" s="74"/>
      <c r="Q624" s="74"/>
      <c r="R624" s="74"/>
      <c r="S624" s="74"/>
      <c r="T624" s="74"/>
      <c r="U624" s="74"/>
    </row>
    <row r="625" spans="11:21" ht="12.75">
      <c r="K625" s="74"/>
      <c r="L625" s="74"/>
      <c r="M625" s="74"/>
      <c r="N625" s="74"/>
      <c r="O625" s="74"/>
      <c r="P625" s="74"/>
      <c r="Q625" s="74"/>
      <c r="R625" s="74"/>
      <c r="S625" s="74"/>
      <c r="T625" s="74"/>
      <c r="U625" s="74"/>
    </row>
    <row r="626" spans="11:21" ht="12.75">
      <c r="K626" s="74"/>
      <c r="L626" s="74"/>
      <c r="M626" s="74"/>
      <c r="N626" s="74"/>
      <c r="O626" s="74"/>
      <c r="P626" s="74"/>
      <c r="Q626" s="74"/>
      <c r="R626" s="74"/>
      <c r="S626" s="74"/>
      <c r="T626" s="74"/>
      <c r="U626" s="74"/>
    </row>
    <row r="627" spans="11:21" ht="12.75">
      <c r="K627" s="74"/>
      <c r="L627" s="74"/>
      <c r="M627" s="74"/>
      <c r="N627" s="74"/>
      <c r="O627" s="74"/>
      <c r="P627" s="74"/>
      <c r="Q627" s="74"/>
      <c r="R627" s="74"/>
      <c r="S627" s="74"/>
      <c r="T627" s="74"/>
      <c r="U627" s="74"/>
    </row>
    <row r="628" spans="11:21" ht="12.75">
      <c r="K628" s="74"/>
      <c r="L628" s="74"/>
      <c r="M628" s="74"/>
      <c r="N628" s="74"/>
      <c r="O628" s="74"/>
      <c r="P628" s="74"/>
      <c r="Q628" s="74"/>
      <c r="R628" s="74"/>
      <c r="S628" s="74"/>
      <c r="T628" s="74"/>
      <c r="U628" s="74"/>
    </row>
    <row r="629" spans="11:21" ht="12.75">
      <c r="K629" s="74"/>
      <c r="L629" s="74"/>
      <c r="M629" s="74"/>
      <c r="N629" s="74"/>
      <c r="O629" s="74"/>
      <c r="P629" s="74"/>
      <c r="Q629" s="74"/>
      <c r="R629" s="74"/>
      <c r="S629" s="74"/>
      <c r="T629" s="74"/>
      <c r="U629" s="74"/>
    </row>
    <row r="630" spans="11:21" ht="12.75">
      <c r="K630" s="74"/>
      <c r="L630" s="74"/>
      <c r="M630" s="74"/>
      <c r="N630" s="74"/>
      <c r="O630" s="74"/>
      <c r="P630" s="74"/>
      <c r="Q630" s="74"/>
      <c r="R630" s="74"/>
      <c r="S630" s="74"/>
      <c r="T630" s="74"/>
      <c r="U630" s="74"/>
    </row>
    <row r="631" spans="11:21" ht="12.75">
      <c r="K631" s="74"/>
      <c r="L631" s="74"/>
      <c r="M631" s="74"/>
      <c r="N631" s="74"/>
      <c r="O631" s="74"/>
      <c r="P631" s="74"/>
      <c r="Q631" s="74"/>
      <c r="R631" s="74"/>
      <c r="S631" s="74"/>
      <c r="T631" s="74"/>
      <c r="U631" s="74"/>
    </row>
    <row r="632" spans="11:21" ht="12.75">
      <c r="K632" s="74"/>
      <c r="L632" s="74"/>
      <c r="M632" s="74"/>
      <c r="N632" s="74"/>
      <c r="O632" s="74"/>
      <c r="P632" s="74"/>
      <c r="Q632" s="74"/>
      <c r="R632" s="74"/>
      <c r="S632" s="74"/>
      <c r="T632" s="74"/>
      <c r="U632" s="74"/>
    </row>
    <row r="633" spans="11:21" ht="12.75">
      <c r="K633" s="74"/>
      <c r="L633" s="74"/>
      <c r="M633" s="74"/>
      <c r="N633" s="74"/>
      <c r="O633" s="74"/>
      <c r="P633" s="74"/>
      <c r="Q633" s="74"/>
      <c r="R633" s="74"/>
      <c r="S633" s="74"/>
      <c r="T633" s="74"/>
      <c r="U633" s="74"/>
    </row>
    <row r="634" spans="11:21" ht="12.75">
      <c r="K634" s="74"/>
      <c r="L634" s="74"/>
      <c r="M634" s="74"/>
      <c r="N634" s="74"/>
      <c r="O634" s="74"/>
      <c r="P634" s="74"/>
      <c r="Q634" s="74"/>
      <c r="R634" s="74"/>
      <c r="S634" s="74"/>
      <c r="T634" s="74"/>
      <c r="U634" s="74"/>
    </row>
    <row r="635" spans="11:21" ht="12.75">
      <c r="K635" s="74"/>
      <c r="L635" s="74"/>
      <c r="M635" s="74"/>
      <c r="N635" s="74"/>
      <c r="O635" s="74"/>
      <c r="P635" s="74"/>
      <c r="Q635" s="74"/>
      <c r="R635" s="74"/>
      <c r="S635" s="74"/>
      <c r="T635" s="74"/>
      <c r="U635" s="74"/>
    </row>
    <row r="636" spans="11:21" ht="12.75">
      <c r="K636" s="74"/>
      <c r="L636" s="74"/>
      <c r="M636" s="74"/>
      <c r="N636" s="74"/>
      <c r="O636" s="74"/>
      <c r="P636" s="74"/>
      <c r="Q636" s="74"/>
      <c r="R636" s="74"/>
      <c r="S636" s="74"/>
      <c r="T636" s="74"/>
      <c r="U636" s="74"/>
    </row>
    <row r="637" spans="11:21" ht="12.75">
      <c r="K637" s="74"/>
      <c r="L637" s="74"/>
      <c r="M637" s="74"/>
      <c r="N637" s="74"/>
      <c r="O637" s="74"/>
      <c r="P637" s="74"/>
      <c r="Q637" s="74"/>
      <c r="R637" s="74"/>
      <c r="S637" s="74"/>
      <c r="T637" s="74"/>
      <c r="U637" s="74"/>
    </row>
    <row r="638" spans="11:21" ht="12.75">
      <c r="K638" s="74"/>
      <c r="L638" s="74"/>
      <c r="M638" s="74"/>
      <c r="N638" s="74"/>
      <c r="O638" s="74"/>
      <c r="P638" s="74"/>
      <c r="Q638" s="74"/>
      <c r="R638" s="74"/>
      <c r="S638" s="74"/>
      <c r="T638" s="74"/>
      <c r="U638" s="74"/>
    </row>
    <row r="639" spans="11:21" ht="12.75">
      <c r="K639" s="74"/>
      <c r="L639" s="74"/>
      <c r="M639" s="74"/>
      <c r="N639" s="74"/>
      <c r="O639" s="74"/>
      <c r="P639" s="74"/>
      <c r="Q639" s="74"/>
      <c r="R639" s="74"/>
      <c r="S639" s="74"/>
      <c r="T639" s="74"/>
      <c r="U639" s="74"/>
    </row>
    <row r="640" spans="11:21" ht="12.75">
      <c r="K640" s="74"/>
      <c r="L640" s="74"/>
      <c r="M640" s="74"/>
      <c r="N640" s="74"/>
      <c r="O640" s="74"/>
      <c r="P640" s="74"/>
      <c r="Q640" s="74"/>
      <c r="R640" s="74"/>
      <c r="S640" s="74"/>
      <c r="T640" s="74"/>
      <c r="U640" s="74"/>
    </row>
    <row r="641" spans="11:21" ht="12.75">
      <c r="K641" s="74"/>
      <c r="L641" s="74"/>
      <c r="M641" s="74"/>
      <c r="N641" s="74"/>
      <c r="O641" s="74"/>
      <c r="P641" s="74"/>
      <c r="Q641" s="74"/>
      <c r="R641" s="74"/>
      <c r="S641" s="74"/>
      <c r="T641" s="74"/>
      <c r="U641" s="74"/>
    </row>
    <row r="642" spans="11:21" ht="12.75">
      <c r="K642" s="74"/>
      <c r="L642" s="74"/>
      <c r="M642" s="74"/>
      <c r="N642" s="74"/>
      <c r="O642" s="74"/>
      <c r="P642" s="74"/>
      <c r="Q642" s="74"/>
      <c r="R642" s="74"/>
      <c r="S642" s="74"/>
      <c r="T642" s="74"/>
      <c r="U642" s="74"/>
    </row>
    <row r="643" spans="11:21" ht="12.75">
      <c r="K643" s="74"/>
      <c r="L643" s="74"/>
      <c r="M643" s="74"/>
      <c r="N643" s="74"/>
      <c r="O643" s="74"/>
      <c r="P643" s="74"/>
      <c r="Q643" s="74"/>
      <c r="R643" s="74"/>
      <c r="S643" s="74"/>
      <c r="T643" s="74"/>
      <c r="U643" s="74"/>
    </row>
    <row r="644" spans="11:21" ht="12.75">
      <c r="K644" s="74"/>
      <c r="L644" s="74"/>
      <c r="M644" s="74"/>
      <c r="N644" s="74"/>
      <c r="O644" s="74"/>
      <c r="P644" s="74"/>
      <c r="Q644" s="74"/>
      <c r="R644" s="74"/>
      <c r="S644" s="74"/>
      <c r="T644" s="74"/>
      <c r="U644" s="74"/>
    </row>
    <row r="645" spans="11:21" ht="12.75">
      <c r="K645" s="74"/>
      <c r="L645" s="74"/>
      <c r="M645" s="74"/>
      <c r="N645" s="74"/>
      <c r="O645" s="74"/>
      <c r="P645" s="74"/>
      <c r="Q645" s="74"/>
      <c r="R645" s="74"/>
      <c r="S645" s="74"/>
      <c r="T645" s="74"/>
      <c r="U645" s="74"/>
    </row>
    <row r="646" spans="11:21" ht="12.75">
      <c r="K646" s="74"/>
      <c r="L646" s="74"/>
      <c r="M646" s="74"/>
      <c r="N646" s="74"/>
      <c r="O646" s="74"/>
      <c r="P646" s="74"/>
      <c r="Q646" s="74"/>
      <c r="R646" s="74"/>
      <c r="S646" s="74"/>
      <c r="T646" s="74"/>
      <c r="U646" s="74"/>
    </row>
    <row r="647" spans="11:21" ht="12.75">
      <c r="K647" s="74"/>
      <c r="L647" s="74"/>
      <c r="M647" s="74"/>
      <c r="N647" s="74"/>
      <c r="O647" s="74"/>
      <c r="P647" s="74"/>
      <c r="Q647" s="74"/>
      <c r="R647" s="74"/>
      <c r="S647" s="74"/>
      <c r="T647" s="74"/>
      <c r="U647" s="74"/>
    </row>
    <row r="648" spans="11:21" ht="12.75">
      <c r="K648" s="74"/>
      <c r="L648" s="74"/>
      <c r="M648" s="74"/>
      <c r="N648" s="74"/>
      <c r="O648" s="74"/>
      <c r="P648" s="74"/>
      <c r="Q648" s="74"/>
      <c r="R648" s="74"/>
      <c r="S648" s="74"/>
      <c r="T648" s="74"/>
      <c r="U648" s="74"/>
    </row>
    <row r="649" spans="11:21" ht="12.75">
      <c r="K649" s="74"/>
      <c r="L649" s="74"/>
      <c r="M649" s="74"/>
      <c r="N649" s="74"/>
      <c r="O649" s="74"/>
      <c r="P649" s="74"/>
      <c r="Q649" s="74"/>
      <c r="R649" s="74"/>
      <c r="S649" s="74"/>
      <c r="T649" s="74"/>
      <c r="U649" s="74"/>
    </row>
    <row r="650" spans="11:21" ht="12.75">
      <c r="K650" s="74"/>
      <c r="L650" s="74"/>
      <c r="M650" s="74"/>
      <c r="N650" s="74"/>
      <c r="O650" s="74"/>
      <c r="P650" s="74"/>
      <c r="Q650" s="74"/>
      <c r="R650" s="74"/>
      <c r="S650" s="74"/>
      <c r="T650" s="74"/>
      <c r="U650" s="74"/>
    </row>
    <row r="651" spans="11:21" ht="12.75">
      <c r="K651" s="74"/>
      <c r="L651" s="74"/>
      <c r="M651" s="74"/>
      <c r="N651" s="74"/>
      <c r="O651" s="74"/>
      <c r="P651" s="74"/>
      <c r="Q651" s="74"/>
      <c r="R651" s="74"/>
      <c r="S651" s="74"/>
      <c r="T651" s="74"/>
      <c r="U651" s="74"/>
    </row>
    <row r="652" spans="11:21" ht="12.75">
      <c r="K652" s="74"/>
      <c r="L652" s="74"/>
      <c r="M652" s="74"/>
      <c r="N652" s="74"/>
      <c r="O652" s="74"/>
      <c r="P652" s="74"/>
      <c r="Q652" s="74"/>
      <c r="R652" s="74"/>
      <c r="S652" s="74"/>
      <c r="T652" s="74"/>
      <c r="U652" s="74"/>
    </row>
    <row r="653" spans="11:21" ht="12.75">
      <c r="K653" s="74"/>
      <c r="L653" s="74"/>
      <c r="M653" s="74"/>
      <c r="N653" s="74"/>
      <c r="O653" s="74"/>
      <c r="P653" s="74"/>
      <c r="Q653" s="74"/>
      <c r="R653" s="74"/>
      <c r="S653" s="74"/>
      <c r="T653" s="74"/>
      <c r="U653" s="74"/>
    </row>
    <row r="654" spans="11:21" ht="12.75">
      <c r="K654" s="74"/>
      <c r="L654" s="74"/>
      <c r="M654" s="74"/>
      <c r="N654" s="74"/>
      <c r="O654" s="74"/>
      <c r="P654" s="74"/>
      <c r="Q654" s="74"/>
      <c r="R654" s="74"/>
      <c r="S654" s="74"/>
      <c r="T654" s="74"/>
      <c r="U654" s="74"/>
    </row>
    <row r="655" spans="11:21" ht="12.75">
      <c r="K655" s="74"/>
      <c r="L655" s="74"/>
      <c r="M655" s="74"/>
      <c r="N655" s="74"/>
      <c r="O655" s="74"/>
      <c r="P655" s="74"/>
      <c r="Q655" s="74"/>
      <c r="R655" s="74"/>
      <c r="S655" s="74"/>
      <c r="T655" s="74"/>
      <c r="U655" s="74"/>
    </row>
    <row r="656" spans="11:21" ht="12.75">
      <c r="K656" s="74"/>
      <c r="L656" s="74"/>
      <c r="M656" s="74"/>
      <c r="N656" s="74"/>
      <c r="O656" s="74"/>
      <c r="P656" s="74"/>
      <c r="Q656" s="74"/>
      <c r="R656" s="74"/>
      <c r="S656" s="74"/>
      <c r="T656" s="74"/>
      <c r="U656" s="74"/>
    </row>
    <row r="657" spans="11:21" ht="12.75">
      <c r="K657" s="74"/>
      <c r="L657" s="74"/>
      <c r="M657" s="74"/>
      <c r="N657" s="74"/>
      <c r="O657" s="74"/>
      <c r="P657" s="74"/>
      <c r="Q657" s="74"/>
      <c r="R657" s="74"/>
      <c r="S657" s="74"/>
      <c r="T657" s="74"/>
      <c r="U657" s="74"/>
    </row>
    <row r="658" spans="11:21" ht="12.75">
      <c r="K658" s="74"/>
      <c r="L658" s="74"/>
      <c r="M658" s="74"/>
      <c r="N658" s="74"/>
      <c r="O658" s="74"/>
      <c r="P658" s="74"/>
      <c r="Q658" s="74"/>
      <c r="R658" s="74"/>
      <c r="S658" s="74"/>
      <c r="T658" s="74"/>
      <c r="U658" s="74"/>
    </row>
    <row r="659" spans="11:21" ht="12.75">
      <c r="K659" s="74"/>
      <c r="L659" s="74"/>
      <c r="M659" s="74"/>
      <c r="N659" s="74"/>
      <c r="O659" s="74"/>
      <c r="P659" s="74"/>
      <c r="Q659" s="74"/>
      <c r="R659" s="74"/>
      <c r="S659" s="74"/>
      <c r="T659" s="74"/>
      <c r="U659" s="74"/>
    </row>
    <row r="660" spans="11:21" ht="12.75">
      <c r="K660" s="74"/>
      <c r="L660" s="74"/>
      <c r="M660" s="74"/>
      <c r="N660" s="74"/>
      <c r="O660" s="74"/>
      <c r="P660" s="74"/>
      <c r="Q660" s="74"/>
      <c r="R660" s="74"/>
      <c r="S660" s="74"/>
      <c r="T660" s="74"/>
      <c r="U660" s="74"/>
    </row>
    <row r="661" spans="11:21" ht="12.75">
      <c r="K661" s="74"/>
      <c r="L661" s="74"/>
      <c r="M661" s="74"/>
      <c r="N661" s="74"/>
      <c r="O661" s="74"/>
      <c r="P661" s="74"/>
      <c r="Q661" s="74"/>
      <c r="R661" s="74"/>
      <c r="S661" s="74"/>
      <c r="T661" s="74"/>
      <c r="U661" s="74"/>
    </row>
    <row r="662" spans="11:21" ht="12.75">
      <c r="K662" s="74"/>
      <c r="L662" s="74"/>
      <c r="M662" s="74"/>
      <c r="N662" s="74"/>
      <c r="O662" s="74"/>
      <c r="P662" s="74"/>
      <c r="Q662" s="74"/>
      <c r="R662" s="74"/>
      <c r="S662" s="74"/>
      <c r="T662" s="74"/>
      <c r="U662" s="74"/>
    </row>
    <row r="663" spans="11:21" ht="12.75">
      <c r="K663" s="74"/>
      <c r="L663" s="74"/>
      <c r="M663" s="74"/>
      <c r="N663" s="74"/>
      <c r="O663" s="74"/>
      <c r="P663" s="74"/>
      <c r="Q663" s="74"/>
      <c r="R663" s="74"/>
      <c r="S663" s="74"/>
      <c r="T663" s="74"/>
      <c r="U663" s="74"/>
    </row>
    <row r="664" spans="11:21" ht="12.75">
      <c r="K664" s="74"/>
      <c r="L664" s="74"/>
      <c r="M664" s="74"/>
      <c r="N664" s="74"/>
      <c r="O664" s="74"/>
      <c r="P664" s="74"/>
      <c r="Q664" s="74"/>
      <c r="R664" s="74"/>
      <c r="S664" s="74"/>
      <c r="T664" s="74"/>
      <c r="U664" s="74"/>
    </row>
    <row r="665" spans="11:21" ht="12.75">
      <c r="K665" s="74"/>
      <c r="L665" s="74"/>
      <c r="M665" s="74"/>
      <c r="N665" s="74"/>
      <c r="O665" s="74"/>
      <c r="P665" s="74"/>
      <c r="Q665" s="74"/>
      <c r="R665" s="74"/>
      <c r="S665" s="74"/>
      <c r="T665" s="74"/>
      <c r="U665" s="74"/>
    </row>
    <row r="666" spans="11:21" ht="12.75">
      <c r="K666" s="74"/>
      <c r="L666" s="74"/>
      <c r="M666" s="74"/>
      <c r="N666" s="74"/>
      <c r="O666" s="74"/>
      <c r="P666" s="74"/>
      <c r="Q666" s="74"/>
      <c r="R666" s="74"/>
      <c r="S666" s="74"/>
      <c r="T666" s="74"/>
      <c r="U666" s="74"/>
    </row>
    <row r="667" spans="11:21" ht="12.75">
      <c r="K667" s="74"/>
      <c r="L667" s="74"/>
      <c r="M667" s="74"/>
      <c r="N667" s="74"/>
      <c r="O667" s="74"/>
      <c r="P667" s="74"/>
      <c r="Q667" s="74"/>
      <c r="R667" s="74"/>
      <c r="S667" s="74"/>
      <c r="T667" s="74"/>
      <c r="U667" s="74"/>
    </row>
    <row r="668" spans="11:21" ht="12.75">
      <c r="K668" s="74"/>
      <c r="L668" s="74"/>
      <c r="M668" s="74"/>
      <c r="N668" s="74"/>
      <c r="O668" s="74"/>
      <c r="P668" s="74"/>
      <c r="Q668" s="74"/>
      <c r="R668" s="74"/>
      <c r="S668" s="74"/>
      <c r="T668" s="74"/>
      <c r="U668" s="74"/>
    </row>
    <row r="669" spans="11:21" ht="12.75">
      <c r="K669" s="74"/>
      <c r="L669" s="74"/>
      <c r="M669" s="74"/>
      <c r="N669" s="74"/>
      <c r="O669" s="74"/>
      <c r="P669" s="74"/>
      <c r="Q669" s="74"/>
      <c r="R669" s="74"/>
      <c r="S669" s="74"/>
      <c r="T669" s="74"/>
      <c r="U669" s="74"/>
    </row>
    <row r="670" spans="11:21" ht="12.75">
      <c r="K670" s="74"/>
      <c r="L670" s="74"/>
      <c r="M670" s="74"/>
      <c r="N670" s="74"/>
      <c r="O670" s="74"/>
      <c r="P670" s="74"/>
      <c r="Q670" s="74"/>
      <c r="R670" s="74"/>
      <c r="S670" s="74"/>
      <c r="T670" s="74"/>
      <c r="U670" s="74"/>
    </row>
    <row r="671" spans="11:21" ht="12.75">
      <c r="K671" s="74"/>
      <c r="L671" s="74"/>
      <c r="M671" s="74"/>
      <c r="N671" s="74"/>
      <c r="O671" s="74"/>
      <c r="P671" s="74"/>
      <c r="Q671" s="74"/>
      <c r="R671" s="74"/>
      <c r="S671" s="74"/>
      <c r="T671" s="74"/>
      <c r="U671" s="74"/>
    </row>
    <row r="672" spans="11:21" ht="12.75">
      <c r="K672" s="74"/>
      <c r="L672" s="74"/>
      <c r="M672" s="74"/>
      <c r="N672" s="74"/>
      <c r="O672" s="74"/>
      <c r="P672" s="74"/>
      <c r="Q672" s="74"/>
      <c r="R672" s="74"/>
      <c r="S672" s="74"/>
      <c r="T672" s="74"/>
      <c r="U672" s="74"/>
    </row>
    <row r="673" spans="11:21" ht="12.75">
      <c r="K673" s="74"/>
      <c r="L673" s="74"/>
      <c r="M673" s="74"/>
      <c r="N673" s="74"/>
      <c r="O673" s="74"/>
      <c r="P673" s="74"/>
      <c r="Q673" s="74"/>
      <c r="R673" s="74"/>
      <c r="S673" s="74"/>
      <c r="T673" s="74"/>
      <c r="U673" s="74"/>
    </row>
    <row r="674" spans="11:21" ht="12.75">
      <c r="K674" s="74"/>
      <c r="L674" s="74"/>
      <c r="M674" s="74"/>
      <c r="N674" s="74"/>
      <c r="O674" s="74"/>
      <c r="P674" s="74"/>
      <c r="Q674" s="74"/>
      <c r="R674" s="74"/>
      <c r="S674" s="74"/>
      <c r="T674" s="74"/>
      <c r="U674" s="74"/>
    </row>
    <row r="675" spans="11:21" ht="12.75">
      <c r="K675" s="74"/>
      <c r="L675" s="74"/>
      <c r="M675" s="74"/>
      <c r="N675" s="74"/>
      <c r="O675" s="74"/>
      <c r="P675" s="74"/>
      <c r="Q675" s="74"/>
      <c r="R675" s="74"/>
      <c r="S675" s="74"/>
      <c r="T675" s="74"/>
      <c r="U675" s="74"/>
    </row>
    <row r="676" spans="11:21" ht="12.75">
      <c r="K676" s="74"/>
      <c r="L676" s="74"/>
      <c r="M676" s="74"/>
      <c r="N676" s="74"/>
      <c r="O676" s="74"/>
      <c r="P676" s="74"/>
      <c r="Q676" s="74"/>
      <c r="R676" s="74"/>
      <c r="S676" s="74"/>
      <c r="T676" s="74"/>
      <c r="U676" s="74"/>
    </row>
    <row r="677" spans="11:21" ht="12.75">
      <c r="K677" s="74"/>
      <c r="L677" s="74"/>
      <c r="M677" s="74"/>
      <c r="N677" s="74"/>
      <c r="O677" s="74"/>
      <c r="P677" s="74"/>
      <c r="Q677" s="74"/>
      <c r="R677" s="74"/>
      <c r="S677" s="74"/>
      <c r="T677" s="74"/>
      <c r="U677" s="74"/>
    </row>
    <row r="678" spans="11:21" ht="12.75">
      <c r="K678" s="74"/>
      <c r="L678" s="74"/>
      <c r="M678" s="74"/>
      <c r="N678" s="74"/>
      <c r="O678" s="74"/>
      <c r="P678" s="74"/>
      <c r="Q678" s="74"/>
      <c r="R678" s="74"/>
      <c r="S678" s="74"/>
      <c r="T678" s="74"/>
      <c r="U678" s="74"/>
    </row>
    <row r="679" spans="11:21" ht="12.75">
      <c r="K679" s="74"/>
      <c r="L679" s="74"/>
      <c r="M679" s="74"/>
      <c r="N679" s="74"/>
      <c r="O679" s="74"/>
      <c r="P679" s="74"/>
      <c r="Q679" s="74"/>
      <c r="R679" s="74"/>
      <c r="S679" s="74"/>
      <c r="T679" s="74"/>
      <c r="U679" s="74"/>
    </row>
    <row r="680" spans="11:21" ht="12.75">
      <c r="K680" s="74"/>
      <c r="L680" s="74"/>
      <c r="M680" s="74"/>
      <c r="N680" s="74"/>
      <c r="O680" s="74"/>
      <c r="P680" s="74"/>
      <c r="Q680" s="74"/>
      <c r="R680" s="74"/>
      <c r="S680" s="74"/>
      <c r="T680" s="74"/>
      <c r="U680" s="74"/>
    </row>
    <row r="681" spans="11:21" ht="12.75">
      <c r="K681" s="74"/>
      <c r="L681" s="74"/>
      <c r="M681" s="74"/>
      <c r="N681" s="74"/>
      <c r="O681" s="74"/>
      <c r="P681" s="74"/>
      <c r="Q681" s="74"/>
      <c r="R681" s="74"/>
      <c r="S681" s="74"/>
      <c r="T681" s="74"/>
      <c r="U681" s="74"/>
    </row>
    <row r="682" spans="11:21" ht="12.75">
      <c r="K682" s="74"/>
      <c r="L682" s="74"/>
      <c r="M682" s="74"/>
      <c r="N682" s="74"/>
      <c r="O682" s="74"/>
      <c r="P682" s="74"/>
      <c r="Q682" s="74"/>
      <c r="R682" s="74"/>
      <c r="S682" s="74"/>
      <c r="T682" s="74"/>
      <c r="U682" s="74"/>
    </row>
    <row r="683" spans="11:21" ht="12.75">
      <c r="K683" s="74"/>
      <c r="L683" s="74"/>
      <c r="M683" s="74"/>
      <c r="N683" s="74"/>
      <c r="O683" s="74"/>
      <c r="P683" s="74"/>
      <c r="Q683" s="74"/>
      <c r="R683" s="74"/>
      <c r="S683" s="74"/>
      <c r="T683" s="74"/>
      <c r="U683" s="74"/>
    </row>
    <row r="684" spans="11:21" ht="12.75">
      <c r="K684" s="74"/>
      <c r="L684" s="74"/>
      <c r="M684" s="74"/>
      <c r="N684" s="74"/>
      <c r="O684" s="74"/>
      <c r="P684" s="74"/>
      <c r="Q684" s="74"/>
      <c r="R684" s="74"/>
      <c r="S684" s="74"/>
      <c r="T684" s="74"/>
      <c r="U684" s="74"/>
    </row>
    <row r="685" spans="11:21" ht="12.75">
      <c r="K685" s="74"/>
      <c r="L685" s="74"/>
      <c r="M685" s="74"/>
      <c r="N685" s="74"/>
      <c r="O685" s="74"/>
      <c r="P685" s="74"/>
      <c r="Q685" s="74"/>
      <c r="R685" s="74"/>
      <c r="S685" s="74"/>
      <c r="T685" s="74"/>
      <c r="U685" s="74"/>
    </row>
    <row r="686" spans="11:21" ht="12.75">
      <c r="K686" s="74"/>
      <c r="L686" s="74"/>
      <c r="M686" s="74"/>
      <c r="N686" s="74"/>
      <c r="O686" s="74"/>
      <c r="P686" s="74"/>
      <c r="Q686" s="74"/>
      <c r="R686" s="74"/>
      <c r="S686" s="74"/>
      <c r="T686" s="74"/>
      <c r="U686" s="74"/>
    </row>
    <row r="687" spans="11:21" ht="12.75">
      <c r="K687" s="74"/>
      <c r="L687" s="74"/>
      <c r="M687" s="74"/>
      <c r="N687" s="74"/>
      <c r="O687" s="74"/>
      <c r="P687" s="74"/>
      <c r="Q687" s="74"/>
      <c r="R687" s="74"/>
      <c r="S687" s="74"/>
      <c r="T687" s="74"/>
      <c r="U687" s="74"/>
    </row>
    <row r="688" spans="11:21" ht="12.75">
      <c r="K688" s="74"/>
      <c r="L688" s="74"/>
      <c r="M688" s="74"/>
      <c r="N688" s="74"/>
      <c r="O688" s="74"/>
      <c r="P688" s="74"/>
      <c r="Q688" s="74"/>
      <c r="R688" s="74"/>
      <c r="S688" s="74"/>
      <c r="T688" s="74"/>
      <c r="U688" s="74"/>
    </row>
    <row r="689" spans="11:21" ht="12.75">
      <c r="K689" s="74"/>
      <c r="L689" s="74"/>
      <c r="M689" s="74"/>
      <c r="N689" s="74"/>
      <c r="O689" s="74"/>
      <c r="P689" s="74"/>
      <c r="Q689" s="74"/>
      <c r="R689" s="74"/>
      <c r="S689" s="74"/>
      <c r="T689" s="74"/>
      <c r="U689" s="74"/>
    </row>
    <row r="690" spans="11:21" ht="12.75">
      <c r="K690" s="74"/>
      <c r="L690" s="74"/>
      <c r="M690" s="74"/>
      <c r="N690" s="74"/>
      <c r="O690" s="74"/>
      <c r="P690" s="74"/>
      <c r="Q690" s="74"/>
      <c r="R690" s="74"/>
      <c r="S690" s="74"/>
      <c r="T690" s="74"/>
      <c r="U690" s="74"/>
    </row>
    <row r="691" spans="11:21" ht="12.75">
      <c r="K691" s="74"/>
      <c r="L691" s="74"/>
      <c r="M691" s="74"/>
      <c r="N691" s="74"/>
      <c r="O691" s="74"/>
      <c r="P691" s="74"/>
      <c r="Q691" s="74"/>
      <c r="R691" s="74"/>
      <c r="S691" s="74"/>
      <c r="T691" s="74"/>
      <c r="U691" s="74"/>
    </row>
    <row r="692" spans="11:21" ht="12.75">
      <c r="K692" s="74"/>
      <c r="L692" s="74"/>
      <c r="M692" s="74"/>
      <c r="N692" s="74"/>
      <c r="O692" s="74"/>
      <c r="P692" s="74"/>
      <c r="Q692" s="74"/>
      <c r="R692" s="74"/>
      <c r="S692" s="74"/>
      <c r="T692" s="74"/>
      <c r="U692" s="74"/>
    </row>
    <row r="693" spans="11:21" ht="12.75">
      <c r="K693" s="74"/>
      <c r="L693" s="74"/>
      <c r="M693" s="74"/>
      <c r="N693" s="74"/>
      <c r="O693" s="74"/>
      <c r="P693" s="74"/>
      <c r="Q693" s="74"/>
      <c r="R693" s="74"/>
      <c r="S693" s="74"/>
      <c r="T693" s="74"/>
      <c r="U693" s="74"/>
    </row>
    <row r="694" spans="11:21" ht="12.75">
      <c r="K694" s="74"/>
      <c r="L694" s="74"/>
      <c r="M694" s="74"/>
      <c r="N694" s="74"/>
      <c r="O694" s="74"/>
      <c r="P694" s="74"/>
      <c r="Q694" s="74"/>
      <c r="R694" s="74"/>
      <c r="S694" s="74"/>
      <c r="T694" s="74"/>
      <c r="U694" s="74"/>
    </row>
    <row r="695" spans="11:21" ht="12.75">
      <c r="K695" s="74"/>
      <c r="L695" s="74"/>
      <c r="M695" s="74"/>
      <c r="N695" s="74"/>
      <c r="O695" s="74"/>
      <c r="P695" s="74"/>
      <c r="Q695" s="74"/>
      <c r="R695" s="74"/>
      <c r="S695" s="74"/>
      <c r="T695" s="74"/>
      <c r="U695" s="74"/>
    </row>
    <row r="696" spans="11:21" ht="12.75">
      <c r="K696" s="74"/>
      <c r="L696" s="74"/>
      <c r="M696" s="74"/>
      <c r="N696" s="74"/>
      <c r="O696" s="74"/>
      <c r="P696" s="74"/>
      <c r="Q696" s="74"/>
      <c r="R696" s="74"/>
      <c r="S696" s="74"/>
      <c r="T696" s="74"/>
      <c r="U696" s="74"/>
    </row>
    <row r="697" spans="11:21" ht="12.75">
      <c r="K697" s="74"/>
      <c r="L697" s="74"/>
      <c r="M697" s="74"/>
      <c r="N697" s="74"/>
      <c r="O697" s="74"/>
      <c r="P697" s="74"/>
      <c r="Q697" s="74"/>
      <c r="R697" s="74"/>
      <c r="S697" s="74"/>
      <c r="T697" s="74"/>
      <c r="U697" s="74"/>
    </row>
    <row r="698" spans="11:21" ht="12.75">
      <c r="K698" s="74"/>
      <c r="L698" s="74"/>
      <c r="M698" s="74"/>
      <c r="N698" s="74"/>
      <c r="O698" s="74"/>
      <c r="P698" s="74"/>
      <c r="Q698" s="74"/>
      <c r="R698" s="74"/>
      <c r="S698" s="74"/>
      <c r="T698" s="74"/>
      <c r="U698" s="74"/>
    </row>
    <row r="699" spans="11:21" ht="12.75">
      <c r="K699" s="74"/>
      <c r="L699" s="74"/>
      <c r="M699" s="74"/>
      <c r="N699" s="74"/>
      <c r="O699" s="74"/>
      <c r="P699" s="74"/>
      <c r="Q699" s="74"/>
      <c r="R699" s="74"/>
      <c r="S699" s="74"/>
      <c r="T699" s="74"/>
      <c r="U699" s="74"/>
    </row>
    <row r="700" spans="11:21" ht="12.75">
      <c r="K700" s="74"/>
      <c r="L700" s="74"/>
      <c r="M700" s="74"/>
      <c r="N700" s="74"/>
      <c r="O700" s="74"/>
      <c r="P700" s="74"/>
      <c r="Q700" s="74"/>
      <c r="R700" s="74"/>
      <c r="S700" s="74"/>
      <c r="T700" s="74"/>
      <c r="U700" s="74"/>
    </row>
    <row r="701" spans="11:21" ht="12.75">
      <c r="K701" s="74"/>
      <c r="L701" s="74"/>
      <c r="M701" s="74"/>
      <c r="N701" s="74"/>
      <c r="O701" s="74"/>
      <c r="P701" s="74"/>
      <c r="Q701" s="74"/>
      <c r="R701" s="74"/>
      <c r="S701" s="74"/>
      <c r="T701" s="74"/>
      <c r="U701" s="74"/>
    </row>
    <row r="702" spans="11:21" ht="12.75">
      <c r="K702" s="74"/>
      <c r="L702" s="74"/>
      <c r="M702" s="74"/>
      <c r="N702" s="74"/>
      <c r="O702" s="74"/>
      <c r="P702" s="74"/>
      <c r="Q702" s="74"/>
      <c r="R702" s="74"/>
      <c r="S702" s="74"/>
      <c r="T702" s="74"/>
      <c r="U702" s="74"/>
    </row>
    <row r="703" spans="11:21" ht="12.75">
      <c r="K703" s="74"/>
      <c r="L703" s="74"/>
      <c r="M703" s="74"/>
      <c r="N703" s="74"/>
      <c r="O703" s="74"/>
      <c r="P703" s="74"/>
      <c r="Q703" s="74"/>
      <c r="R703" s="74"/>
      <c r="S703" s="74"/>
      <c r="T703" s="74"/>
      <c r="U703" s="74"/>
    </row>
    <row r="704" spans="11:21" ht="12.75">
      <c r="K704" s="74"/>
      <c r="L704" s="74"/>
      <c r="M704" s="74"/>
      <c r="N704" s="74"/>
      <c r="O704" s="74"/>
      <c r="P704" s="74"/>
      <c r="Q704" s="74"/>
      <c r="R704" s="74"/>
      <c r="S704" s="74"/>
      <c r="T704" s="74"/>
      <c r="U704" s="74"/>
    </row>
    <row r="705" spans="11:21" ht="12.75">
      <c r="K705" s="74"/>
      <c r="L705" s="74"/>
      <c r="M705" s="74"/>
      <c r="N705" s="74"/>
      <c r="O705" s="74"/>
      <c r="P705" s="74"/>
      <c r="Q705" s="74"/>
      <c r="R705" s="74"/>
      <c r="S705" s="74"/>
      <c r="T705" s="74"/>
      <c r="U705" s="74"/>
    </row>
    <row r="706" spans="11:21" ht="12.75">
      <c r="K706" s="74"/>
      <c r="L706" s="74"/>
      <c r="M706" s="74"/>
      <c r="N706" s="74"/>
      <c r="O706" s="74"/>
      <c r="P706" s="74"/>
      <c r="Q706" s="74"/>
      <c r="R706" s="74"/>
      <c r="S706" s="74"/>
      <c r="T706" s="74"/>
      <c r="U706" s="74"/>
    </row>
    <row r="707" spans="11:21" ht="12.75">
      <c r="K707" s="74"/>
      <c r="L707" s="74"/>
      <c r="M707" s="74"/>
      <c r="N707" s="74"/>
      <c r="O707" s="74"/>
      <c r="P707" s="74"/>
      <c r="Q707" s="74"/>
      <c r="R707" s="74"/>
      <c r="S707" s="74"/>
      <c r="T707" s="74"/>
      <c r="U707" s="74"/>
    </row>
    <row r="708" spans="11:21" ht="12.75">
      <c r="K708" s="74"/>
      <c r="L708" s="74"/>
      <c r="M708" s="74"/>
      <c r="N708" s="74"/>
      <c r="O708" s="74"/>
      <c r="P708" s="74"/>
      <c r="Q708" s="74"/>
      <c r="R708" s="74"/>
      <c r="S708" s="74"/>
      <c r="T708" s="74"/>
      <c r="U708" s="74"/>
    </row>
    <row r="709" spans="11:21" ht="12.75">
      <c r="K709" s="74"/>
      <c r="L709" s="74"/>
      <c r="M709" s="74"/>
      <c r="N709" s="74"/>
      <c r="O709" s="74"/>
      <c r="P709" s="74"/>
      <c r="Q709" s="74"/>
      <c r="R709" s="74"/>
      <c r="S709" s="74"/>
      <c r="T709" s="74"/>
      <c r="U709" s="74"/>
    </row>
    <row r="710" spans="11:21" ht="12.75">
      <c r="K710" s="74"/>
      <c r="L710" s="74"/>
      <c r="M710" s="74"/>
      <c r="N710" s="74"/>
      <c r="O710" s="74"/>
      <c r="P710" s="74"/>
      <c r="Q710" s="74"/>
      <c r="R710" s="74"/>
      <c r="S710" s="74"/>
      <c r="T710" s="74"/>
      <c r="U710" s="74"/>
    </row>
    <row r="711" spans="11:21" ht="12.75">
      <c r="K711" s="74"/>
      <c r="L711" s="74"/>
      <c r="M711" s="74"/>
      <c r="N711" s="74"/>
      <c r="O711" s="74"/>
      <c r="P711" s="74"/>
      <c r="Q711" s="74"/>
      <c r="R711" s="74"/>
      <c r="S711" s="74"/>
      <c r="T711" s="74"/>
      <c r="U711" s="74"/>
    </row>
    <row r="712" spans="11:21" ht="12.75">
      <c r="K712" s="74"/>
      <c r="L712" s="74"/>
      <c r="M712" s="74"/>
      <c r="N712" s="74"/>
      <c r="O712" s="74"/>
      <c r="P712" s="74"/>
      <c r="Q712" s="74"/>
      <c r="R712" s="74"/>
      <c r="S712" s="74"/>
      <c r="T712" s="74"/>
      <c r="U712" s="74"/>
    </row>
    <row r="713" spans="11:21" ht="12.75">
      <c r="K713" s="74"/>
      <c r="L713" s="74"/>
      <c r="M713" s="74"/>
      <c r="N713" s="74"/>
      <c r="O713" s="74"/>
      <c r="P713" s="74"/>
      <c r="Q713" s="74"/>
      <c r="R713" s="74"/>
      <c r="S713" s="74"/>
      <c r="T713" s="74"/>
      <c r="U713" s="74"/>
    </row>
    <row r="714" spans="11:21" ht="12.75">
      <c r="K714" s="74"/>
      <c r="L714" s="74"/>
      <c r="M714" s="74"/>
      <c r="N714" s="74"/>
      <c r="O714" s="74"/>
      <c r="P714" s="74"/>
      <c r="Q714" s="74"/>
      <c r="R714" s="74"/>
      <c r="S714" s="74"/>
      <c r="T714" s="74"/>
      <c r="U714" s="74"/>
    </row>
    <row r="715" spans="11:21" ht="12.75">
      <c r="K715" s="74"/>
      <c r="L715" s="74"/>
      <c r="M715" s="74"/>
      <c r="N715" s="74"/>
      <c r="O715" s="74"/>
      <c r="P715" s="74"/>
      <c r="Q715" s="74"/>
      <c r="R715" s="74"/>
      <c r="S715" s="74"/>
      <c r="T715" s="74"/>
      <c r="U715" s="74"/>
    </row>
    <row r="716" spans="11:21" ht="12.75">
      <c r="K716" s="74"/>
      <c r="L716" s="74"/>
      <c r="M716" s="74"/>
      <c r="N716" s="74"/>
      <c r="O716" s="74"/>
      <c r="P716" s="74"/>
      <c r="Q716" s="74"/>
      <c r="R716" s="74"/>
      <c r="S716" s="74"/>
      <c r="T716" s="74"/>
      <c r="U716" s="74"/>
    </row>
    <row r="717" spans="11:21" ht="12.75">
      <c r="K717" s="74"/>
      <c r="L717" s="74"/>
      <c r="M717" s="74"/>
      <c r="N717" s="74"/>
      <c r="O717" s="74"/>
      <c r="P717" s="74"/>
      <c r="Q717" s="74"/>
      <c r="R717" s="74"/>
      <c r="S717" s="74"/>
      <c r="T717" s="74"/>
      <c r="U717" s="74"/>
    </row>
    <row r="718" spans="11:21" ht="12.75">
      <c r="K718" s="74"/>
      <c r="L718" s="74"/>
      <c r="M718" s="74"/>
      <c r="N718" s="74"/>
      <c r="O718" s="74"/>
      <c r="P718" s="74"/>
      <c r="Q718" s="74"/>
      <c r="R718" s="74"/>
      <c r="S718" s="74"/>
      <c r="T718" s="74"/>
      <c r="U718" s="74"/>
    </row>
    <row r="719" spans="11:21" ht="12.75">
      <c r="K719" s="74"/>
      <c r="L719" s="74"/>
      <c r="M719" s="74"/>
      <c r="N719" s="74"/>
      <c r="O719" s="74"/>
      <c r="P719" s="74"/>
      <c r="Q719" s="74"/>
      <c r="R719" s="74"/>
      <c r="S719" s="74"/>
      <c r="T719" s="74"/>
      <c r="U719" s="74"/>
    </row>
    <row r="720" spans="11:21" ht="12.75">
      <c r="K720" s="74"/>
      <c r="L720" s="74"/>
      <c r="M720" s="74"/>
      <c r="N720" s="74"/>
      <c r="O720" s="74"/>
      <c r="P720" s="74"/>
      <c r="Q720" s="74"/>
      <c r="R720" s="74"/>
      <c r="S720" s="74"/>
      <c r="T720" s="74"/>
      <c r="U720" s="74"/>
    </row>
    <row r="721" spans="11:21" ht="12.75">
      <c r="K721" s="74"/>
      <c r="L721" s="74"/>
      <c r="M721" s="74"/>
      <c r="N721" s="74"/>
      <c r="O721" s="74"/>
      <c r="P721" s="74"/>
      <c r="Q721" s="74"/>
      <c r="R721" s="74"/>
      <c r="S721" s="74"/>
      <c r="T721" s="74"/>
      <c r="U721" s="74"/>
    </row>
    <row r="722" spans="11:21" ht="12.75">
      <c r="K722" s="74"/>
      <c r="L722" s="74"/>
      <c r="M722" s="74"/>
      <c r="N722" s="74"/>
      <c r="O722" s="74"/>
      <c r="P722" s="74"/>
      <c r="Q722" s="74"/>
      <c r="R722" s="74"/>
      <c r="S722" s="74"/>
      <c r="T722" s="74"/>
      <c r="U722" s="74"/>
    </row>
    <row r="723" spans="11:21" ht="12.75">
      <c r="K723" s="74"/>
      <c r="L723" s="74"/>
      <c r="M723" s="74"/>
      <c r="N723" s="74"/>
      <c r="O723" s="74"/>
      <c r="P723" s="74"/>
      <c r="Q723" s="74"/>
      <c r="R723" s="74"/>
      <c r="S723" s="74"/>
      <c r="T723" s="74"/>
      <c r="U723" s="74"/>
    </row>
    <row r="724" spans="11:21" ht="12.75">
      <c r="K724" s="74"/>
      <c r="L724" s="74"/>
      <c r="M724" s="74"/>
      <c r="N724" s="74"/>
      <c r="O724" s="74"/>
      <c r="P724" s="74"/>
      <c r="Q724" s="74"/>
      <c r="R724" s="74"/>
      <c r="S724" s="74"/>
      <c r="T724" s="74"/>
      <c r="U724" s="74"/>
    </row>
    <row r="725" spans="11:21" ht="12.75">
      <c r="K725" s="74"/>
      <c r="L725" s="74"/>
      <c r="M725" s="74"/>
      <c r="N725" s="74"/>
      <c r="O725" s="74"/>
      <c r="P725" s="74"/>
      <c r="Q725" s="74"/>
      <c r="R725" s="74"/>
      <c r="S725" s="74"/>
      <c r="T725" s="74"/>
      <c r="U725" s="74"/>
    </row>
    <row r="726" spans="11:21" ht="12.75">
      <c r="K726" s="74"/>
      <c r="L726" s="74"/>
      <c r="M726" s="74"/>
      <c r="N726" s="74"/>
      <c r="O726" s="74"/>
      <c r="P726" s="74"/>
      <c r="Q726" s="74"/>
      <c r="R726" s="74"/>
      <c r="S726" s="74"/>
      <c r="T726" s="74"/>
      <c r="U726" s="74"/>
    </row>
    <row r="727" spans="11:21" ht="12.75">
      <c r="K727" s="74"/>
      <c r="L727" s="74"/>
      <c r="M727" s="74"/>
      <c r="N727" s="74"/>
      <c r="O727" s="74"/>
      <c r="P727" s="74"/>
      <c r="Q727" s="74"/>
      <c r="R727" s="74"/>
      <c r="S727" s="74"/>
      <c r="T727" s="74"/>
      <c r="U727" s="74"/>
    </row>
    <row r="728" spans="11:21" ht="12.75">
      <c r="K728" s="74"/>
      <c r="L728" s="74"/>
      <c r="M728" s="74"/>
      <c r="N728" s="74"/>
      <c r="O728" s="74"/>
      <c r="P728" s="74"/>
      <c r="Q728" s="74"/>
      <c r="R728" s="74"/>
      <c r="S728" s="74"/>
      <c r="T728" s="74"/>
      <c r="U728" s="74"/>
    </row>
    <row r="729" spans="11:21" ht="12.75">
      <c r="K729" s="74"/>
      <c r="L729" s="74"/>
      <c r="M729" s="74"/>
      <c r="N729" s="74"/>
      <c r="O729" s="74"/>
      <c r="P729" s="74"/>
      <c r="Q729" s="74"/>
      <c r="R729" s="74"/>
      <c r="S729" s="74"/>
      <c r="T729" s="74"/>
      <c r="U729" s="74"/>
    </row>
    <row r="730" spans="11:21" ht="12.75">
      <c r="K730" s="74"/>
      <c r="L730" s="74"/>
      <c r="M730" s="74"/>
      <c r="N730" s="74"/>
      <c r="O730" s="74"/>
      <c r="P730" s="74"/>
      <c r="Q730" s="74"/>
      <c r="R730" s="74"/>
      <c r="S730" s="74"/>
      <c r="T730" s="74"/>
      <c r="U730" s="74"/>
    </row>
    <row r="731" spans="11:21" ht="12.75">
      <c r="K731" s="74"/>
      <c r="L731" s="74"/>
      <c r="M731" s="74"/>
      <c r="N731" s="74"/>
      <c r="O731" s="74"/>
      <c r="P731" s="74"/>
      <c r="Q731" s="74"/>
      <c r="R731" s="74"/>
      <c r="S731" s="74"/>
      <c r="T731" s="74"/>
      <c r="U731" s="74"/>
    </row>
    <row r="732" spans="11:21" ht="12.75">
      <c r="K732" s="74"/>
      <c r="L732" s="74"/>
      <c r="M732" s="74"/>
      <c r="N732" s="74"/>
      <c r="O732" s="74"/>
      <c r="P732" s="74"/>
      <c r="Q732" s="74"/>
      <c r="R732" s="74"/>
      <c r="S732" s="74"/>
      <c r="T732" s="74"/>
      <c r="U732" s="74"/>
    </row>
    <row r="733" spans="11:21" ht="12.75">
      <c r="K733" s="74"/>
      <c r="L733" s="74"/>
      <c r="M733" s="74"/>
      <c r="N733" s="74"/>
      <c r="O733" s="74"/>
      <c r="P733" s="74"/>
      <c r="Q733" s="74"/>
      <c r="R733" s="74"/>
      <c r="S733" s="74"/>
      <c r="T733" s="74"/>
      <c r="U733" s="74"/>
    </row>
    <row r="734" spans="11:21" ht="12.75">
      <c r="K734" s="74"/>
      <c r="L734" s="74"/>
      <c r="M734" s="74"/>
      <c r="N734" s="74"/>
      <c r="O734" s="74"/>
      <c r="P734" s="74"/>
      <c r="Q734" s="74"/>
      <c r="R734" s="74"/>
      <c r="S734" s="74"/>
      <c r="T734" s="74"/>
      <c r="U734" s="74"/>
    </row>
    <row r="735" spans="11:21" ht="12.75">
      <c r="K735" s="74"/>
      <c r="L735" s="74"/>
      <c r="M735" s="74"/>
      <c r="N735" s="74"/>
      <c r="O735" s="74"/>
      <c r="P735" s="74"/>
      <c r="Q735" s="74"/>
      <c r="R735" s="74"/>
      <c r="S735" s="74"/>
      <c r="T735" s="74"/>
      <c r="U735" s="74"/>
    </row>
    <row r="736" spans="11:21" ht="12.75">
      <c r="K736" s="74"/>
      <c r="L736" s="74"/>
      <c r="M736" s="74"/>
      <c r="N736" s="74"/>
      <c r="O736" s="74"/>
      <c r="P736" s="74"/>
      <c r="Q736" s="74"/>
      <c r="R736" s="74"/>
      <c r="S736" s="74"/>
      <c r="T736" s="74"/>
      <c r="U736" s="74"/>
    </row>
    <row r="737" spans="11:21" ht="12.75">
      <c r="K737" s="74"/>
      <c r="L737" s="74"/>
      <c r="M737" s="74"/>
      <c r="N737" s="74"/>
      <c r="O737" s="74"/>
      <c r="P737" s="74"/>
      <c r="Q737" s="74"/>
      <c r="R737" s="74"/>
      <c r="S737" s="74"/>
      <c r="T737" s="74"/>
      <c r="U737" s="74"/>
    </row>
    <row r="738" spans="11:21" ht="12.75">
      <c r="K738" s="74"/>
      <c r="L738" s="74"/>
      <c r="M738" s="74"/>
      <c r="N738" s="74"/>
      <c r="O738" s="74"/>
      <c r="P738" s="74"/>
      <c r="Q738" s="74"/>
      <c r="R738" s="74"/>
      <c r="S738" s="74"/>
      <c r="T738" s="74"/>
      <c r="U738" s="74"/>
    </row>
    <row r="739" spans="11:21" ht="12.75">
      <c r="K739" s="74"/>
      <c r="L739" s="74"/>
      <c r="M739" s="74"/>
      <c r="N739" s="74"/>
      <c r="O739" s="74"/>
      <c r="P739" s="74"/>
      <c r="Q739" s="74"/>
      <c r="R739" s="74"/>
      <c r="S739" s="74"/>
      <c r="T739" s="74"/>
      <c r="U739" s="74"/>
    </row>
    <row r="740" spans="11:21" ht="12.75">
      <c r="K740" s="74"/>
      <c r="L740" s="74"/>
      <c r="M740" s="74"/>
      <c r="N740" s="74"/>
      <c r="O740" s="74"/>
      <c r="P740" s="74"/>
      <c r="Q740" s="74"/>
      <c r="R740" s="74"/>
      <c r="S740" s="74"/>
      <c r="T740" s="74"/>
      <c r="U740" s="74"/>
    </row>
    <row r="741" spans="11:21" ht="12.75">
      <c r="K741" s="74"/>
      <c r="L741" s="74"/>
      <c r="M741" s="74"/>
      <c r="N741" s="74"/>
      <c r="O741" s="74"/>
      <c r="P741" s="74"/>
      <c r="Q741" s="74"/>
      <c r="R741" s="74"/>
      <c r="S741" s="74"/>
      <c r="T741" s="74"/>
      <c r="U741" s="74"/>
    </row>
    <row r="742" spans="11:21" ht="12.75">
      <c r="K742" s="74"/>
      <c r="L742" s="74"/>
      <c r="M742" s="74"/>
      <c r="N742" s="74"/>
      <c r="O742" s="74"/>
      <c r="P742" s="74"/>
      <c r="Q742" s="74"/>
      <c r="R742" s="74"/>
      <c r="S742" s="74"/>
      <c r="T742" s="74"/>
      <c r="U742" s="74"/>
    </row>
    <row r="743" spans="11:21" ht="12.75">
      <c r="K743" s="74"/>
      <c r="L743" s="74"/>
      <c r="M743" s="74"/>
      <c r="N743" s="74"/>
      <c r="O743" s="74"/>
      <c r="P743" s="74"/>
      <c r="Q743" s="74"/>
      <c r="R743" s="74"/>
      <c r="S743" s="74"/>
      <c r="T743" s="74"/>
      <c r="U743" s="74"/>
    </row>
    <row r="744" spans="11:21" ht="12.75">
      <c r="K744" s="74"/>
      <c r="L744" s="74"/>
      <c r="M744" s="74"/>
      <c r="N744" s="74"/>
      <c r="O744" s="74"/>
      <c r="P744" s="74"/>
      <c r="Q744" s="74"/>
      <c r="R744" s="74"/>
      <c r="S744" s="74"/>
      <c r="T744" s="74"/>
      <c r="U744" s="74"/>
    </row>
    <row r="745" spans="11:21" ht="12.75">
      <c r="K745" s="74"/>
      <c r="L745" s="74"/>
      <c r="M745" s="74"/>
      <c r="N745" s="74"/>
      <c r="O745" s="74"/>
      <c r="P745" s="74"/>
      <c r="Q745" s="74"/>
      <c r="R745" s="74"/>
      <c r="S745" s="74"/>
      <c r="T745" s="74"/>
      <c r="U745" s="74"/>
    </row>
    <row r="746" spans="11:21" ht="12.75">
      <c r="K746" s="74"/>
      <c r="L746" s="74"/>
      <c r="M746" s="74"/>
      <c r="N746" s="74"/>
      <c r="O746" s="74"/>
      <c r="P746" s="74"/>
      <c r="Q746" s="74"/>
      <c r="R746" s="74"/>
      <c r="S746" s="74"/>
      <c r="T746" s="74"/>
      <c r="U746" s="74"/>
    </row>
    <row r="747" spans="11:21" ht="12.75">
      <c r="K747" s="74"/>
      <c r="L747" s="74"/>
      <c r="M747" s="74"/>
      <c r="N747" s="74"/>
      <c r="O747" s="74"/>
      <c r="P747" s="74"/>
      <c r="Q747" s="74"/>
      <c r="R747" s="74"/>
      <c r="S747" s="74"/>
      <c r="T747" s="74"/>
      <c r="U747" s="74"/>
    </row>
    <row r="748" spans="11:21" ht="12.75">
      <c r="K748" s="74"/>
      <c r="L748" s="74"/>
      <c r="M748" s="74"/>
      <c r="N748" s="74"/>
      <c r="O748" s="74"/>
      <c r="P748" s="74"/>
      <c r="Q748" s="74"/>
      <c r="R748" s="74"/>
      <c r="S748" s="74"/>
      <c r="T748" s="74"/>
      <c r="U748" s="74"/>
    </row>
    <row r="749" spans="11:21" ht="12.75">
      <c r="K749" s="74"/>
      <c r="L749" s="74"/>
      <c r="M749" s="74"/>
      <c r="N749" s="74"/>
      <c r="O749" s="74"/>
      <c r="P749" s="74"/>
      <c r="Q749" s="74"/>
      <c r="R749" s="74"/>
      <c r="S749" s="74"/>
      <c r="T749" s="74"/>
      <c r="U749" s="74"/>
    </row>
    <row r="750" spans="11:21" ht="12.75">
      <c r="K750" s="74"/>
      <c r="L750" s="74"/>
      <c r="M750" s="74"/>
      <c r="N750" s="74"/>
      <c r="O750" s="74"/>
      <c r="P750" s="74"/>
      <c r="Q750" s="74"/>
      <c r="R750" s="74"/>
      <c r="S750" s="74"/>
      <c r="T750" s="74"/>
      <c r="U750" s="74"/>
    </row>
    <row r="751" spans="11:21" ht="12.75">
      <c r="K751" s="74"/>
      <c r="L751" s="74"/>
      <c r="M751" s="74"/>
      <c r="N751" s="74"/>
      <c r="O751" s="74"/>
      <c r="P751" s="74"/>
      <c r="Q751" s="74"/>
      <c r="R751" s="74"/>
      <c r="S751" s="74"/>
      <c r="T751" s="74"/>
      <c r="U751" s="74"/>
    </row>
    <row r="752" spans="11:21" ht="12.75">
      <c r="K752" s="74"/>
      <c r="L752" s="74"/>
      <c r="M752" s="74"/>
      <c r="N752" s="74"/>
      <c r="O752" s="74"/>
      <c r="P752" s="74"/>
      <c r="Q752" s="74"/>
      <c r="R752" s="74"/>
      <c r="S752" s="74"/>
      <c r="T752" s="74"/>
      <c r="U752" s="74"/>
    </row>
    <row r="753" spans="11:21" ht="12.75">
      <c r="K753" s="74"/>
      <c r="L753" s="74"/>
      <c r="M753" s="74"/>
      <c r="N753" s="74"/>
      <c r="O753" s="74"/>
      <c r="P753" s="74"/>
      <c r="Q753" s="74"/>
      <c r="R753" s="74"/>
      <c r="S753" s="74"/>
      <c r="T753" s="74"/>
      <c r="U753" s="74"/>
    </row>
    <row r="754" spans="11:21" ht="12.75">
      <c r="K754" s="74"/>
      <c r="L754" s="74"/>
      <c r="M754" s="74"/>
      <c r="N754" s="74"/>
      <c r="O754" s="74"/>
      <c r="P754" s="74"/>
      <c r="Q754" s="74"/>
      <c r="R754" s="74"/>
      <c r="S754" s="74"/>
      <c r="T754" s="74"/>
      <c r="U754" s="74"/>
    </row>
    <row r="755" spans="11:21" ht="12.75">
      <c r="K755" s="74"/>
      <c r="L755" s="74"/>
      <c r="M755" s="74"/>
      <c r="N755" s="74"/>
      <c r="O755" s="74"/>
      <c r="P755" s="74"/>
      <c r="Q755" s="74"/>
      <c r="R755" s="74"/>
      <c r="S755" s="74"/>
      <c r="T755" s="74"/>
      <c r="U755" s="74"/>
    </row>
    <row r="756" spans="11:21" ht="12.75">
      <c r="K756" s="74"/>
      <c r="L756" s="74"/>
      <c r="M756" s="74"/>
      <c r="N756" s="74"/>
      <c r="O756" s="74"/>
      <c r="P756" s="74"/>
      <c r="Q756" s="74"/>
      <c r="R756" s="74"/>
      <c r="S756" s="74"/>
      <c r="T756" s="74"/>
      <c r="U756" s="74"/>
    </row>
    <row r="757" spans="11:21" ht="12.75">
      <c r="K757" s="74"/>
      <c r="L757" s="74"/>
      <c r="M757" s="74"/>
      <c r="N757" s="74"/>
      <c r="O757" s="74"/>
      <c r="P757" s="74"/>
      <c r="Q757" s="74"/>
      <c r="R757" s="74"/>
      <c r="S757" s="74"/>
      <c r="T757" s="74"/>
      <c r="U757" s="74"/>
    </row>
    <row r="758" spans="11:21" ht="12.75">
      <c r="K758" s="74"/>
      <c r="L758" s="74"/>
      <c r="M758" s="74"/>
      <c r="N758" s="74"/>
      <c r="O758" s="74"/>
      <c r="P758" s="74"/>
      <c r="Q758" s="74"/>
      <c r="R758" s="74"/>
      <c r="S758" s="74"/>
      <c r="T758" s="74"/>
      <c r="U758" s="74"/>
    </row>
    <row r="759" spans="11:21" ht="12.75">
      <c r="K759" s="74"/>
      <c r="L759" s="74"/>
      <c r="M759" s="74"/>
      <c r="N759" s="74"/>
      <c r="O759" s="74"/>
      <c r="P759" s="74"/>
      <c r="Q759" s="74"/>
      <c r="R759" s="74"/>
      <c r="S759" s="74"/>
      <c r="T759" s="74"/>
      <c r="U759" s="74"/>
    </row>
    <row r="760" spans="11:21" ht="12.75">
      <c r="K760" s="74"/>
      <c r="L760" s="74"/>
      <c r="M760" s="74"/>
      <c r="N760" s="74"/>
      <c r="O760" s="74"/>
      <c r="P760" s="74"/>
      <c r="Q760" s="74"/>
      <c r="R760" s="74"/>
      <c r="S760" s="74"/>
      <c r="T760" s="74"/>
      <c r="U760" s="74"/>
    </row>
    <row r="761" spans="11:21" ht="12.75">
      <c r="K761" s="74"/>
      <c r="L761" s="74"/>
      <c r="M761" s="74"/>
      <c r="N761" s="74"/>
      <c r="O761" s="74"/>
      <c r="P761" s="74"/>
      <c r="Q761" s="74"/>
      <c r="R761" s="74"/>
      <c r="S761" s="74"/>
      <c r="T761" s="74"/>
      <c r="U761" s="74"/>
    </row>
    <row r="762" spans="11:21" ht="12.75">
      <c r="K762" s="74"/>
      <c r="L762" s="74"/>
      <c r="M762" s="74"/>
      <c r="N762" s="74"/>
      <c r="O762" s="74"/>
      <c r="P762" s="74"/>
      <c r="Q762" s="74"/>
      <c r="R762" s="74"/>
      <c r="S762" s="74"/>
      <c r="T762" s="74"/>
      <c r="U762" s="74"/>
    </row>
    <row r="763" spans="11:21" ht="12.75">
      <c r="K763" s="74"/>
      <c r="L763" s="74"/>
      <c r="M763" s="74"/>
      <c r="N763" s="74"/>
      <c r="O763" s="74"/>
      <c r="P763" s="74"/>
      <c r="Q763" s="74"/>
      <c r="R763" s="74"/>
      <c r="S763" s="74"/>
      <c r="T763" s="74"/>
      <c r="U763" s="74"/>
    </row>
    <row r="764" spans="11:21" ht="12.75">
      <c r="K764" s="74"/>
      <c r="L764" s="74"/>
      <c r="M764" s="74"/>
      <c r="N764" s="74"/>
      <c r="O764" s="74"/>
      <c r="P764" s="74"/>
      <c r="Q764" s="74"/>
      <c r="R764" s="74"/>
      <c r="S764" s="74"/>
      <c r="T764" s="74"/>
      <c r="U764" s="74"/>
    </row>
    <row r="765" spans="11:21" ht="12.75">
      <c r="K765" s="74"/>
      <c r="L765" s="74"/>
      <c r="M765" s="74"/>
      <c r="N765" s="74"/>
      <c r="O765" s="74"/>
      <c r="P765" s="74"/>
      <c r="Q765" s="74"/>
      <c r="R765" s="74"/>
      <c r="S765" s="74"/>
      <c r="T765" s="74"/>
      <c r="U765" s="74"/>
    </row>
    <row r="766" spans="11:21" ht="12.75">
      <c r="K766" s="74"/>
      <c r="L766" s="74"/>
      <c r="M766" s="74"/>
      <c r="N766" s="74"/>
      <c r="O766" s="74"/>
      <c r="P766" s="74"/>
      <c r="Q766" s="74"/>
      <c r="R766" s="74"/>
      <c r="S766" s="74"/>
      <c r="T766" s="74"/>
      <c r="U766" s="74"/>
    </row>
    <row r="767" spans="11:21" ht="12.75">
      <c r="K767" s="74"/>
      <c r="L767" s="74"/>
      <c r="M767" s="74"/>
      <c r="N767" s="74"/>
      <c r="O767" s="74"/>
      <c r="P767" s="74"/>
      <c r="Q767" s="74"/>
      <c r="R767" s="74"/>
      <c r="S767" s="74"/>
      <c r="T767" s="74"/>
      <c r="U767" s="74"/>
    </row>
    <row r="768" spans="11:21" ht="12.75">
      <c r="K768" s="74"/>
      <c r="L768" s="74"/>
      <c r="M768" s="74"/>
      <c r="N768" s="74"/>
      <c r="O768" s="74"/>
      <c r="P768" s="74"/>
      <c r="Q768" s="74"/>
      <c r="R768" s="74"/>
      <c r="S768" s="74"/>
      <c r="T768" s="74"/>
      <c r="U768" s="74"/>
    </row>
    <row r="769" spans="11:21" ht="12.75">
      <c r="K769" s="74"/>
      <c r="L769" s="74"/>
      <c r="M769" s="74"/>
      <c r="N769" s="74"/>
      <c r="O769" s="74"/>
      <c r="P769" s="74"/>
      <c r="Q769" s="74"/>
      <c r="R769" s="74"/>
      <c r="S769" s="74"/>
      <c r="T769" s="74"/>
      <c r="U769" s="74"/>
    </row>
    <row r="770" spans="11:21" ht="12.75">
      <c r="K770" s="74"/>
      <c r="L770" s="74"/>
      <c r="M770" s="74"/>
      <c r="N770" s="74"/>
      <c r="O770" s="74"/>
      <c r="P770" s="74"/>
      <c r="Q770" s="74"/>
      <c r="R770" s="74"/>
      <c r="S770" s="74"/>
      <c r="T770" s="74"/>
      <c r="U770" s="74"/>
    </row>
    <row r="771" spans="11:21" ht="12.75">
      <c r="K771" s="74"/>
      <c r="L771" s="74"/>
      <c r="M771" s="74"/>
      <c r="N771" s="74"/>
      <c r="O771" s="74"/>
      <c r="P771" s="74"/>
      <c r="Q771" s="74"/>
      <c r="R771" s="74"/>
      <c r="S771" s="74"/>
      <c r="T771" s="74"/>
      <c r="U771" s="74"/>
    </row>
    <row r="772" spans="11:21" ht="12.75">
      <c r="K772" s="74"/>
      <c r="L772" s="74"/>
      <c r="M772" s="74"/>
      <c r="N772" s="74"/>
      <c r="O772" s="74"/>
      <c r="P772" s="74"/>
      <c r="Q772" s="74"/>
      <c r="R772" s="74"/>
      <c r="S772" s="74"/>
      <c r="T772" s="74"/>
      <c r="U772" s="74"/>
    </row>
    <row r="773" spans="11:21" ht="12.75">
      <c r="K773" s="74"/>
      <c r="L773" s="74"/>
      <c r="M773" s="74"/>
      <c r="N773" s="74"/>
      <c r="O773" s="74"/>
      <c r="P773" s="74"/>
      <c r="Q773" s="74"/>
      <c r="R773" s="74"/>
      <c r="S773" s="74"/>
      <c r="T773" s="74"/>
      <c r="U773" s="74"/>
    </row>
    <row r="774" spans="11:21" ht="12.75">
      <c r="K774" s="74"/>
      <c r="L774" s="74"/>
      <c r="M774" s="74"/>
      <c r="N774" s="74"/>
      <c r="O774" s="74"/>
      <c r="P774" s="74"/>
      <c r="Q774" s="74"/>
      <c r="R774" s="74"/>
      <c r="S774" s="74"/>
      <c r="T774" s="74"/>
      <c r="U774" s="74"/>
    </row>
    <row r="775" spans="11:21" ht="12.75">
      <c r="K775" s="74"/>
      <c r="L775" s="74"/>
      <c r="M775" s="74"/>
      <c r="N775" s="74"/>
      <c r="O775" s="74"/>
      <c r="P775" s="74"/>
      <c r="Q775" s="74"/>
      <c r="R775" s="74"/>
      <c r="S775" s="74"/>
      <c r="T775" s="74"/>
      <c r="U775" s="74"/>
    </row>
    <row r="776" spans="11:21" ht="12.75">
      <c r="K776" s="74"/>
      <c r="L776" s="74"/>
      <c r="M776" s="74"/>
      <c r="N776" s="74"/>
      <c r="O776" s="74"/>
      <c r="P776" s="74"/>
      <c r="Q776" s="74"/>
      <c r="R776" s="74"/>
      <c r="S776" s="74"/>
      <c r="T776" s="74"/>
      <c r="U776" s="74"/>
    </row>
    <row r="777" spans="11:21" ht="12.75">
      <c r="K777" s="74"/>
      <c r="L777" s="74"/>
      <c r="M777" s="74"/>
      <c r="N777" s="74"/>
      <c r="O777" s="74"/>
      <c r="P777" s="74"/>
      <c r="Q777" s="74"/>
      <c r="R777" s="74"/>
      <c r="S777" s="74"/>
      <c r="T777" s="74"/>
      <c r="U777" s="74"/>
    </row>
    <row r="778" spans="11:21" ht="12.75">
      <c r="K778" s="74"/>
      <c r="L778" s="74"/>
      <c r="M778" s="74"/>
      <c r="N778" s="74"/>
      <c r="O778" s="74"/>
      <c r="P778" s="74"/>
      <c r="Q778" s="74"/>
      <c r="R778" s="74"/>
      <c r="S778" s="74"/>
      <c r="T778" s="74"/>
      <c r="U778" s="74"/>
    </row>
    <row r="779" spans="11:21" ht="12.75">
      <c r="K779" s="74"/>
      <c r="L779" s="74"/>
      <c r="M779" s="74"/>
      <c r="N779" s="74"/>
      <c r="O779" s="74"/>
      <c r="P779" s="74"/>
      <c r="Q779" s="74"/>
      <c r="R779" s="74"/>
      <c r="S779" s="74"/>
      <c r="T779" s="74"/>
      <c r="U779" s="74"/>
    </row>
    <row r="780" spans="11:21" ht="12.75">
      <c r="K780" s="74"/>
      <c r="L780" s="74"/>
      <c r="M780" s="74"/>
      <c r="N780" s="74"/>
      <c r="O780" s="74"/>
      <c r="P780" s="74"/>
      <c r="Q780" s="74"/>
      <c r="R780" s="74"/>
      <c r="S780" s="74"/>
      <c r="T780" s="74"/>
      <c r="U780" s="74"/>
    </row>
    <row r="781" spans="11:21" ht="12.75">
      <c r="K781" s="74"/>
      <c r="L781" s="74"/>
      <c r="M781" s="74"/>
      <c r="N781" s="74"/>
      <c r="O781" s="74"/>
      <c r="P781" s="74"/>
      <c r="Q781" s="74"/>
      <c r="R781" s="74"/>
      <c r="S781" s="74"/>
      <c r="T781" s="74"/>
      <c r="U781" s="74"/>
    </row>
    <row r="782" spans="11:21" ht="12.75">
      <c r="K782" s="74"/>
      <c r="L782" s="74"/>
      <c r="M782" s="74"/>
      <c r="N782" s="74"/>
      <c r="O782" s="74"/>
      <c r="P782" s="74"/>
      <c r="Q782" s="74"/>
      <c r="R782" s="74"/>
      <c r="S782" s="74"/>
      <c r="T782" s="74"/>
      <c r="U782" s="74"/>
    </row>
    <row r="783" spans="11:21" ht="12.75">
      <c r="K783" s="74"/>
      <c r="L783" s="74"/>
      <c r="M783" s="74"/>
      <c r="N783" s="74"/>
      <c r="O783" s="74"/>
      <c r="P783" s="74"/>
      <c r="Q783" s="74"/>
      <c r="R783" s="74"/>
      <c r="S783" s="74"/>
      <c r="T783" s="74"/>
      <c r="U783" s="74"/>
    </row>
    <row r="784" spans="11:21" ht="12.75">
      <c r="K784" s="74"/>
      <c r="L784" s="74"/>
      <c r="M784" s="74"/>
      <c r="N784" s="74"/>
      <c r="O784" s="74"/>
      <c r="P784" s="74"/>
      <c r="Q784" s="74"/>
      <c r="R784" s="74"/>
      <c r="S784" s="74"/>
      <c r="T784" s="74"/>
      <c r="U784" s="74"/>
    </row>
    <row r="785" spans="11:21" ht="12.75">
      <c r="K785" s="74"/>
      <c r="L785" s="74"/>
      <c r="M785" s="74"/>
      <c r="N785" s="74"/>
      <c r="O785" s="74"/>
      <c r="P785" s="74"/>
      <c r="Q785" s="74"/>
      <c r="R785" s="74"/>
      <c r="S785" s="74"/>
      <c r="T785" s="74"/>
      <c r="U785" s="74"/>
    </row>
    <row r="786" spans="11:21" ht="12.75">
      <c r="K786" s="74"/>
      <c r="L786" s="74"/>
      <c r="M786" s="74"/>
      <c r="N786" s="74"/>
      <c r="O786" s="74"/>
      <c r="P786" s="74"/>
      <c r="Q786" s="74"/>
      <c r="R786" s="74"/>
      <c r="S786" s="74"/>
      <c r="T786" s="74"/>
      <c r="U786" s="74"/>
    </row>
    <row r="787" spans="11:21" ht="12.75">
      <c r="K787" s="74"/>
      <c r="L787" s="74"/>
      <c r="M787" s="74"/>
      <c r="N787" s="74"/>
      <c r="O787" s="74"/>
      <c r="P787" s="74"/>
      <c r="Q787" s="74"/>
      <c r="R787" s="74"/>
      <c r="S787" s="74"/>
      <c r="T787" s="74"/>
      <c r="U787" s="74"/>
    </row>
    <row r="788" spans="11:21" ht="12.75">
      <c r="K788" s="74"/>
      <c r="L788" s="74"/>
      <c r="M788" s="74"/>
      <c r="N788" s="74"/>
      <c r="O788" s="74"/>
      <c r="P788" s="74"/>
      <c r="Q788" s="74"/>
      <c r="R788" s="74"/>
      <c r="S788" s="74"/>
      <c r="T788" s="74"/>
      <c r="U788" s="74"/>
    </row>
    <row r="789" spans="11:21" ht="12.75">
      <c r="K789" s="74"/>
      <c r="L789" s="74"/>
      <c r="M789" s="74"/>
      <c r="N789" s="74"/>
      <c r="O789" s="74"/>
      <c r="P789" s="74"/>
      <c r="Q789" s="74"/>
      <c r="R789" s="74"/>
      <c r="S789" s="74"/>
      <c r="T789" s="74"/>
      <c r="U789" s="74"/>
    </row>
    <row r="790" spans="11:21" ht="12.75">
      <c r="K790" s="74"/>
      <c r="L790" s="74"/>
      <c r="M790" s="74"/>
      <c r="N790" s="74"/>
      <c r="O790" s="74"/>
      <c r="P790" s="74"/>
      <c r="Q790" s="74"/>
      <c r="R790" s="74"/>
      <c r="S790" s="74"/>
      <c r="T790" s="74"/>
      <c r="U790" s="74"/>
    </row>
    <row r="791" spans="11:21" ht="12.75">
      <c r="K791" s="74"/>
      <c r="L791" s="74"/>
      <c r="M791" s="74"/>
      <c r="N791" s="74"/>
      <c r="O791" s="74"/>
      <c r="P791" s="74"/>
      <c r="Q791" s="74"/>
      <c r="R791" s="74"/>
      <c r="S791" s="74"/>
      <c r="T791" s="74"/>
      <c r="U791" s="74"/>
    </row>
    <row r="792" spans="11:21" ht="12.75">
      <c r="K792" s="74"/>
      <c r="L792" s="74"/>
      <c r="M792" s="74"/>
      <c r="N792" s="74"/>
      <c r="O792" s="74"/>
      <c r="P792" s="74"/>
      <c r="Q792" s="74"/>
      <c r="R792" s="74"/>
      <c r="S792" s="74"/>
      <c r="T792" s="74"/>
      <c r="U792" s="74"/>
    </row>
    <row r="793" spans="11:21" ht="12.75">
      <c r="K793" s="74"/>
      <c r="L793" s="74"/>
      <c r="M793" s="74"/>
      <c r="N793" s="74"/>
      <c r="O793" s="74"/>
      <c r="P793" s="74"/>
      <c r="Q793" s="74"/>
      <c r="R793" s="74"/>
      <c r="S793" s="74"/>
      <c r="T793" s="74"/>
      <c r="U793" s="74"/>
    </row>
    <row r="794" spans="11:21" ht="12.75">
      <c r="K794" s="74"/>
      <c r="L794" s="74"/>
      <c r="M794" s="74"/>
      <c r="N794" s="74"/>
      <c r="O794" s="74"/>
      <c r="P794" s="74"/>
      <c r="Q794" s="74"/>
      <c r="R794" s="74"/>
      <c r="S794" s="74"/>
      <c r="T794" s="74"/>
      <c r="U794" s="74"/>
    </row>
    <row r="795" spans="11:21" ht="12.75">
      <c r="K795" s="74"/>
      <c r="L795" s="74"/>
      <c r="M795" s="74"/>
      <c r="N795" s="74"/>
      <c r="O795" s="74"/>
      <c r="P795" s="74"/>
      <c r="Q795" s="74"/>
      <c r="R795" s="74"/>
      <c r="S795" s="74"/>
      <c r="T795" s="74"/>
      <c r="U795" s="74"/>
    </row>
    <row r="796" spans="11:21" ht="12.75">
      <c r="K796" s="74"/>
      <c r="L796" s="74"/>
      <c r="M796" s="74"/>
      <c r="N796" s="74"/>
      <c r="O796" s="74"/>
      <c r="P796" s="74"/>
      <c r="Q796" s="74"/>
      <c r="R796" s="74"/>
      <c r="S796" s="74"/>
      <c r="T796" s="74"/>
      <c r="U796" s="74"/>
    </row>
    <row r="797" spans="11:21" ht="12.75">
      <c r="K797" s="74"/>
      <c r="L797" s="74"/>
      <c r="M797" s="74"/>
      <c r="N797" s="74"/>
      <c r="O797" s="74"/>
      <c r="P797" s="74"/>
      <c r="Q797" s="74"/>
      <c r="R797" s="74"/>
      <c r="S797" s="74"/>
      <c r="T797" s="74"/>
      <c r="U797" s="74"/>
    </row>
    <row r="798" spans="11:21" ht="12.75">
      <c r="K798" s="74"/>
      <c r="L798" s="74"/>
      <c r="M798" s="74"/>
      <c r="N798" s="74"/>
      <c r="O798" s="74"/>
      <c r="P798" s="74"/>
      <c r="Q798" s="74"/>
      <c r="R798" s="74"/>
      <c r="S798" s="74"/>
      <c r="T798" s="74"/>
      <c r="U798" s="74"/>
    </row>
    <row r="799" spans="11:21" ht="12.75">
      <c r="K799" s="74"/>
      <c r="L799" s="74"/>
      <c r="M799" s="74"/>
      <c r="N799" s="74"/>
      <c r="O799" s="74"/>
      <c r="P799" s="74"/>
      <c r="Q799" s="74"/>
      <c r="R799" s="74"/>
      <c r="S799" s="74"/>
      <c r="T799" s="74"/>
      <c r="U799" s="74"/>
    </row>
    <row r="800" spans="11:21" ht="12.75">
      <c r="K800" s="74"/>
      <c r="L800" s="74"/>
      <c r="M800" s="74"/>
      <c r="N800" s="74"/>
      <c r="O800" s="74"/>
      <c r="P800" s="74"/>
      <c r="Q800" s="74"/>
      <c r="R800" s="74"/>
      <c r="S800" s="74"/>
      <c r="T800" s="74"/>
      <c r="U800" s="74"/>
    </row>
    <row r="801" spans="11:21" ht="12.75">
      <c r="K801" s="74"/>
      <c r="L801" s="74"/>
      <c r="M801" s="74"/>
      <c r="N801" s="74"/>
      <c r="O801" s="74"/>
      <c r="P801" s="74"/>
      <c r="Q801" s="74"/>
      <c r="R801" s="74"/>
      <c r="S801" s="74"/>
      <c r="T801" s="74"/>
      <c r="U801" s="74"/>
    </row>
    <row r="802" spans="11:21" ht="12.75">
      <c r="K802" s="74"/>
      <c r="L802" s="74"/>
      <c r="M802" s="74"/>
      <c r="N802" s="74"/>
      <c r="O802" s="74"/>
      <c r="P802" s="74"/>
      <c r="Q802" s="74"/>
      <c r="R802" s="74"/>
      <c r="S802" s="74"/>
      <c r="T802" s="74"/>
      <c r="U802" s="74"/>
    </row>
    <row r="803" spans="11:21" ht="12.75">
      <c r="K803" s="74"/>
      <c r="L803" s="74"/>
      <c r="M803" s="74"/>
      <c r="N803" s="74"/>
      <c r="O803" s="74"/>
      <c r="P803" s="74"/>
      <c r="Q803" s="74"/>
      <c r="R803" s="74"/>
      <c r="S803" s="74"/>
      <c r="T803" s="74"/>
      <c r="U803" s="74"/>
    </row>
    <row r="804" spans="11:21" ht="12.75">
      <c r="K804" s="74"/>
      <c r="L804" s="74"/>
      <c r="M804" s="74"/>
      <c r="N804" s="74"/>
      <c r="O804" s="74"/>
      <c r="P804" s="74"/>
      <c r="Q804" s="74"/>
      <c r="R804" s="74"/>
      <c r="S804" s="74"/>
      <c r="T804" s="74"/>
      <c r="U804" s="74"/>
    </row>
    <row r="805" spans="11:21" ht="12.75">
      <c r="K805" s="74"/>
      <c r="L805" s="74"/>
      <c r="M805" s="74"/>
      <c r="N805" s="74"/>
      <c r="O805" s="74"/>
      <c r="P805" s="74"/>
      <c r="Q805" s="74"/>
      <c r="R805" s="74"/>
      <c r="S805" s="74"/>
      <c r="T805" s="74"/>
      <c r="U805" s="74"/>
    </row>
    <row r="806" spans="11:21" ht="12.75">
      <c r="K806" s="74"/>
      <c r="L806" s="74"/>
      <c r="M806" s="74"/>
      <c r="N806" s="74"/>
      <c r="O806" s="74"/>
      <c r="P806" s="74"/>
      <c r="Q806" s="74"/>
      <c r="R806" s="74"/>
      <c r="S806" s="74"/>
      <c r="T806" s="74"/>
      <c r="U806" s="74"/>
    </row>
    <row r="807" spans="11:21" ht="12.75">
      <c r="K807" s="74"/>
      <c r="L807" s="74"/>
      <c r="M807" s="74"/>
      <c r="N807" s="74"/>
      <c r="O807" s="74"/>
      <c r="P807" s="74"/>
      <c r="Q807" s="74"/>
      <c r="R807" s="74"/>
      <c r="S807" s="74"/>
      <c r="T807" s="74"/>
      <c r="U807" s="74"/>
    </row>
    <row r="808" spans="11:21" ht="12.75">
      <c r="K808" s="74"/>
      <c r="L808" s="74"/>
      <c r="M808" s="74"/>
      <c r="N808" s="74"/>
      <c r="O808" s="74"/>
      <c r="P808" s="74"/>
      <c r="Q808" s="74"/>
      <c r="R808" s="74"/>
      <c r="S808" s="74"/>
      <c r="T808" s="74"/>
      <c r="U808" s="74"/>
    </row>
    <row r="809" spans="11:21" ht="12.75">
      <c r="K809" s="74"/>
      <c r="L809" s="74"/>
      <c r="M809" s="74"/>
      <c r="N809" s="74"/>
      <c r="O809" s="74"/>
      <c r="P809" s="74"/>
      <c r="Q809" s="74"/>
      <c r="R809" s="74"/>
      <c r="S809" s="74"/>
      <c r="T809" s="74"/>
      <c r="U809" s="74"/>
    </row>
    <row r="810" spans="11:21" ht="12.75">
      <c r="K810" s="74"/>
      <c r="L810" s="74"/>
      <c r="M810" s="74"/>
      <c r="N810" s="74"/>
      <c r="O810" s="74"/>
      <c r="P810" s="74"/>
      <c r="Q810" s="74"/>
      <c r="R810" s="74"/>
      <c r="S810" s="74"/>
      <c r="T810" s="74"/>
      <c r="U810" s="74"/>
    </row>
    <row r="811" spans="11:21" ht="12.75">
      <c r="K811" s="74"/>
      <c r="L811" s="74"/>
      <c r="M811" s="74"/>
      <c r="N811" s="74"/>
      <c r="O811" s="74"/>
      <c r="P811" s="74"/>
      <c r="Q811" s="74"/>
      <c r="R811" s="74"/>
      <c r="S811" s="74"/>
      <c r="T811" s="74"/>
      <c r="U811" s="74"/>
    </row>
    <row r="812" spans="11:21" ht="12.75">
      <c r="K812" s="74"/>
      <c r="L812" s="74"/>
      <c r="M812" s="74"/>
      <c r="N812" s="74"/>
      <c r="O812" s="74"/>
      <c r="P812" s="74"/>
      <c r="Q812" s="74"/>
      <c r="R812" s="74"/>
      <c r="S812" s="74"/>
      <c r="T812" s="74"/>
      <c r="U812" s="74"/>
    </row>
    <row r="813" spans="11:21" ht="12.75">
      <c r="K813" s="74"/>
      <c r="L813" s="74"/>
      <c r="M813" s="74"/>
      <c r="N813" s="74"/>
      <c r="O813" s="74"/>
      <c r="P813" s="74"/>
      <c r="Q813" s="74"/>
      <c r="R813" s="74"/>
      <c r="S813" s="74"/>
      <c r="T813" s="74"/>
      <c r="U813" s="74"/>
    </row>
    <row r="814" spans="11:21" ht="12.75">
      <c r="K814" s="74"/>
      <c r="L814" s="74"/>
      <c r="M814" s="74"/>
      <c r="N814" s="74"/>
      <c r="O814" s="74"/>
      <c r="P814" s="74"/>
      <c r="Q814" s="74"/>
      <c r="R814" s="74"/>
      <c r="S814" s="74"/>
      <c r="T814" s="74"/>
      <c r="U814" s="74"/>
    </row>
    <row r="815" spans="11:21" ht="12.75">
      <c r="K815" s="74"/>
      <c r="L815" s="74"/>
      <c r="M815" s="74"/>
      <c r="N815" s="74"/>
      <c r="O815" s="74"/>
      <c r="P815" s="74"/>
      <c r="Q815" s="74"/>
      <c r="R815" s="74"/>
      <c r="S815" s="74"/>
      <c r="T815" s="74"/>
      <c r="U815" s="74"/>
    </row>
    <row r="816" spans="11:21" ht="12.75">
      <c r="K816" s="74"/>
      <c r="L816" s="74"/>
      <c r="M816" s="74"/>
      <c r="N816" s="74"/>
      <c r="O816" s="74"/>
      <c r="P816" s="74"/>
      <c r="Q816" s="74"/>
      <c r="R816" s="74"/>
      <c r="S816" s="74"/>
      <c r="T816" s="74"/>
      <c r="U816" s="74"/>
    </row>
    <row r="817" spans="11:21" ht="12.75">
      <c r="K817" s="74"/>
      <c r="L817" s="74"/>
      <c r="M817" s="74"/>
      <c r="N817" s="74"/>
      <c r="O817" s="74"/>
      <c r="P817" s="74"/>
      <c r="Q817" s="74"/>
      <c r="R817" s="74"/>
      <c r="S817" s="74"/>
      <c r="T817" s="74"/>
      <c r="U817" s="74"/>
    </row>
    <row r="818" spans="11:21" ht="12.75">
      <c r="K818" s="74"/>
      <c r="L818" s="74"/>
      <c r="M818" s="74"/>
      <c r="N818" s="74"/>
      <c r="O818" s="74"/>
      <c r="P818" s="74"/>
      <c r="Q818" s="74"/>
      <c r="R818" s="74"/>
      <c r="S818" s="74"/>
      <c r="T818" s="74"/>
      <c r="U818" s="74"/>
    </row>
    <row r="819" spans="11:21" ht="12.75">
      <c r="K819" s="74"/>
      <c r="L819" s="74"/>
      <c r="M819" s="74"/>
      <c r="N819" s="74"/>
      <c r="O819" s="74"/>
      <c r="P819" s="74"/>
      <c r="Q819" s="74"/>
      <c r="R819" s="74"/>
      <c r="S819" s="74"/>
      <c r="T819" s="74"/>
      <c r="U819" s="74"/>
    </row>
    <row r="820" spans="11:21" ht="12.75">
      <c r="K820" s="74"/>
      <c r="L820" s="74"/>
      <c r="M820" s="74"/>
      <c r="N820" s="74"/>
      <c r="O820" s="74"/>
      <c r="P820" s="74"/>
      <c r="Q820" s="74"/>
      <c r="R820" s="74"/>
      <c r="S820" s="74"/>
      <c r="T820" s="74"/>
      <c r="U820" s="74"/>
    </row>
  </sheetData>
  <mergeCells count="29">
    <mergeCell ref="G71:H71"/>
    <mergeCell ref="E72:F72"/>
    <mergeCell ref="G72:H72"/>
    <mergeCell ref="G70:H70"/>
    <mergeCell ref="E40:F40"/>
    <mergeCell ref="E45:F45"/>
    <mergeCell ref="E47:F47"/>
    <mergeCell ref="E50:F50"/>
    <mergeCell ref="E52:F52"/>
    <mergeCell ref="E54:F54"/>
    <mergeCell ref="E56:F56"/>
    <mergeCell ref="E58:F58"/>
    <mergeCell ref="E60:F60"/>
    <mergeCell ref="E63:F63"/>
    <mergeCell ref="E66:F66"/>
    <mergeCell ref="A6:E7"/>
    <mergeCell ref="B22:C22"/>
    <mergeCell ref="B23:C23"/>
    <mergeCell ref="B24:C24"/>
    <mergeCell ref="B25:C25"/>
    <mergeCell ref="B26:C26"/>
    <mergeCell ref="B27:C27"/>
    <mergeCell ref="B28:C28"/>
    <mergeCell ref="B36:C36"/>
    <mergeCell ref="B37:C37"/>
    <mergeCell ref="B38:C38"/>
    <mergeCell ref="B30:C30"/>
    <mergeCell ref="B34:C34"/>
    <mergeCell ref="B35:C35"/>
  </mergeCells>
  <printOptions/>
  <pageMargins left="0.75" right="0.75" top="1" bottom="1" header="0.5" footer="0.5"/>
  <pageSetup horizontalDpi="600" verticalDpi="600" orientation="landscape" scale="90" r:id="rId4"/>
  <headerFooter alignWithMargins="0">
    <oddHeader>&amp;C&amp;"Arial,Bold"&amp;14NCSX Fabrication Project Cost and Schedule</oddHeader>
    <oddFooter>&amp;C&amp;"Arial,Bold"&amp;P</oddFooter>
  </headerFooter>
  <rowBreaks count="4" manualBreakCount="4">
    <brk id="15" max="9" man="1"/>
    <brk id="39" max="9" man="1"/>
    <brk id="67" max="9" man="1"/>
    <brk id="70" max="9" man="1"/>
  </rowBreaks>
  <drawing r:id="rId3"/>
  <legacyDrawing r:id="rId2"/>
</worksheet>
</file>

<file path=xl/worksheets/sheet6.xml><?xml version="1.0" encoding="utf-8"?>
<worksheet xmlns="http://schemas.openxmlformats.org/spreadsheetml/2006/main" xmlns:r="http://schemas.openxmlformats.org/officeDocument/2006/relationships">
  <dimension ref="A1:Q311"/>
  <sheetViews>
    <sheetView workbookViewId="0" topLeftCell="A1">
      <selection activeCell="E32" sqref="E32"/>
    </sheetView>
  </sheetViews>
  <sheetFormatPr defaultColWidth="9.140625" defaultRowHeight="12.75"/>
  <cols>
    <col min="1" max="1" width="26.28125" style="0" customWidth="1"/>
    <col min="5" max="5" width="11.140625" style="0" bestFit="1" customWidth="1"/>
    <col min="6" max="6" width="4.140625" style="0" customWidth="1"/>
    <col min="7" max="7" width="7.28125" style="0" customWidth="1"/>
    <col min="8" max="12" width="5.7109375" style="0" customWidth="1"/>
    <col min="13" max="13" width="6.00390625" style="0" customWidth="1"/>
    <col min="14" max="17" width="5.7109375" style="0" customWidth="1"/>
  </cols>
  <sheetData>
    <row r="1" ht="20.25">
      <c r="A1" s="63" t="str">
        <f>'Fab Project'!A1:E1</f>
        <v>WBS 121 Vacuum Vessel Assembly</v>
      </c>
    </row>
    <row r="3" spans="1:15" ht="18.75" thickBot="1">
      <c r="A3" s="72" t="s">
        <v>126</v>
      </c>
      <c r="B3" s="73"/>
      <c r="C3" s="73"/>
      <c r="D3" s="73"/>
      <c r="E3" s="73"/>
      <c r="F3" s="73"/>
      <c r="G3" s="73"/>
      <c r="H3" s="73"/>
      <c r="I3" s="73"/>
      <c r="J3" s="73"/>
      <c r="K3" s="73"/>
      <c r="L3" s="73"/>
      <c r="M3" s="73"/>
      <c r="N3" s="73"/>
      <c r="O3" s="73"/>
    </row>
    <row r="5" ht="12.75">
      <c r="A5" s="1" t="s">
        <v>71</v>
      </c>
    </row>
    <row r="6" spans="1:15" ht="12.75">
      <c r="A6" s="227" t="s">
        <v>195</v>
      </c>
      <c r="B6" s="227"/>
      <c r="C6" s="227"/>
      <c r="D6" s="227"/>
      <c r="E6" s="227"/>
      <c r="F6" s="227"/>
      <c r="G6" s="224" t="s">
        <v>97</v>
      </c>
      <c r="H6" s="224"/>
      <c r="I6" s="224"/>
      <c r="J6" s="224"/>
      <c r="K6" s="224"/>
      <c r="L6" s="224"/>
      <c r="M6" s="224"/>
      <c r="N6" s="224"/>
      <c r="O6" s="224"/>
    </row>
    <row r="7" spans="1:15" ht="57.75" customHeight="1">
      <c r="A7" s="227"/>
      <c r="B7" s="227"/>
      <c r="C7" s="227"/>
      <c r="D7" s="227"/>
      <c r="E7" s="227"/>
      <c r="F7" s="227"/>
      <c r="G7" s="39" t="s">
        <v>92</v>
      </c>
      <c r="H7" s="228" t="s">
        <v>9</v>
      </c>
      <c r="I7" s="228"/>
      <c r="J7" s="228" t="s">
        <v>167</v>
      </c>
      <c r="K7" s="228"/>
      <c r="L7" s="228" t="s">
        <v>106</v>
      </c>
      <c r="M7" s="228"/>
      <c r="N7" s="228" t="s">
        <v>11</v>
      </c>
      <c r="O7" s="228"/>
    </row>
    <row r="8" spans="2:17" ht="12.75">
      <c r="B8" s="25" t="s">
        <v>54</v>
      </c>
      <c r="C8" s="25" t="s">
        <v>55</v>
      </c>
      <c r="D8" s="25" t="s">
        <v>56</v>
      </c>
      <c r="E8" s="226" t="s">
        <v>93</v>
      </c>
      <c r="F8" s="226"/>
      <c r="H8" s="22" t="s">
        <v>91</v>
      </c>
      <c r="I8" s="22" t="s">
        <v>63</v>
      </c>
      <c r="J8" s="22" t="s">
        <v>91</v>
      </c>
      <c r="K8" s="22" t="s">
        <v>63</v>
      </c>
      <c r="L8" s="22" t="s">
        <v>91</v>
      </c>
      <c r="M8" s="22" t="s">
        <v>63</v>
      </c>
      <c r="N8" s="22" t="s">
        <v>91</v>
      </c>
      <c r="O8" s="22" t="s">
        <v>63</v>
      </c>
      <c r="P8" s="22"/>
      <c r="Q8" s="22"/>
    </row>
    <row r="9" spans="1:4" ht="12.75">
      <c r="A9" s="1" t="s">
        <v>164</v>
      </c>
      <c r="B9" s="46"/>
      <c r="D9" s="46"/>
    </row>
    <row r="10" spans="1:17" ht="12.75">
      <c r="A10" s="20"/>
      <c r="B10" s="129">
        <v>0</v>
      </c>
      <c r="C10" s="22" t="s">
        <v>173</v>
      </c>
      <c r="D10" s="23">
        <v>1</v>
      </c>
      <c r="E10" s="36">
        <f>D10*$B10</f>
        <v>0</v>
      </c>
      <c r="F10" s="36"/>
      <c r="G10" s="30">
        <f>H10+J10+L10+N10+P10</f>
        <v>1</v>
      </c>
      <c r="H10" s="32">
        <v>0</v>
      </c>
      <c r="I10" s="31">
        <f>$E10*H10</f>
        <v>0</v>
      </c>
      <c r="J10" s="32">
        <v>0</v>
      </c>
      <c r="K10" s="31">
        <f>$E10*J10</f>
        <v>0</v>
      </c>
      <c r="L10" s="32">
        <v>0</v>
      </c>
      <c r="M10" s="31">
        <f>$E10*L10</f>
        <v>0</v>
      </c>
      <c r="N10" s="32">
        <f>1-H10</f>
        <v>1</v>
      </c>
      <c r="O10" s="31">
        <f>$E10*N10</f>
        <v>0</v>
      </c>
      <c r="P10" s="32"/>
      <c r="Q10" s="31"/>
    </row>
    <row r="11" spans="1:17" ht="12.75">
      <c r="A11" s="20"/>
      <c r="B11" s="50">
        <v>0</v>
      </c>
      <c r="C11" s="22" t="s">
        <v>172</v>
      </c>
      <c r="D11" s="23">
        <v>1</v>
      </c>
      <c r="E11" s="36">
        <f>D11*$B11</f>
        <v>0</v>
      </c>
      <c r="F11" s="36"/>
      <c r="G11" s="30">
        <f>H11+J11+L11+N11+P11</f>
        <v>0</v>
      </c>
      <c r="H11" s="32">
        <v>0</v>
      </c>
      <c r="I11" s="31">
        <f>$E11*H11</f>
        <v>0</v>
      </c>
      <c r="J11" s="32">
        <v>0</v>
      </c>
      <c r="K11" s="31">
        <f>$E11*J11</f>
        <v>0</v>
      </c>
      <c r="L11" s="32">
        <v>0</v>
      </c>
      <c r="M11" s="31">
        <f>$E11*L11</f>
        <v>0</v>
      </c>
      <c r="N11" s="32">
        <v>0</v>
      </c>
      <c r="O11" s="31">
        <f>$E11*N11</f>
        <v>0</v>
      </c>
      <c r="P11" s="32"/>
      <c r="Q11" s="31"/>
    </row>
    <row r="12" spans="1:17" ht="12.75">
      <c r="A12" s="20"/>
      <c r="B12" s="50">
        <v>0</v>
      </c>
      <c r="C12" s="22" t="s">
        <v>168</v>
      </c>
      <c r="D12" s="23">
        <v>1</v>
      </c>
      <c r="E12" s="36">
        <f>D12*$B12</f>
        <v>0</v>
      </c>
      <c r="F12" s="36"/>
      <c r="G12" s="30">
        <f>H12+J12+L12+N12+P12</f>
        <v>0</v>
      </c>
      <c r="H12" s="32">
        <v>0</v>
      </c>
      <c r="I12" s="31">
        <f>$E12*H12</f>
        <v>0</v>
      </c>
      <c r="J12" s="32">
        <v>0</v>
      </c>
      <c r="K12" s="31">
        <f>$E12*J12</f>
        <v>0</v>
      </c>
      <c r="L12" s="32">
        <v>0</v>
      </c>
      <c r="M12" s="31">
        <f>$E12*L12</f>
        <v>0</v>
      </c>
      <c r="N12" s="32">
        <v>0</v>
      </c>
      <c r="O12" s="31">
        <f>$E12*N12</f>
        <v>0</v>
      </c>
      <c r="P12" s="32"/>
      <c r="Q12" s="31"/>
    </row>
    <row r="13" spans="2:6" ht="12.75">
      <c r="B13" s="46"/>
      <c r="D13" s="46"/>
      <c r="E13" s="36"/>
      <c r="F13" s="36"/>
    </row>
    <row r="14" spans="1:17" ht="12.75">
      <c r="A14" s="27" t="s">
        <v>70</v>
      </c>
      <c r="E14" s="37">
        <f>SUM(E10:E13)</f>
        <v>0</v>
      </c>
      <c r="F14" s="37"/>
      <c r="I14" s="27">
        <f>SUM(I10:I13)</f>
        <v>0</v>
      </c>
      <c r="K14" s="27">
        <f>SUM(K10:K13)</f>
        <v>0</v>
      </c>
      <c r="M14" s="27">
        <f>SUM(M10:M13)</f>
        <v>0</v>
      </c>
      <c r="O14" s="27">
        <f>SUM(O10:O13)</f>
        <v>0</v>
      </c>
      <c r="Q14" s="27"/>
    </row>
    <row r="15" spans="1:17" ht="12.75">
      <c r="A15" s="27"/>
      <c r="E15" s="37"/>
      <c r="F15" s="37"/>
      <c r="I15" s="27"/>
      <c r="K15" s="27"/>
      <c r="M15" s="27"/>
      <c r="O15" s="27"/>
      <c r="Q15" s="27"/>
    </row>
    <row r="16" spans="1:17" ht="25.5">
      <c r="A16" s="27"/>
      <c r="E16" s="37"/>
      <c r="F16" s="37"/>
      <c r="G16" s="39" t="s">
        <v>92</v>
      </c>
      <c r="H16" s="228" t="s">
        <v>9</v>
      </c>
      <c r="I16" s="228"/>
      <c r="J16" s="228" t="s">
        <v>167</v>
      </c>
      <c r="K16" s="228"/>
      <c r="L16" s="228" t="s">
        <v>106</v>
      </c>
      <c r="M16" s="228"/>
      <c r="N16" s="228" t="s">
        <v>11</v>
      </c>
      <c r="O16" s="228"/>
      <c r="Q16" s="27"/>
    </row>
    <row r="17" spans="1:15" ht="12.75">
      <c r="A17" s="1" t="s">
        <v>165</v>
      </c>
      <c r="C17" s="22"/>
      <c r="H17" s="22" t="s">
        <v>91</v>
      </c>
      <c r="I17" s="22" t="s">
        <v>63</v>
      </c>
      <c r="J17" s="22" t="s">
        <v>91</v>
      </c>
      <c r="K17" s="22" t="s">
        <v>63</v>
      </c>
      <c r="L17" s="22" t="s">
        <v>91</v>
      </c>
      <c r="M17" s="22" t="s">
        <v>63</v>
      </c>
      <c r="N17" s="22" t="s">
        <v>91</v>
      </c>
      <c r="O17" s="22" t="s">
        <v>63</v>
      </c>
    </row>
    <row r="18" spans="1:15" ht="12.75">
      <c r="A18" s="14"/>
      <c r="B18" s="50">
        <v>0</v>
      </c>
      <c r="C18" s="22" t="s">
        <v>174</v>
      </c>
      <c r="D18" s="23">
        <v>1</v>
      </c>
      <c r="E18">
        <f>B18*D18</f>
        <v>0</v>
      </c>
      <c r="G18" s="30">
        <f>H18+J18+L18+N18+P18</f>
        <v>1</v>
      </c>
      <c r="H18" s="130">
        <v>0</v>
      </c>
      <c r="I18" s="31">
        <f>$E18*H18</f>
        <v>0</v>
      </c>
      <c r="J18" s="130">
        <f>1-H18</f>
        <v>1</v>
      </c>
      <c r="K18" s="31">
        <f>$E18*J18</f>
        <v>0</v>
      </c>
      <c r="L18" s="32">
        <v>0</v>
      </c>
      <c r="M18" s="31">
        <f>$E18*L18</f>
        <v>0</v>
      </c>
      <c r="N18" s="32">
        <v>0</v>
      </c>
      <c r="O18" s="31">
        <f>$E18*N18</f>
        <v>0</v>
      </c>
    </row>
    <row r="19" spans="1:15" ht="12.75">
      <c r="A19" s="14"/>
      <c r="B19" s="50">
        <v>0</v>
      </c>
      <c r="C19" s="22" t="s">
        <v>174</v>
      </c>
      <c r="D19" s="23">
        <v>1</v>
      </c>
      <c r="E19">
        <f>B19*D19</f>
        <v>0</v>
      </c>
      <c r="G19" s="30">
        <f>H19+J19+L19+N19+P19</f>
        <v>0</v>
      </c>
      <c r="H19" s="32">
        <v>0</v>
      </c>
      <c r="I19" s="31">
        <f>$E19*H19</f>
        <v>0</v>
      </c>
      <c r="J19" s="130">
        <v>0</v>
      </c>
      <c r="K19" s="31">
        <f>$E19*J19</f>
        <v>0</v>
      </c>
      <c r="L19" s="130">
        <v>0</v>
      </c>
      <c r="M19" s="31">
        <f>$E19*L19</f>
        <v>0</v>
      </c>
      <c r="N19" s="32">
        <v>0</v>
      </c>
      <c r="O19" s="31">
        <f>$E19*N19</f>
        <v>0</v>
      </c>
    </row>
    <row r="20" spans="1:17" ht="12.75">
      <c r="A20" s="20"/>
      <c r="B20" s="50">
        <v>0</v>
      </c>
      <c r="C20" s="22" t="s">
        <v>171</v>
      </c>
      <c r="D20" s="23">
        <v>1</v>
      </c>
      <c r="E20">
        <f>B20*D20</f>
        <v>0</v>
      </c>
      <c r="G20" s="30">
        <f>H20+J20+L20+N20+P20</f>
        <v>0</v>
      </c>
      <c r="H20" s="32">
        <v>0</v>
      </c>
      <c r="I20" s="31">
        <f>$E20*H20</f>
        <v>0</v>
      </c>
      <c r="J20" s="32">
        <v>0</v>
      </c>
      <c r="K20" s="31">
        <f>$E20*J20</f>
        <v>0</v>
      </c>
      <c r="L20" s="32">
        <v>0</v>
      </c>
      <c r="M20" s="31">
        <f>$E20*L20</f>
        <v>0</v>
      </c>
      <c r="N20" s="32">
        <v>0</v>
      </c>
      <c r="O20" s="31">
        <f>$E20*N20</f>
        <v>0</v>
      </c>
      <c r="P20" s="32"/>
      <c r="Q20" s="31"/>
    </row>
    <row r="21" spans="1:17" ht="12.75">
      <c r="A21" s="20"/>
      <c r="B21" s="50">
        <v>0</v>
      </c>
      <c r="C21" s="22" t="s">
        <v>93</v>
      </c>
      <c r="D21" s="23">
        <v>1</v>
      </c>
      <c r="E21">
        <f>B21*D21</f>
        <v>0</v>
      </c>
      <c r="G21" s="30">
        <f>H21+J21+L21+N21+P21</f>
        <v>0</v>
      </c>
      <c r="H21" s="130">
        <v>0</v>
      </c>
      <c r="I21" s="31">
        <f>$E21*H21</f>
        <v>0</v>
      </c>
      <c r="J21" s="130">
        <v>0</v>
      </c>
      <c r="K21" s="31">
        <f>$E21*J21</f>
        <v>0</v>
      </c>
      <c r="L21" s="32">
        <v>0</v>
      </c>
      <c r="M21" s="31">
        <f>$E21*L21</f>
        <v>0</v>
      </c>
      <c r="N21" s="32">
        <v>0</v>
      </c>
      <c r="O21" s="31">
        <f>$E21*N21</f>
        <v>0</v>
      </c>
      <c r="P21" s="32"/>
      <c r="Q21" s="31"/>
    </row>
    <row r="23" spans="1:17" ht="12.75">
      <c r="A23" s="27" t="s">
        <v>70</v>
      </c>
      <c r="E23" s="6">
        <f>SUM(E18:E22)</f>
        <v>0</v>
      </c>
      <c r="F23" s="6"/>
      <c r="I23" s="6">
        <f>SUM(I18:I22)</f>
        <v>0</v>
      </c>
      <c r="K23" s="6">
        <f>SUM(K18:K22)</f>
        <v>0</v>
      </c>
      <c r="M23" s="6">
        <f>SUM(M18:M22)</f>
        <v>0</v>
      </c>
      <c r="O23" s="6">
        <f>SUM(O18:O22)</f>
        <v>0</v>
      </c>
      <c r="Q23" s="27"/>
    </row>
    <row r="25" spans="1:15" ht="12.75">
      <c r="A25" s="85"/>
      <c r="B25" s="85"/>
      <c r="C25" s="85"/>
      <c r="D25" s="85"/>
      <c r="E25" s="85"/>
      <c r="F25" s="85"/>
      <c r="G25" s="85"/>
      <c r="H25" s="85"/>
      <c r="I25" s="85"/>
      <c r="J25" s="85"/>
      <c r="K25" s="85"/>
      <c r="L25" s="85"/>
      <c r="M25" s="85"/>
      <c r="N25" s="85"/>
      <c r="O25" s="85"/>
    </row>
    <row r="26" spans="1:15" ht="12.75">
      <c r="A26" s="111"/>
      <c r="B26" s="104"/>
      <c r="C26" s="175"/>
      <c r="D26" s="104"/>
      <c r="E26" s="85"/>
      <c r="F26" s="85"/>
      <c r="G26" s="85"/>
      <c r="H26" s="85"/>
      <c r="I26" s="85"/>
      <c r="J26" s="85"/>
      <c r="K26" s="85"/>
      <c r="L26" s="85"/>
      <c r="M26" s="85"/>
      <c r="N26" s="85"/>
      <c r="O26" s="85"/>
    </row>
    <row r="27" spans="1:15" ht="12.75">
      <c r="A27" s="85"/>
      <c r="B27" s="176"/>
      <c r="C27" s="103"/>
      <c r="D27" s="177"/>
      <c r="E27" s="85"/>
      <c r="F27" s="85"/>
      <c r="G27" s="85"/>
      <c r="H27" s="85"/>
      <c r="I27" s="85"/>
      <c r="J27" s="85"/>
      <c r="K27" s="253"/>
      <c r="L27" s="253"/>
      <c r="M27" s="253"/>
      <c r="N27" s="253"/>
      <c r="O27" s="85"/>
    </row>
    <row r="28" spans="1:15" ht="12.75">
      <c r="A28" s="85"/>
      <c r="B28" s="177"/>
      <c r="C28" s="103"/>
      <c r="D28" s="177"/>
      <c r="E28" s="85"/>
      <c r="F28" s="85"/>
      <c r="G28" s="85"/>
      <c r="H28" s="85"/>
      <c r="I28" s="85"/>
      <c r="J28" s="85"/>
      <c r="K28" s="85"/>
      <c r="L28" s="85"/>
      <c r="M28" s="85"/>
      <c r="N28" s="85"/>
      <c r="O28" s="85"/>
    </row>
    <row r="29" spans="1:15" ht="12.75">
      <c r="A29" s="85"/>
      <c r="B29" s="177"/>
      <c r="C29" s="103"/>
      <c r="D29" s="177"/>
      <c r="E29" s="85"/>
      <c r="F29" s="85"/>
      <c r="G29" s="85"/>
      <c r="H29" s="85"/>
      <c r="I29" s="85"/>
      <c r="J29" s="85"/>
      <c r="K29" s="85"/>
      <c r="L29" s="85"/>
      <c r="M29" s="85"/>
      <c r="N29" s="85"/>
      <c r="O29" s="85"/>
    </row>
    <row r="30" spans="1:15" ht="12.75">
      <c r="A30" s="85"/>
      <c r="B30" s="177"/>
      <c r="C30" s="103"/>
      <c r="D30" s="177"/>
      <c r="E30" s="85"/>
      <c r="F30" s="85"/>
      <c r="G30" s="85"/>
      <c r="H30" s="85"/>
      <c r="I30" s="85"/>
      <c r="J30" s="85"/>
      <c r="K30" s="85"/>
      <c r="L30" s="85"/>
      <c r="M30" s="85"/>
      <c r="N30" s="85"/>
      <c r="O30" s="85"/>
    </row>
    <row r="31" spans="1:15" ht="12.75">
      <c r="A31" s="85"/>
      <c r="B31" s="177"/>
      <c r="C31" s="103"/>
      <c r="D31" s="176"/>
      <c r="E31" s="85"/>
      <c r="F31" s="85"/>
      <c r="G31" s="85"/>
      <c r="H31" s="85"/>
      <c r="I31" s="85"/>
      <c r="J31" s="85"/>
      <c r="K31" s="85"/>
      <c r="L31" s="85"/>
      <c r="M31" s="85"/>
      <c r="N31" s="85"/>
      <c r="O31" s="85"/>
    </row>
    <row r="32" spans="1:15" ht="12.75">
      <c r="A32" s="85"/>
      <c r="B32" s="85"/>
      <c r="C32" s="85"/>
      <c r="D32" s="178"/>
      <c r="E32" s="85"/>
      <c r="F32" s="85"/>
      <c r="G32" s="85"/>
      <c r="H32" s="85"/>
      <c r="I32" s="85"/>
      <c r="J32" s="85"/>
      <c r="K32" s="85"/>
      <c r="L32" s="85"/>
      <c r="M32" s="85"/>
      <c r="N32" s="85"/>
      <c r="O32" s="85"/>
    </row>
    <row r="33" spans="1:15" ht="12.75">
      <c r="A33" s="111"/>
      <c r="B33" s="85"/>
      <c r="C33" s="85"/>
      <c r="D33" s="85"/>
      <c r="E33" s="85"/>
      <c r="F33" s="85"/>
      <c r="G33" s="85"/>
      <c r="H33" s="85"/>
      <c r="I33" s="85"/>
      <c r="J33" s="85"/>
      <c r="K33" s="85"/>
      <c r="L33" s="85"/>
      <c r="M33" s="85"/>
      <c r="N33" s="85"/>
      <c r="O33" s="85"/>
    </row>
    <row r="34" spans="1:15" ht="12.75">
      <c r="A34" s="85"/>
      <c r="B34" s="85"/>
      <c r="C34" s="85"/>
      <c r="D34" s="85"/>
      <c r="E34" s="85"/>
      <c r="F34" s="85"/>
      <c r="G34" s="85"/>
      <c r="H34" s="85"/>
      <c r="I34" s="85"/>
      <c r="J34" s="85"/>
      <c r="K34" s="85"/>
      <c r="L34" s="85"/>
      <c r="M34" s="85"/>
      <c r="N34" s="85"/>
      <c r="O34" s="85"/>
    </row>
    <row r="35" spans="1:15" ht="12.75">
      <c r="A35" s="111"/>
      <c r="B35" s="85"/>
      <c r="C35" s="85"/>
      <c r="D35" s="85"/>
      <c r="E35" s="85"/>
      <c r="F35" s="85"/>
      <c r="G35" s="85"/>
      <c r="H35" s="85"/>
      <c r="I35" s="85"/>
      <c r="J35" s="85"/>
      <c r="K35" s="85"/>
      <c r="L35" s="85"/>
      <c r="M35" s="85"/>
      <c r="N35" s="85"/>
      <c r="O35" s="85"/>
    </row>
    <row r="36" spans="1:15" ht="12.75">
      <c r="A36" s="85"/>
      <c r="B36" s="85"/>
      <c r="C36" s="85"/>
      <c r="D36" s="85"/>
      <c r="E36" s="85"/>
      <c r="F36" s="85"/>
      <c r="G36" s="85"/>
      <c r="H36" s="85"/>
      <c r="I36" s="85"/>
      <c r="J36" s="85"/>
      <c r="K36" s="85"/>
      <c r="L36" s="85"/>
      <c r="M36" s="85"/>
      <c r="N36" s="85"/>
      <c r="O36" s="85"/>
    </row>
    <row r="37" spans="1:15" ht="18.75">
      <c r="A37" s="91"/>
      <c r="B37" s="105"/>
      <c r="C37" s="105"/>
      <c r="D37" s="96"/>
      <c r="E37" s="97"/>
      <c r="F37" s="98"/>
      <c r="G37" s="97"/>
      <c r="H37" s="99"/>
      <c r="I37" s="97"/>
      <c r="J37" s="101"/>
      <c r="K37" s="101"/>
      <c r="L37" s="85"/>
      <c r="M37" s="85"/>
      <c r="N37" s="85"/>
      <c r="O37" s="85"/>
    </row>
    <row r="38" spans="1:15" ht="12.75">
      <c r="A38" s="95"/>
      <c r="B38" s="111"/>
      <c r="C38" s="85"/>
      <c r="D38" s="96"/>
      <c r="E38" s="97"/>
      <c r="F38" s="98"/>
      <c r="G38" s="97"/>
      <c r="H38" s="99"/>
      <c r="I38" s="97"/>
      <c r="J38" s="101"/>
      <c r="K38" s="101"/>
      <c r="L38" s="85"/>
      <c r="M38" s="85"/>
      <c r="N38" s="85"/>
      <c r="O38" s="85"/>
    </row>
    <row r="39" spans="1:15" ht="12.75">
      <c r="A39" s="115"/>
      <c r="B39" s="85"/>
      <c r="C39" s="85"/>
      <c r="D39" s="96"/>
      <c r="E39" s="97"/>
      <c r="F39" s="98"/>
      <c r="G39" s="97"/>
      <c r="H39" s="99"/>
      <c r="I39" s="97"/>
      <c r="J39" s="101"/>
      <c r="K39" s="101"/>
      <c r="L39" s="85"/>
      <c r="M39" s="85"/>
      <c r="N39" s="85"/>
      <c r="O39" s="85"/>
    </row>
    <row r="40" spans="1:17" ht="12.75">
      <c r="A40" s="115"/>
      <c r="B40" s="85"/>
      <c r="C40" s="115"/>
      <c r="D40" s="168"/>
      <c r="E40" s="90"/>
      <c r="F40" s="157"/>
      <c r="G40" s="90"/>
      <c r="H40" s="156"/>
      <c r="I40" s="90"/>
      <c r="J40" s="103"/>
      <c r="K40" s="103"/>
      <c r="L40" s="115"/>
      <c r="M40" s="85"/>
      <c r="N40" s="85"/>
      <c r="O40" s="85"/>
      <c r="P40" s="98"/>
      <c r="Q40" s="85"/>
    </row>
    <row r="41" spans="1:17" ht="12.75">
      <c r="A41" s="115"/>
      <c r="B41" s="85"/>
      <c r="C41" s="85"/>
      <c r="D41" s="96"/>
      <c r="E41" s="97"/>
      <c r="F41" s="98"/>
      <c r="G41" s="97"/>
      <c r="H41" s="99"/>
      <c r="I41" s="97"/>
      <c r="J41" s="101"/>
      <c r="K41" s="101"/>
      <c r="L41" s="85"/>
      <c r="M41" s="85"/>
      <c r="N41" s="85"/>
      <c r="O41" s="85"/>
      <c r="P41" s="98"/>
      <c r="Q41" s="85"/>
    </row>
    <row r="42" spans="1:17" ht="12.75">
      <c r="A42" s="111"/>
      <c r="B42" s="85"/>
      <c r="C42" s="96"/>
      <c r="D42" s="97"/>
      <c r="E42" s="98"/>
      <c r="F42" s="98"/>
      <c r="G42" s="98"/>
      <c r="H42" s="98"/>
      <c r="I42" s="98"/>
      <c r="J42" s="98"/>
      <c r="K42" s="98"/>
      <c r="L42" s="98"/>
      <c r="M42" s="98"/>
      <c r="N42" s="98"/>
      <c r="O42" s="98"/>
      <c r="P42" s="98"/>
      <c r="Q42" s="85"/>
    </row>
    <row r="43" spans="1:17" ht="12.75">
      <c r="A43" s="115"/>
      <c r="B43" s="85"/>
      <c r="C43" s="96"/>
      <c r="D43" s="97"/>
      <c r="E43" s="98"/>
      <c r="F43" s="98"/>
      <c r="G43" s="98"/>
      <c r="H43" s="98"/>
      <c r="I43" s="98"/>
      <c r="J43" s="98"/>
      <c r="K43" s="98"/>
      <c r="L43" s="98"/>
      <c r="M43" s="98"/>
      <c r="N43" s="98"/>
      <c r="O43" s="98"/>
      <c r="P43" s="98"/>
      <c r="Q43" s="85"/>
    </row>
    <row r="44" spans="1:17" ht="12.75">
      <c r="A44" s="115"/>
      <c r="B44" s="85"/>
      <c r="C44" s="96"/>
      <c r="D44" s="97"/>
      <c r="E44" s="98"/>
      <c r="F44" s="98"/>
      <c r="G44" s="98"/>
      <c r="H44" s="98"/>
      <c r="I44" s="98"/>
      <c r="J44" s="98"/>
      <c r="K44" s="98"/>
      <c r="L44" s="98"/>
      <c r="M44" s="98"/>
      <c r="N44" s="98"/>
      <c r="O44" s="98"/>
      <c r="P44" s="98"/>
      <c r="Q44" s="85"/>
    </row>
    <row r="45" spans="1:17" ht="12.75">
      <c r="A45" s="112"/>
      <c r="B45" s="85"/>
      <c r="C45" s="96"/>
      <c r="D45" s="97"/>
      <c r="E45" s="98"/>
      <c r="F45" s="98"/>
      <c r="G45" s="98"/>
      <c r="H45" s="98"/>
      <c r="I45" s="98"/>
      <c r="J45" s="98"/>
      <c r="K45" s="98"/>
      <c r="L45" s="98"/>
      <c r="M45" s="98"/>
      <c r="N45" s="98"/>
      <c r="O45" s="98"/>
      <c r="P45" s="98"/>
      <c r="Q45" s="85"/>
    </row>
    <row r="46" spans="1:17" ht="12.75">
      <c r="A46" s="115"/>
      <c r="B46" s="85"/>
      <c r="C46" s="96"/>
      <c r="D46" s="97"/>
      <c r="E46" s="98"/>
      <c r="F46" s="98"/>
      <c r="G46" s="98"/>
      <c r="H46" s="98"/>
      <c r="I46" s="98"/>
      <c r="J46" s="98"/>
      <c r="K46" s="98"/>
      <c r="L46" s="98"/>
      <c r="M46" s="98"/>
      <c r="N46" s="98"/>
      <c r="O46" s="98"/>
      <c r="P46" s="98"/>
      <c r="Q46" s="85"/>
    </row>
    <row r="47" spans="1:17" ht="12.75">
      <c r="A47" s="115"/>
      <c r="B47" s="85"/>
      <c r="C47" s="96"/>
      <c r="D47" s="97"/>
      <c r="E47" s="98"/>
      <c r="F47" s="98"/>
      <c r="G47" s="98"/>
      <c r="H47" s="98"/>
      <c r="I47" s="98"/>
      <c r="J47" s="98"/>
      <c r="K47" s="98"/>
      <c r="L47" s="98"/>
      <c r="M47" s="98"/>
      <c r="N47" s="98"/>
      <c r="O47" s="98"/>
      <c r="P47" s="98"/>
      <c r="Q47" s="85"/>
    </row>
    <row r="48" spans="1:17" ht="12.75">
      <c r="A48" s="115"/>
      <c r="B48" s="85"/>
      <c r="C48" s="96"/>
      <c r="D48" s="97"/>
      <c r="E48" s="98"/>
      <c r="F48" s="98"/>
      <c r="G48" s="98"/>
      <c r="H48" s="98"/>
      <c r="I48" s="98"/>
      <c r="J48" s="98"/>
      <c r="K48" s="98"/>
      <c r="L48" s="98"/>
      <c r="M48" s="98"/>
      <c r="N48" s="98"/>
      <c r="O48" s="98"/>
      <c r="P48" s="98"/>
      <c r="Q48" s="85"/>
    </row>
    <row r="49" spans="1:17" ht="12.75">
      <c r="A49" s="115"/>
      <c r="B49" s="85"/>
      <c r="C49" s="96"/>
      <c r="D49" s="97"/>
      <c r="E49" s="98"/>
      <c r="F49" s="98"/>
      <c r="G49" s="98"/>
      <c r="H49" s="98"/>
      <c r="I49" s="98"/>
      <c r="J49" s="98"/>
      <c r="K49" s="98"/>
      <c r="L49" s="98"/>
      <c r="M49" s="98"/>
      <c r="N49" s="98"/>
      <c r="O49" s="98"/>
      <c r="P49" s="98"/>
      <c r="Q49" s="85"/>
    </row>
    <row r="50" spans="1:17" ht="12.75">
      <c r="A50" s="112"/>
      <c r="B50" s="85"/>
      <c r="C50" s="96"/>
      <c r="D50" s="97"/>
      <c r="E50" s="98"/>
      <c r="F50" s="98"/>
      <c r="G50" s="98"/>
      <c r="H50" s="98"/>
      <c r="I50" s="98"/>
      <c r="J50" s="98"/>
      <c r="K50" s="98"/>
      <c r="L50" s="98"/>
      <c r="M50" s="98"/>
      <c r="N50" s="98"/>
      <c r="O50" s="98"/>
      <c r="P50" s="118"/>
      <c r="Q50" s="85"/>
    </row>
    <row r="51" spans="1:15" ht="12.75">
      <c r="A51" s="112"/>
      <c r="B51" s="179"/>
      <c r="C51" s="180"/>
      <c r="D51" s="181"/>
      <c r="E51" s="118"/>
      <c r="F51" s="118"/>
      <c r="G51" s="118"/>
      <c r="H51" s="118"/>
      <c r="I51" s="118"/>
      <c r="J51" s="118"/>
      <c r="K51" s="118"/>
      <c r="L51" s="118"/>
      <c r="M51" s="118"/>
      <c r="N51" s="118"/>
      <c r="O51" s="118"/>
    </row>
    <row r="52" spans="1:15" ht="12.75">
      <c r="A52" s="95"/>
      <c r="B52" s="111"/>
      <c r="C52" s="85"/>
      <c r="D52" s="96"/>
      <c r="E52" s="97"/>
      <c r="F52" s="98"/>
      <c r="G52" s="97"/>
      <c r="H52" s="99"/>
      <c r="I52" s="97"/>
      <c r="J52" s="101"/>
      <c r="K52" s="101"/>
      <c r="L52" s="85"/>
      <c r="M52" s="85"/>
      <c r="N52" s="85"/>
      <c r="O52" s="85"/>
    </row>
    <row r="53" spans="1:15" ht="12.75">
      <c r="A53" s="95"/>
      <c r="B53" s="111"/>
      <c r="C53" s="85"/>
      <c r="D53" s="96"/>
      <c r="E53" s="97"/>
      <c r="F53" s="98"/>
      <c r="G53" s="97"/>
      <c r="H53" s="99"/>
      <c r="I53" s="97"/>
      <c r="J53" s="101"/>
      <c r="K53" s="101"/>
      <c r="L53" s="85"/>
      <c r="M53" s="85"/>
      <c r="N53" s="85"/>
      <c r="O53" s="85"/>
    </row>
    <row r="54" spans="1:15" ht="12.75">
      <c r="A54" s="95"/>
      <c r="B54" s="111"/>
      <c r="C54" s="85"/>
      <c r="D54" s="96"/>
      <c r="E54" s="97"/>
      <c r="F54" s="98"/>
      <c r="G54" s="97"/>
      <c r="H54" s="99"/>
      <c r="I54" s="97"/>
      <c r="J54" s="101"/>
      <c r="K54" s="101"/>
      <c r="L54" s="85"/>
      <c r="M54" s="85"/>
      <c r="N54" s="85"/>
      <c r="O54" s="85"/>
    </row>
    <row r="55" spans="1:15" ht="12.75">
      <c r="A55" s="95"/>
      <c r="B55" s="111"/>
      <c r="C55" s="85"/>
      <c r="D55" s="96"/>
      <c r="E55" s="97"/>
      <c r="F55" s="182"/>
      <c r="G55" s="183"/>
      <c r="H55" s="163"/>
      <c r="I55" s="183"/>
      <c r="J55" s="101"/>
      <c r="K55" s="257"/>
      <c r="L55" s="257"/>
      <c r="M55" s="257"/>
      <c r="N55" s="257"/>
      <c r="O55" s="85"/>
    </row>
    <row r="56" spans="1:15" ht="12.75">
      <c r="A56" s="104"/>
      <c r="B56" s="104"/>
      <c r="C56" s="104"/>
      <c r="D56" s="219"/>
      <c r="E56" s="219"/>
      <c r="F56" s="209"/>
      <c r="G56" s="209"/>
      <c r="H56" s="219"/>
      <c r="I56" s="219"/>
      <c r="J56" s="104"/>
      <c r="K56" s="209"/>
      <c r="L56" s="209"/>
      <c r="M56" s="219"/>
      <c r="N56" s="219"/>
      <c r="O56" s="85"/>
    </row>
    <row r="57" spans="1:15" ht="12.75">
      <c r="A57" s="104"/>
      <c r="B57" s="104"/>
      <c r="C57" s="104"/>
      <c r="D57" s="219"/>
      <c r="E57" s="219"/>
      <c r="F57" s="209"/>
      <c r="G57" s="209"/>
      <c r="H57" s="219"/>
      <c r="I57" s="219"/>
      <c r="J57" s="104"/>
      <c r="K57" s="209"/>
      <c r="L57" s="209"/>
      <c r="M57" s="219"/>
      <c r="N57" s="219"/>
      <c r="O57" s="85"/>
    </row>
    <row r="58" spans="1:15" ht="12.75">
      <c r="A58" s="95"/>
      <c r="B58" s="111"/>
      <c r="C58" s="85"/>
      <c r="D58" s="96"/>
      <c r="E58" s="97"/>
      <c r="F58" s="98"/>
      <c r="G58" s="97"/>
      <c r="H58" s="99"/>
      <c r="I58" s="97"/>
      <c r="J58" s="101"/>
      <c r="K58" s="98"/>
      <c r="L58" s="97"/>
      <c r="M58" s="99"/>
      <c r="N58" s="97"/>
      <c r="O58" s="85"/>
    </row>
    <row r="59" spans="1:15" ht="12.75">
      <c r="A59" s="95"/>
      <c r="B59" s="91"/>
      <c r="C59" s="111"/>
      <c r="D59" s="184"/>
      <c r="E59" s="114"/>
      <c r="F59" s="164"/>
      <c r="G59" s="114"/>
      <c r="H59" s="185"/>
      <c r="I59" s="114"/>
      <c r="J59" s="104"/>
      <c r="K59" s="164"/>
      <c r="L59" s="114"/>
      <c r="M59" s="185"/>
      <c r="N59" s="114"/>
      <c r="O59" s="85"/>
    </row>
    <row r="60" spans="1:15" ht="12.75">
      <c r="A60" s="95"/>
      <c r="B60" s="111"/>
      <c r="C60" s="85"/>
      <c r="D60" s="96"/>
      <c r="E60" s="97"/>
      <c r="F60" s="98"/>
      <c r="G60" s="97"/>
      <c r="H60" s="99"/>
      <c r="I60" s="97"/>
      <c r="J60" s="101"/>
      <c r="K60" s="98"/>
      <c r="L60" s="97"/>
      <c r="M60" s="99"/>
      <c r="N60" s="97"/>
      <c r="O60" s="85"/>
    </row>
    <row r="61" spans="1:15" ht="12.75">
      <c r="A61" s="121"/>
      <c r="B61" s="85"/>
      <c r="C61" s="85"/>
      <c r="D61" s="96"/>
      <c r="E61" s="97"/>
      <c r="F61" s="98"/>
      <c r="G61" s="97"/>
      <c r="H61" s="99"/>
      <c r="I61" s="97"/>
      <c r="J61" s="101"/>
      <c r="K61" s="98"/>
      <c r="L61" s="97"/>
      <c r="M61" s="99"/>
      <c r="N61" s="97"/>
      <c r="O61" s="85"/>
    </row>
    <row r="62" spans="1:15" ht="12.75">
      <c r="A62" s="173"/>
      <c r="B62" s="85"/>
      <c r="C62" s="85"/>
      <c r="D62" s="96"/>
      <c r="E62" s="97"/>
      <c r="F62" s="98"/>
      <c r="G62" s="97"/>
      <c r="H62" s="99"/>
      <c r="I62" s="97"/>
      <c r="J62" s="101"/>
      <c r="K62" s="98"/>
      <c r="L62" s="97"/>
      <c r="M62" s="99"/>
      <c r="N62" s="97"/>
      <c r="O62" s="85"/>
    </row>
    <row r="63" spans="1:15" ht="12.75">
      <c r="A63" s="95"/>
      <c r="B63" s="111"/>
      <c r="C63" s="85"/>
      <c r="D63" s="96"/>
      <c r="E63" s="97"/>
      <c r="F63" s="98"/>
      <c r="G63" s="97"/>
      <c r="H63" s="99"/>
      <c r="I63" s="97"/>
      <c r="J63" s="101"/>
      <c r="K63" s="98"/>
      <c r="L63" s="97"/>
      <c r="M63" s="99"/>
      <c r="N63" s="97"/>
      <c r="O63" s="85"/>
    </row>
    <row r="64" spans="1:15" ht="12.75">
      <c r="A64" s="95"/>
      <c r="B64" s="91"/>
      <c r="C64" s="85"/>
      <c r="D64" s="96"/>
      <c r="E64" s="97"/>
      <c r="F64" s="98"/>
      <c r="G64" s="97"/>
      <c r="H64" s="99"/>
      <c r="I64" s="97"/>
      <c r="J64" s="101"/>
      <c r="K64" s="98"/>
      <c r="L64" s="97"/>
      <c r="M64" s="99"/>
      <c r="N64" s="97"/>
      <c r="O64" s="85"/>
    </row>
    <row r="65" spans="1:15" ht="12.75">
      <c r="A65" s="167"/>
      <c r="B65" s="85"/>
      <c r="C65" s="85"/>
      <c r="D65" s="96"/>
      <c r="E65" s="97"/>
      <c r="F65" s="98"/>
      <c r="G65" s="97"/>
      <c r="H65" s="99"/>
      <c r="I65" s="97"/>
      <c r="J65" s="101"/>
      <c r="K65" s="98"/>
      <c r="L65" s="97"/>
      <c r="M65" s="99"/>
      <c r="N65" s="97"/>
      <c r="O65" s="85"/>
    </row>
    <row r="66" spans="1:15" ht="12.75">
      <c r="A66" s="121"/>
      <c r="B66" s="85"/>
      <c r="C66" s="85"/>
      <c r="D66" s="96"/>
      <c r="E66" s="97"/>
      <c r="F66" s="98"/>
      <c r="G66" s="97"/>
      <c r="H66" s="99"/>
      <c r="I66" s="97"/>
      <c r="J66" s="101"/>
      <c r="K66" s="98"/>
      <c r="L66" s="97"/>
      <c r="M66" s="99"/>
      <c r="N66" s="97"/>
      <c r="O66" s="85"/>
    </row>
    <row r="67" spans="1:15" ht="12.75">
      <c r="A67" s="121"/>
      <c r="B67" s="85"/>
      <c r="C67" s="85"/>
      <c r="D67" s="96"/>
      <c r="E67" s="97"/>
      <c r="F67" s="98"/>
      <c r="G67" s="97"/>
      <c r="H67" s="99"/>
      <c r="I67" s="97"/>
      <c r="J67" s="101"/>
      <c r="K67" s="98"/>
      <c r="L67" s="97"/>
      <c r="M67" s="98"/>
      <c r="N67" s="97"/>
      <c r="O67" s="85"/>
    </row>
    <row r="68" spans="1:15" ht="12.75">
      <c r="A68" s="95"/>
      <c r="B68" s="111"/>
      <c r="C68" s="85"/>
      <c r="D68" s="96"/>
      <c r="E68" s="97"/>
      <c r="F68" s="98"/>
      <c r="G68" s="97"/>
      <c r="H68" s="99"/>
      <c r="I68" s="97"/>
      <c r="J68" s="101"/>
      <c r="K68" s="98"/>
      <c r="L68" s="97"/>
      <c r="M68" s="99"/>
      <c r="N68" s="97"/>
      <c r="O68" s="85"/>
    </row>
    <row r="69" spans="1:15" ht="12.75">
      <c r="A69" s="95"/>
      <c r="B69" s="91"/>
      <c r="C69" s="85"/>
      <c r="D69" s="96"/>
      <c r="E69" s="97"/>
      <c r="F69" s="98"/>
      <c r="G69" s="97"/>
      <c r="H69" s="99"/>
      <c r="I69" s="97"/>
      <c r="J69" s="101"/>
      <c r="K69" s="98"/>
      <c r="L69" s="97"/>
      <c r="M69" s="99"/>
      <c r="N69" s="97"/>
      <c r="O69" s="85"/>
    </row>
    <row r="70" spans="1:15" ht="12.75">
      <c r="A70" s="167"/>
      <c r="B70" s="85"/>
      <c r="C70" s="115"/>
      <c r="D70" s="168"/>
      <c r="E70" s="90"/>
      <c r="F70" s="157"/>
      <c r="G70" s="97"/>
      <c r="H70" s="156"/>
      <c r="I70" s="90"/>
      <c r="J70" s="103"/>
      <c r="K70" s="157"/>
      <c r="L70" s="97"/>
      <c r="M70" s="156"/>
      <c r="N70" s="90"/>
      <c r="O70" s="85"/>
    </row>
    <row r="71" spans="1:15" ht="12.75">
      <c r="A71" s="173"/>
      <c r="B71" s="85"/>
      <c r="C71" s="85"/>
      <c r="D71" s="96"/>
      <c r="E71" s="97"/>
      <c r="F71" s="98"/>
      <c r="G71" s="97"/>
      <c r="H71" s="99"/>
      <c r="I71" s="97"/>
      <c r="J71" s="101"/>
      <c r="K71" s="98"/>
      <c r="L71" s="97"/>
      <c r="M71" s="99"/>
      <c r="N71" s="97"/>
      <c r="O71" s="85"/>
    </row>
    <row r="72" spans="1:15" ht="12.75">
      <c r="A72" s="173"/>
      <c r="B72" s="85"/>
      <c r="C72" s="85"/>
      <c r="D72" s="96"/>
      <c r="E72" s="97"/>
      <c r="F72" s="98"/>
      <c r="G72" s="97"/>
      <c r="H72" s="99"/>
      <c r="I72" s="97"/>
      <c r="J72" s="101"/>
      <c r="K72" s="98"/>
      <c r="L72" s="97"/>
      <c r="M72" s="99"/>
      <c r="N72" s="97"/>
      <c r="O72" s="85"/>
    </row>
    <row r="73" spans="1:15" ht="12.75">
      <c r="A73" s="121"/>
      <c r="B73" s="85"/>
      <c r="C73" s="85"/>
      <c r="D73" s="96"/>
      <c r="E73" s="97"/>
      <c r="F73" s="98"/>
      <c r="G73" s="97"/>
      <c r="H73" s="99"/>
      <c r="I73" s="97"/>
      <c r="J73" s="101"/>
      <c r="K73" s="98"/>
      <c r="L73" s="97"/>
      <c r="M73" s="98"/>
      <c r="N73" s="97"/>
      <c r="O73" s="85"/>
    </row>
    <row r="74" spans="1:15" ht="12.75">
      <c r="A74" s="95"/>
      <c r="B74" s="111"/>
      <c r="C74" s="85"/>
      <c r="D74" s="96"/>
      <c r="E74" s="97"/>
      <c r="F74" s="98"/>
      <c r="G74" s="97"/>
      <c r="H74" s="99"/>
      <c r="I74" s="97"/>
      <c r="J74" s="101"/>
      <c r="K74" s="98"/>
      <c r="L74" s="97"/>
      <c r="M74" s="99"/>
      <c r="N74" s="97"/>
      <c r="O74" s="85"/>
    </row>
    <row r="75" spans="1:15" ht="12.75">
      <c r="A75" s="95"/>
      <c r="B75" s="91"/>
      <c r="C75" s="85"/>
      <c r="D75" s="96"/>
      <c r="E75" s="97"/>
      <c r="F75" s="98"/>
      <c r="G75" s="97"/>
      <c r="H75" s="99"/>
      <c r="I75" s="97"/>
      <c r="J75" s="101"/>
      <c r="K75" s="98"/>
      <c r="L75" s="97"/>
      <c r="M75" s="99"/>
      <c r="N75" s="97"/>
      <c r="O75" s="85"/>
    </row>
    <row r="76" spans="1:15" ht="12.75">
      <c r="A76" s="95"/>
      <c r="B76" s="111"/>
      <c r="C76" s="85"/>
      <c r="D76" s="96"/>
      <c r="E76" s="97"/>
      <c r="F76" s="98"/>
      <c r="G76" s="97"/>
      <c r="H76" s="99"/>
      <c r="I76" s="97"/>
      <c r="J76" s="101"/>
      <c r="K76" s="98"/>
      <c r="L76" s="97"/>
      <c r="M76" s="99"/>
      <c r="N76" s="97"/>
      <c r="O76" s="85"/>
    </row>
    <row r="77" spans="1:15" ht="12.75">
      <c r="A77" s="95"/>
      <c r="B77" s="91"/>
      <c r="C77" s="85"/>
      <c r="D77" s="96"/>
      <c r="E77" s="97"/>
      <c r="F77" s="98"/>
      <c r="G77" s="97"/>
      <c r="H77" s="99"/>
      <c r="I77" s="97"/>
      <c r="J77" s="101"/>
      <c r="K77" s="98"/>
      <c r="L77" s="97"/>
      <c r="M77" s="99"/>
      <c r="N77" s="97"/>
      <c r="O77" s="85"/>
    </row>
    <row r="78" spans="1:15" ht="12.75">
      <c r="A78" s="173"/>
      <c r="B78" s="85"/>
      <c r="C78" s="115"/>
      <c r="D78" s="168"/>
      <c r="E78" s="90"/>
      <c r="F78" s="157"/>
      <c r="G78" s="97"/>
      <c r="H78" s="156"/>
      <c r="I78" s="90"/>
      <c r="J78" s="103"/>
      <c r="K78" s="157"/>
      <c r="L78" s="97"/>
      <c r="M78" s="156"/>
      <c r="N78" s="90"/>
      <c r="O78" s="85"/>
    </row>
    <row r="79" spans="1:15" ht="12.75">
      <c r="A79" s="173"/>
      <c r="B79" s="85"/>
      <c r="C79" s="115"/>
      <c r="D79" s="168"/>
      <c r="E79" s="90"/>
      <c r="F79" s="157"/>
      <c r="G79" s="97"/>
      <c r="H79" s="156"/>
      <c r="I79" s="90"/>
      <c r="J79" s="103"/>
      <c r="K79" s="157"/>
      <c r="L79" s="97"/>
      <c r="M79" s="156"/>
      <c r="N79" s="90"/>
      <c r="O79" s="85"/>
    </row>
    <row r="80" spans="1:15" ht="12.75">
      <c r="A80" s="173"/>
      <c r="B80" s="85"/>
      <c r="C80" s="115"/>
      <c r="D80" s="168"/>
      <c r="E80" s="90"/>
      <c r="F80" s="157"/>
      <c r="G80" s="97"/>
      <c r="H80" s="156"/>
      <c r="I80" s="90"/>
      <c r="J80" s="103"/>
      <c r="K80" s="157"/>
      <c r="L80" s="97"/>
      <c r="M80" s="156"/>
      <c r="N80" s="90"/>
      <c r="O80" s="85"/>
    </row>
    <row r="81" spans="1:15" ht="12.75">
      <c r="A81" s="121"/>
      <c r="B81" s="85"/>
      <c r="C81" s="85"/>
      <c r="D81" s="96"/>
      <c r="E81" s="97"/>
      <c r="F81" s="98"/>
      <c r="G81" s="97"/>
      <c r="H81" s="99"/>
      <c r="I81" s="97"/>
      <c r="J81" s="101"/>
      <c r="K81" s="98"/>
      <c r="L81" s="97"/>
      <c r="M81" s="98"/>
      <c r="N81" s="97"/>
      <c r="O81" s="85"/>
    </row>
    <row r="82" spans="1:15" ht="12.75">
      <c r="A82" s="95"/>
      <c r="B82" s="111"/>
      <c r="C82" s="85"/>
      <c r="D82" s="96"/>
      <c r="E82" s="97"/>
      <c r="F82" s="98"/>
      <c r="G82" s="97"/>
      <c r="H82" s="99"/>
      <c r="I82" s="97"/>
      <c r="J82" s="101"/>
      <c r="K82" s="98"/>
      <c r="L82" s="97"/>
      <c r="M82" s="99"/>
      <c r="N82" s="97"/>
      <c r="O82" s="85"/>
    </row>
    <row r="83" spans="1:15" ht="12.75">
      <c r="A83" s="95"/>
      <c r="B83" s="111"/>
      <c r="C83" s="85"/>
      <c r="D83" s="96"/>
      <c r="E83" s="97"/>
      <c r="F83" s="98"/>
      <c r="G83" s="97"/>
      <c r="H83" s="99"/>
      <c r="I83" s="97"/>
      <c r="J83" s="101"/>
      <c r="K83" s="98"/>
      <c r="L83" s="97"/>
      <c r="M83" s="99"/>
      <c r="N83" s="97"/>
      <c r="O83" s="85"/>
    </row>
    <row r="84" spans="1:15" ht="12.75">
      <c r="A84" s="95"/>
      <c r="B84" s="91"/>
      <c r="C84" s="85"/>
      <c r="D84" s="96"/>
      <c r="E84" s="97"/>
      <c r="F84" s="98"/>
      <c r="G84" s="97"/>
      <c r="H84" s="99"/>
      <c r="I84" s="97"/>
      <c r="J84" s="101"/>
      <c r="K84" s="98"/>
      <c r="L84" s="97"/>
      <c r="M84" s="99"/>
      <c r="N84" s="97"/>
      <c r="O84" s="85"/>
    </row>
    <row r="85" spans="1:15" ht="12.75">
      <c r="A85" s="172"/>
      <c r="B85" s="85"/>
      <c r="C85" s="85"/>
      <c r="D85" s="96"/>
      <c r="E85" s="97"/>
      <c r="F85" s="98"/>
      <c r="G85" s="97"/>
      <c r="H85" s="99"/>
      <c r="I85" s="97"/>
      <c r="J85" s="101"/>
      <c r="K85" s="98"/>
      <c r="L85" s="97"/>
      <c r="M85" s="99"/>
      <c r="N85" s="97"/>
      <c r="O85" s="85"/>
    </row>
    <row r="86" spans="1:15" ht="12.75">
      <c r="A86" s="172"/>
      <c r="B86" s="85"/>
      <c r="C86" s="85"/>
      <c r="D86" s="96"/>
      <c r="E86" s="97"/>
      <c r="F86" s="98"/>
      <c r="G86" s="97"/>
      <c r="H86" s="99"/>
      <c r="I86" s="97"/>
      <c r="J86" s="101"/>
      <c r="K86" s="98"/>
      <c r="L86" s="97"/>
      <c r="M86" s="99"/>
      <c r="N86" s="97"/>
      <c r="O86" s="85"/>
    </row>
    <row r="87" spans="1:15" ht="12.75">
      <c r="A87" s="172"/>
      <c r="B87" s="85"/>
      <c r="C87" s="85"/>
      <c r="D87" s="96"/>
      <c r="E87" s="97"/>
      <c r="F87" s="98"/>
      <c r="G87" s="97"/>
      <c r="H87" s="99"/>
      <c r="I87" s="97"/>
      <c r="J87" s="101"/>
      <c r="K87" s="98"/>
      <c r="L87" s="97"/>
      <c r="M87" s="99"/>
      <c r="N87" s="97"/>
      <c r="O87" s="85"/>
    </row>
    <row r="88" spans="1:15" ht="12.75">
      <c r="A88" s="115"/>
      <c r="B88" s="85"/>
      <c r="C88" s="85"/>
      <c r="D88" s="96"/>
      <c r="E88" s="97"/>
      <c r="F88" s="98"/>
      <c r="G88" s="97"/>
      <c r="H88" s="99"/>
      <c r="I88" s="97"/>
      <c r="J88" s="101"/>
      <c r="K88" s="98"/>
      <c r="L88" s="97"/>
      <c r="M88" s="99"/>
      <c r="N88" s="97"/>
      <c r="O88" s="85"/>
    </row>
    <row r="89" spans="1:15" ht="12.75">
      <c r="A89" s="115"/>
      <c r="B89" s="85"/>
      <c r="C89" s="85"/>
      <c r="D89" s="96"/>
      <c r="E89" s="97"/>
      <c r="F89" s="98"/>
      <c r="G89" s="97"/>
      <c r="H89" s="99"/>
      <c r="I89" s="97"/>
      <c r="J89" s="101"/>
      <c r="K89" s="98"/>
      <c r="L89" s="97"/>
      <c r="M89" s="99"/>
      <c r="N89" s="97"/>
      <c r="O89" s="85"/>
    </row>
    <row r="90" spans="1:15" ht="12.75">
      <c r="A90" s="115"/>
      <c r="B90" s="85"/>
      <c r="C90" s="85"/>
      <c r="D90" s="96"/>
      <c r="E90" s="97"/>
      <c r="F90" s="98"/>
      <c r="G90" s="97"/>
      <c r="H90" s="99"/>
      <c r="I90" s="97"/>
      <c r="J90" s="101"/>
      <c r="K90" s="98"/>
      <c r="L90" s="97"/>
      <c r="M90" s="98"/>
      <c r="N90" s="97"/>
      <c r="O90" s="85"/>
    </row>
    <row r="91" spans="1:15" ht="12.75">
      <c r="A91" s="115"/>
      <c r="B91" s="85"/>
      <c r="C91" s="85"/>
      <c r="D91" s="96"/>
      <c r="E91" s="97"/>
      <c r="F91" s="98"/>
      <c r="G91" s="97"/>
      <c r="H91" s="99"/>
      <c r="I91" s="97"/>
      <c r="J91" s="101"/>
      <c r="K91" s="98"/>
      <c r="L91" s="97"/>
      <c r="M91" s="99"/>
      <c r="N91" s="97"/>
      <c r="O91" s="85"/>
    </row>
    <row r="92" spans="1:15" ht="12.75">
      <c r="A92" s="115"/>
      <c r="B92" s="85"/>
      <c r="C92" s="85"/>
      <c r="D92" s="96"/>
      <c r="E92" s="97"/>
      <c r="F92" s="98"/>
      <c r="G92" s="97"/>
      <c r="H92" s="99"/>
      <c r="I92" s="97"/>
      <c r="J92" s="101"/>
      <c r="K92" s="98"/>
      <c r="L92" s="97"/>
      <c r="M92" s="99"/>
      <c r="N92" s="97"/>
      <c r="O92" s="85"/>
    </row>
    <row r="93" spans="1:15" ht="12.75">
      <c r="A93" s="115"/>
      <c r="B93" s="85"/>
      <c r="C93" s="85"/>
      <c r="D93" s="96"/>
      <c r="E93" s="97"/>
      <c r="F93" s="98"/>
      <c r="G93" s="97"/>
      <c r="H93" s="99"/>
      <c r="I93" s="97"/>
      <c r="J93" s="101"/>
      <c r="K93" s="98"/>
      <c r="L93" s="97"/>
      <c r="M93" s="99"/>
      <c r="N93" s="97"/>
      <c r="O93" s="85"/>
    </row>
    <row r="94" spans="1:15" ht="12.75">
      <c r="A94" s="169"/>
      <c r="B94" s="115"/>
      <c r="C94" s="85"/>
      <c r="D94" s="96"/>
      <c r="E94" s="97"/>
      <c r="F94" s="98"/>
      <c r="G94" s="97"/>
      <c r="H94" s="99"/>
      <c r="I94" s="97"/>
      <c r="J94" s="101"/>
      <c r="K94" s="98"/>
      <c r="L94" s="97"/>
      <c r="M94" s="99"/>
      <c r="N94" s="97"/>
      <c r="O94" s="85"/>
    </row>
    <row r="95" spans="1:15" ht="12.75">
      <c r="A95" s="95"/>
      <c r="B95" s="91"/>
      <c r="C95" s="85"/>
      <c r="D95" s="96"/>
      <c r="E95" s="97"/>
      <c r="F95" s="98"/>
      <c r="G95" s="97"/>
      <c r="H95" s="99"/>
      <c r="I95" s="97"/>
      <c r="J95" s="101"/>
      <c r="K95" s="98"/>
      <c r="L95" s="97"/>
      <c r="M95" s="99"/>
      <c r="N95" s="97"/>
      <c r="O95" s="85"/>
    </row>
    <row r="96" spans="1:15" ht="12.75">
      <c r="A96" s="172"/>
      <c r="B96" s="85"/>
      <c r="C96" s="85"/>
      <c r="D96" s="96"/>
      <c r="E96" s="97"/>
      <c r="F96" s="98"/>
      <c r="G96" s="97"/>
      <c r="H96" s="99"/>
      <c r="I96" s="97"/>
      <c r="J96" s="101"/>
      <c r="K96" s="98"/>
      <c r="L96" s="97"/>
      <c r="M96" s="99"/>
      <c r="N96" s="97"/>
      <c r="O96" s="85"/>
    </row>
    <row r="97" spans="1:15" ht="12.75">
      <c r="A97" s="115"/>
      <c r="B97" s="85"/>
      <c r="C97" s="115"/>
      <c r="D97" s="168"/>
      <c r="E97" s="90"/>
      <c r="F97" s="157"/>
      <c r="G97" s="97"/>
      <c r="H97" s="99"/>
      <c r="I97" s="97"/>
      <c r="J97" s="101"/>
      <c r="K97" s="98"/>
      <c r="L97" s="97"/>
      <c r="M97" s="98"/>
      <c r="N97" s="97"/>
      <c r="O97" s="85"/>
    </row>
    <row r="98" spans="1:15" ht="12.75">
      <c r="A98" s="171"/>
      <c r="B98" s="115"/>
      <c r="C98" s="115"/>
      <c r="D98" s="168"/>
      <c r="E98" s="90"/>
      <c r="F98" s="157"/>
      <c r="G98" s="97"/>
      <c r="H98" s="99"/>
      <c r="I98" s="97"/>
      <c r="J98" s="101"/>
      <c r="K98" s="157"/>
      <c r="L98" s="97"/>
      <c r="M98" s="99"/>
      <c r="N98" s="97"/>
      <c r="O98" s="85"/>
    </row>
    <row r="99" spans="1:15" ht="12.75">
      <c r="A99" s="95"/>
      <c r="B99" s="91"/>
      <c r="C99" s="115"/>
      <c r="D99" s="168"/>
      <c r="E99" s="90"/>
      <c r="F99" s="157"/>
      <c r="G99" s="97"/>
      <c r="H99" s="156"/>
      <c r="I99" s="90"/>
      <c r="J99" s="103"/>
      <c r="K99" s="157"/>
      <c r="L99" s="97"/>
      <c r="M99" s="156"/>
      <c r="N99" s="90"/>
      <c r="O99" s="85"/>
    </row>
    <row r="100" spans="1:15" ht="12.75">
      <c r="A100" s="121"/>
      <c r="B100" s="85"/>
      <c r="C100" s="115"/>
      <c r="D100" s="168"/>
      <c r="E100" s="90"/>
      <c r="F100" s="157"/>
      <c r="G100" s="97"/>
      <c r="H100" s="99"/>
      <c r="I100" s="97"/>
      <c r="J100" s="101"/>
      <c r="K100" s="98"/>
      <c r="L100" s="97"/>
      <c r="M100" s="98"/>
      <c r="N100" s="97"/>
      <c r="O100" s="85"/>
    </row>
    <row r="101" spans="1:15" ht="12.75">
      <c r="A101" s="121"/>
      <c r="B101" s="115"/>
      <c r="C101" s="115"/>
      <c r="D101" s="168"/>
      <c r="E101" s="90"/>
      <c r="F101" s="157"/>
      <c r="G101" s="97"/>
      <c r="H101" s="156"/>
      <c r="I101" s="90"/>
      <c r="J101" s="103"/>
      <c r="K101" s="157"/>
      <c r="L101" s="97"/>
      <c r="M101" s="156"/>
      <c r="N101" s="90"/>
      <c r="O101" s="85"/>
    </row>
    <row r="102" spans="1:15" ht="12.75">
      <c r="A102" s="95"/>
      <c r="B102" s="91"/>
      <c r="C102" s="85"/>
      <c r="D102" s="96"/>
      <c r="E102" s="97"/>
      <c r="F102" s="98"/>
      <c r="G102" s="97"/>
      <c r="H102" s="99"/>
      <c r="I102" s="97"/>
      <c r="J102" s="101"/>
      <c r="K102" s="98"/>
      <c r="L102" s="97"/>
      <c r="M102" s="99"/>
      <c r="N102" s="97"/>
      <c r="O102" s="85"/>
    </row>
    <row r="103" spans="1:15" ht="12.75">
      <c r="A103" s="173"/>
      <c r="B103" s="85"/>
      <c r="C103" s="85"/>
      <c r="D103" s="96"/>
      <c r="E103" s="97"/>
      <c r="F103" s="98"/>
      <c r="G103" s="97"/>
      <c r="H103" s="99"/>
      <c r="I103" s="97"/>
      <c r="J103" s="101"/>
      <c r="K103" s="98"/>
      <c r="L103" s="97"/>
      <c r="M103" s="99"/>
      <c r="N103" s="97"/>
      <c r="O103" s="85"/>
    </row>
    <row r="104" spans="1:15" ht="12.75">
      <c r="A104" s="173"/>
      <c r="B104" s="85"/>
      <c r="C104" s="85"/>
      <c r="D104" s="96"/>
      <c r="E104" s="97"/>
      <c r="F104" s="98"/>
      <c r="G104" s="97"/>
      <c r="H104" s="99"/>
      <c r="I104" s="97"/>
      <c r="J104" s="101"/>
      <c r="K104" s="98"/>
      <c r="L104" s="97"/>
      <c r="M104" s="99"/>
      <c r="N104" s="97"/>
      <c r="O104" s="85"/>
    </row>
    <row r="105" spans="1:15" ht="12.75">
      <c r="A105" s="95"/>
      <c r="B105" s="115"/>
      <c r="C105" s="85"/>
      <c r="D105" s="96"/>
      <c r="E105" s="97"/>
      <c r="F105" s="98"/>
      <c r="G105" s="97"/>
      <c r="H105" s="99"/>
      <c r="I105" s="97"/>
      <c r="J105" s="101"/>
      <c r="K105" s="98"/>
      <c r="L105" s="97"/>
      <c r="M105" s="99"/>
      <c r="N105" s="97"/>
      <c r="O105" s="85"/>
    </row>
    <row r="106" spans="1:15" ht="12.75">
      <c r="A106" s="121"/>
      <c r="B106" s="85"/>
      <c r="C106" s="85"/>
      <c r="D106" s="96"/>
      <c r="E106" s="97"/>
      <c r="F106" s="98"/>
      <c r="G106" s="97"/>
      <c r="H106" s="99"/>
      <c r="I106" s="97"/>
      <c r="J106" s="101"/>
      <c r="K106" s="98"/>
      <c r="L106" s="97"/>
      <c r="M106" s="99"/>
      <c r="N106" s="97"/>
      <c r="O106" s="85"/>
    </row>
    <row r="107" spans="1:15" ht="12.75">
      <c r="A107" s="121"/>
      <c r="B107" s="85"/>
      <c r="C107" s="85"/>
      <c r="D107" s="96"/>
      <c r="E107" s="97"/>
      <c r="F107" s="98"/>
      <c r="G107" s="97"/>
      <c r="H107" s="99"/>
      <c r="I107" s="97"/>
      <c r="J107" s="101"/>
      <c r="K107" s="98"/>
      <c r="L107" s="97"/>
      <c r="M107" s="99"/>
      <c r="N107" s="97"/>
      <c r="O107" s="85"/>
    </row>
    <row r="108" spans="1:15" ht="12.75">
      <c r="A108" s="121"/>
      <c r="B108" s="85"/>
      <c r="C108" s="85"/>
      <c r="D108" s="96"/>
      <c r="E108" s="97"/>
      <c r="F108" s="98"/>
      <c r="G108" s="97"/>
      <c r="H108" s="99"/>
      <c r="I108" s="97"/>
      <c r="J108" s="101"/>
      <c r="K108" s="98"/>
      <c r="L108" s="97"/>
      <c r="M108" s="99"/>
      <c r="N108" s="97"/>
      <c r="O108" s="85"/>
    </row>
    <row r="109" spans="1:15" ht="12.75">
      <c r="A109" s="121"/>
      <c r="B109" s="85"/>
      <c r="C109" s="85"/>
      <c r="D109" s="96"/>
      <c r="E109" s="97"/>
      <c r="F109" s="98"/>
      <c r="G109" s="97"/>
      <c r="H109" s="99"/>
      <c r="I109" s="97"/>
      <c r="J109" s="101"/>
      <c r="K109" s="98"/>
      <c r="L109" s="97"/>
      <c r="M109" s="99"/>
      <c r="N109" s="97"/>
      <c r="O109" s="85"/>
    </row>
    <row r="110" spans="1:15" ht="12.75">
      <c r="A110" s="121"/>
      <c r="B110" s="85"/>
      <c r="C110" s="85"/>
      <c r="D110" s="96"/>
      <c r="E110" s="97"/>
      <c r="F110" s="98"/>
      <c r="G110" s="97"/>
      <c r="H110" s="99"/>
      <c r="I110" s="97"/>
      <c r="J110" s="101"/>
      <c r="K110" s="98"/>
      <c r="L110" s="97"/>
      <c r="M110" s="99"/>
      <c r="N110" s="97"/>
      <c r="O110" s="85"/>
    </row>
    <row r="111" spans="1:15" ht="12.75">
      <c r="A111" s="95"/>
      <c r="B111" s="112"/>
      <c r="C111" s="85"/>
      <c r="D111" s="96"/>
      <c r="E111" s="97"/>
      <c r="F111" s="98"/>
      <c r="G111" s="97"/>
      <c r="H111" s="99"/>
      <c r="I111" s="97"/>
      <c r="J111" s="101"/>
      <c r="K111" s="98"/>
      <c r="L111" s="97"/>
      <c r="M111" s="99"/>
      <c r="N111" s="97"/>
      <c r="O111" s="85"/>
    </row>
    <row r="112" spans="1:15" ht="12.75">
      <c r="A112" s="95"/>
      <c r="B112" s="112"/>
      <c r="C112" s="85"/>
      <c r="D112" s="96"/>
      <c r="E112" s="97"/>
      <c r="F112" s="98"/>
      <c r="G112" s="97"/>
      <c r="H112" s="99"/>
      <c r="I112" s="97"/>
      <c r="J112" s="101"/>
      <c r="K112" s="98"/>
      <c r="L112" s="97"/>
      <c r="M112" s="99"/>
      <c r="N112" s="97"/>
      <c r="O112" s="85"/>
    </row>
    <row r="113" spans="1:15" ht="12.75">
      <c r="A113" s="95"/>
      <c r="B113" s="91"/>
      <c r="C113" s="85"/>
      <c r="D113" s="96"/>
      <c r="E113" s="97"/>
      <c r="F113" s="98"/>
      <c r="G113" s="97"/>
      <c r="H113" s="99"/>
      <c r="I113" s="97"/>
      <c r="J113" s="101"/>
      <c r="K113" s="98"/>
      <c r="L113" s="97"/>
      <c r="M113" s="99"/>
      <c r="N113" s="97"/>
      <c r="O113" s="85"/>
    </row>
    <row r="114" spans="1:15" ht="12.75">
      <c r="A114" s="121"/>
      <c r="B114" s="85"/>
      <c r="C114" s="115"/>
      <c r="D114" s="168"/>
      <c r="E114" s="90"/>
      <c r="F114" s="157"/>
      <c r="G114" s="97"/>
      <c r="H114" s="156"/>
      <c r="I114" s="90"/>
      <c r="J114" s="103"/>
      <c r="K114" s="98"/>
      <c r="L114" s="97"/>
      <c r="M114" s="156"/>
      <c r="N114" s="90"/>
      <c r="O114" s="85"/>
    </row>
    <row r="115" spans="1:15" ht="12.75">
      <c r="A115" s="186"/>
      <c r="B115" s="111"/>
      <c r="C115" s="85"/>
      <c r="D115" s="96"/>
      <c r="E115" s="97"/>
      <c r="F115" s="98"/>
      <c r="G115" s="97"/>
      <c r="H115" s="99"/>
      <c r="I115" s="97"/>
      <c r="J115" s="101"/>
      <c r="K115" s="98"/>
      <c r="L115" s="97"/>
      <c r="M115" s="99"/>
      <c r="N115" s="97"/>
      <c r="O115" s="85"/>
    </row>
    <row r="116" spans="1:15" ht="12.75">
      <c r="A116" s="95"/>
      <c r="B116" s="111"/>
      <c r="C116" s="85"/>
      <c r="D116" s="96"/>
      <c r="E116" s="97"/>
      <c r="F116" s="98"/>
      <c r="G116" s="97"/>
      <c r="H116" s="99"/>
      <c r="I116" s="97"/>
      <c r="J116" s="101"/>
      <c r="K116" s="98"/>
      <c r="L116" s="97"/>
      <c r="M116" s="99"/>
      <c r="N116" s="97"/>
      <c r="O116" s="85"/>
    </row>
    <row r="117" spans="1:15" ht="12.75">
      <c r="A117" s="121"/>
      <c r="B117" s="85"/>
      <c r="C117" s="85"/>
      <c r="D117" s="96"/>
      <c r="E117" s="97"/>
      <c r="F117" s="98"/>
      <c r="G117" s="97"/>
      <c r="H117" s="99"/>
      <c r="I117" s="97"/>
      <c r="J117" s="103"/>
      <c r="K117" s="98"/>
      <c r="L117" s="97"/>
      <c r="M117" s="99"/>
      <c r="N117" s="97"/>
      <c r="O117" s="85"/>
    </row>
    <row r="118" spans="1:15" ht="12.75">
      <c r="A118" s="95"/>
      <c r="B118" s="111"/>
      <c r="C118" s="85"/>
      <c r="D118" s="96"/>
      <c r="E118" s="97"/>
      <c r="F118" s="98"/>
      <c r="G118" s="97"/>
      <c r="H118" s="99"/>
      <c r="I118" s="97"/>
      <c r="J118" s="101"/>
      <c r="K118" s="98"/>
      <c r="L118" s="97"/>
      <c r="M118" s="99"/>
      <c r="N118" s="97"/>
      <c r="O118" s="85"/>
    </row>
    <row r="119" spans="1:15" ht="12.75">
      <c r="A119" s="95"/>
      <c r="B119" s="111"/>
      <c r="C119" s="85"/>
      <c r="D119" s="96"/>
      <c r="E119" s="97"/>
      <c r="F119" s="98"/>
      <c r="G119" s="97"/>
      <c r="H119" s="99"/>
      <c r="I119" s="97"/>
      <c r="J119" s="101"/>
      <c r="K119" s="98"/>
      <c r="L119" s="97"/>
      <c r="M119" s="99"/>
      <c r="N119" s="97"/>
      <c r="O119" s="85"/>
    </row>
    <row r="120" spans="1:15" ht="12.75">
      <c r="A120" s="173"/>
      <c r="B120" s="85"/>
      <c r="C120" s="85"/>
      <c r="D120" s="96"/>
      <c r="E120" s="97"/>
      <c r="F120" s="98"/>
      <c r="G120" s="97"/>
      <c r="H120" s="99"/>
      <c r="I120" s="97"/>
      <c r="J120" s="101"/>
      <c r="K120" s="98"/>
      <c r="L120" s="97"/>
      <c r="M120" s="99"/>
      <c r="N120" s="97"/>
      <c r="O120" s="85"/>
    </row>
    <row r="121" spans="1:15" ht="12.75">
      <c r="A121" s="121"/>
      <c r="B121" s="85"/>
      <c r="C121" s="85"/>
      <c r="D121" s="96"/>
      <c r="E121" s="97"/>
      <c r="F121" s="98"/>
      <c r="G121" s="97"/>
      <c r="H121" s="99"/>
      <c r="I121" s="97"/>
      <c r="J121" s="103"/>
      <c r="K121" s="98"/>
      <c r="L121" s="97"/>
      <c r="M121" s="99"/>
      <c r="N121" s="97"/>
      <c r="O121" s="85"/>
    </row>
    <row r="122" spans="1:15" ht="12.75">
      <c r="A122" s="121"/>
      <c r="B122" s="85"/>
      <c r="C122" s="85"/>
      <c r="D122" s="96"/>
      <c r="E122" s="97"/>
      <c r="F122" s="98"/>
      <c r="G122" s="97"/>
      <c r="H122" s="99"/>
      <c r="I122" s="97"/>
      <c r="J122" s="103"/>
      <c r="K122" s="98"/>
      <c r="L122" s="97"/>
      <c r="M122" s="99"/>
      <c r="N122" s="97"/>
      <c r="O122" s="85"/>
    </row>
    <row r="123" spans="1:15" ht="12.75">
      <c r="A123" s="95"/>
      <c r="B123" s="111"/>
      <c r="C123" s="85"/>
      <c r="D123" s="96"/>
      <c r="E123" s="97"/>
      <c r="F123" s="98"/>
      <c r="G123" s="97"/>
      <c r="H123" s="99"/>
      <c r="I123" s="97"/>
      <c r="J123" s="101"/>
      <c r="K123" s="98"/>
      <c r="L123" s="97"/>
      <c r="M123" s="99"/>
      <c r="N123" s="97"/>
      <c r="O123" s="85"/>
    </row>
    <row r="124" spans="1:15" ht="12.75">
      <c r="A124" s="95"/>
      <c r="B124" s="111"/>
      <c r="C124" s="85"/>
      <c r="D124" s="96"/>
      <c r="E124" s="97"/>
      <c r="F124" s="98"/>
      <c r="G124" s="97"/>
      <c r="H124" s="99"/>
      <c r="I124" s="97"/>
      <c r="J124" s="101"/>
      <c r="K124" s="98"/>
      <c r="L124" s="97"/>
      <c r="M124" s="99"/>
      <c r="N124" s="97"/>
      <c r="O124" s="85"/>
    </row>
    <row r="125" spans="1:15" ht="12.75">
      <c r="A125" s="95"/>
      <c r="B125" s="111"/>
      <c r="C125" s="85"/>
      <c r="D125" s="96"/>
      <c r="E125" s="97"/>
      <c r="F125" s="98"/>
      <c r="G125" s="97"/>
      <c r="H125" s="99"/>
      <c r="I125" s="97"/>
      <c r="J125" s="101"/>
      <c r="K125" s="98"/>
      <c r="L125" s="97"/>
      <c r="M125" s="99"/>
      <c r="N125" s="97"/>
      <c r="O125" s="85"/>
    </row>
    <row r="126" spans="1:15" ht="12.75">
      <c r="A126" s="95"/>
      <c r="B126" s="91"/>
      <c r="C126" s="85"/>
      <c r="D126" s="96"/>
      <c r="E126" s="97"/>
      <c r="F126" s="98"/>
      <c r="G126" s="97"/>
      <c r="H126" s="99"/>
      <c r="I126" s="97"/>
      <c r="J126" s="101"/>
      <c r="K126" s="98"/>
      <c r="L126" s="97"/>
      <c r="M126" s="99"/>
      <c r="N126" s="97"/>
      <c r="O126" s="85"/>
    </row>
    <row r="127" spans="1:15" ht="12.75">
      <c r="A127" s="173"/>
      <c r="B127" s="85"/>
      <c r="C127" s="85"/>
      <c r="D127" s="96"/>
      <c r="E127" s="97"/>
      <c r="F127" s="98"/>
      <c r="G127" s="97"/>
      <c r="H127" s="99"/>
      <c r="I127" s="97"/>
      <c r="J127" s="103"/>
      <c r="K127" s="98"/>
      <c r="L127" s="97"/>
      <c r="M127" s="99"/>
      <c r="N127" s="97"/>
      <c r="O127" s="85"/>
    </row>
    <row r="128" spans="1:15" ht="12.75">
      <c r="A128" s="173"/>
      <c r="B128" s="85"/>
      <c r="C128" s="85"/>
      <c r="D128" s="96"/>
      <c r="E128" s="97"/>
      <c r="F128" s="98"/>
      <c r="G128" s="97"/>
      <c r="H128" s="99"/>
      <c r="I128" s="97"/>
      <c r="J128" s="103"/>
      <c r="K128" s="98"/>
      <c r="L128" s="97"/>
      <c r="M128" s="99"/>
      <c r="N128" s="97"/>
      <c r="O128" s="85"/>
    </row>
    <row r="129" spans="1:15" ht="12.75">
      <c r="A129" s="121"/>
      <c r="B129" s="85"/>
      <c r="C129" s="85"/>
      <c r="D129" s="96"/>
      <c r="E129" s="97"/>
      <c r="F129" s="98"/>
      <c r="G129" s="97"/>
      <c r="H129" s="99"/>
      <c r="I129" s="97"/>
      <c r="J129" s="103"/>
      <c r="K129" s="98"/>
      <c r="L129" s="97"/>
      <c r="M129" s="98"/>
      <c r="N129" s="97"/>
      <c r="O129" s="85"/>
    </row>
    <row r="130" spans="1:15" ht="12.75">
      <c r="A130" s="95"/>
      <c r="B130" s="121"/>
      <c r="C130" s="85"/>
      <c r="D130" s="96"/>
      <c r="E130" s="97"/>
      <c r="F130" s="98"/>
      <c r="G130" s="97"/>
      <c r="H130" s="99"/>
      <c r="I130" s="97"/>
      <c r="J130" s="101"/>
      <c r="K130" s="98"/>
      <c r="L130" s="97"/>
      <c r="M130" s="99"/>
      <c r="N130" s="97"/>
      <c r="O130" s="85"/>
    </row>
    <row r="131" spans="1:15" ht="12.75">
      <c r="A131" s="95"/>
      <c r="B131" s="174"/>
      <c r="C131" s="85"/>
      <c r="D131" s="96"/>
      <c r="E131" s="97"/>
      <c r="F131" s="98"/>
      <c r="G131" s="97"/>
      <c r="H131" s="99"/>
      <c r="I131" s="97"/>
      <c r="J131" s="101"/>
      <c r="K131" s="98"/>
      <c r="L131" s="97"/>
      <c r="M131" s="99"/>
      <c r="N131" s="97"/>
      <c r="O131" s="85"/>
    </row>
    <row r="132" spans="1:15" ht="12.75">
      <c r="A132" s="121"/>
      <c r="B132" s="85"/>
      <c r="C132" s="85"/>
      <c r="D132" s="96"/>
      <c r="E132" s="97"/>
      <c r="F132" s="98"/>
      <c r="G132" s="97"/>
      <c r="H132" s="99"/>
      <c r="I132" s="97"/>
      <c r="J132" s="103"/>
      <c r="K132" s="98"/>
      <c r="L132" s="97"/>
      <c r="M132" s="98"/>
      <c r="N132" s="97"/>
      <c r="O132" s="85"/>
    </row>
    <row r="133" spans="1:15" ht="12.75">
      <c r="A133" s="121"/>
      <c r="B133" s="85"/>
      <c r="C133" s="85"/>
      <c r="D133" s="96"/>
      <c r="E133" s="97"/>
      <c r="F133" s="98"/>
      <c r="G133" s="97"/>
      <c r="H133" s="99"/>
      <c r="I133" s="97"/>
      <c r="J133" s="101"/>
      <c r="K133" s="98"/>
      <c r="L133" s="97"/>
      <c r="M133" s="99"/>
      <c r="N133" s="97"/>
      <c r="O133" s="85"/>
    </row>
    <row r="134" spans="1:15" ht="12.75">
      <c r="A134" s="121"/>
      <c r="B134" s="85"/>
      <c r="C134" s="85"/>
      <c r="D134" s="96"/>
      <c r="E134" s="97"/>
      <c r="F134" s="98"/>
      <c r="G134" s="97"/>
      <c r="H134" s="99"/>
      <c r="I134" s="97"/>
      <c r="J134" s="103"/>
      <c r="K134" s="98"/>
      <c r="L134" s="97"/>
      <c r="M134" s="98"/>
      <c r="N134" s="97"/>
      <c r="O134" s="85"/>
    </row>
    <row r="135" spans="1:15" ht="12.75">
      <c r="A135" s="121"/>
      <c r="B135" s="85"/>
      <c r="C135" s="85"/>
      <c r="D135" s="96"/>
      <c r="E135" s="97"/>
      <c r="F135" s="98"/>
      <c r="G135" s="97"/>
      <c r="H135" s="99"/>
      <c r="I135" s="97"/>
      <c r="J135" s="101"/>
      <c r="K135" s="98"/>
      <c r="L135" s="97"/>
      <c r="M135" s="99"/>
      <c r="N135" s="97"/>
      <c r="O135" s="85"/>
    </row>
    <row r="136" spans="1:15" ht="12.75">
      <c r="A136" s="121"/>
      <c r="B136" s="85"/>
      <c r="C136" s="85"/>
      <c r="D136" s="96"/>
      <c r="E136" s="97"/>
      <c r="F136" s="98"/>
      <c r="G136" s="97"/>
      <c r="H136" s="99"/>
      <c r="I136" s="97"/>
      <c r="J136" s="103"/>
      <c r="K136" s="98"/>
      <c r="L136" s="97"/>
      <c r="M136" s="98"/>
      <c r="N136" s="97"/>
      <c r="O136" s="85"/>
    </row>
    <row r="137" spans="1:15" ht="12.75">
      <c r="A137" s="95"/>
      <c r="B137" s="121"/>
      <c r="C137" s="85"/>
      <c r="D137" s="96"/>
      <c r="E137" s="97"/>
      <c r="F137" s="98"/>
      <c r="G137" s="97"/>
      <c r="H137" s="99"/>
      <c r="I137" s="97"/>
      <c r="J137" s="101"/>
      <c r="K137" s="98"/>
      <c r="L137" s="97"/>
      <c r="M137" s="99"/>
      <c r="N137" s="97"/>
      <c r="O137" s="85"/>
    </row>
    <row r="138" spans="1:15" ht="12.75">
      <c r="A138" s="95"/>
      <c r="B138" s="174"/>
      <c r="C138" s="85"/>
      <c r="D138" s="96"/>
      <c r="E138" s="97"/>
      <c r="F138" s="98"/>
      <c r="G138" s="97"/>
      <c r="H138" s="99"/>
      <c r="I138" s="97"/>
      <c r="J138" s="101"/>
      <c r="K138" s="98"/>
      <c r="L138" s="97"/>
      <c r="M138" s="99"/>
      <c r="N138" s="97"/>
      <c r="O138" s="85"/>
    </row>
    <row r="139" spans="1:15" ht="12.75">
      <c r="A139" s="121"/>
      <c r="B139" s="85"/>
      <c r="C139" s="133"/>
      <c r="D139" s="96"/>
      <c r="E139" s="97"/>
      <c r="F139" s="98"/>
      <c r="G139" s="97"/>
      <c r="H139" s="99"/>
      <c r="I139" s="97"/>
      <c r="J139" s="103"/>
      <c r="K139" s="98"/>
      <c r="L139" s="97"/>
      <c r="M139" s="98"/>
      <c r="N139" s="97"/>
      <c r="O139" s="85"/>
    </row>
    <row r="140" spans="1:15" ht="12.75">
      <c r="A140" s="151"/>
      <c r="B140" s="85"/>
      <c r="C140" s="85"/>
      <c r="D140" s="96"/>
      <c r="E140" s="97"/>
      <c r="F140" s="98"/>
      <c r="G140" s="97"/>
      <c r="H140" s="99"/>
      <c r="I140" s="97"/>
      <c r="J140" s="101"/>
      <c r="K140" s="98"/>
      <c r="L140" s="97"/>
      <c r="M140" s="99"/>
      <c r="N140" s="97"/>
      <c r="O140" s="85"/>
    </row>
    <row r="141" spans="1:15" ht="12.75">
      <c r="A141" s="95"/>
      <c r="B141" s="151"/>
      <c r="C141" s="85"/>
      <c r="D141" s="96"/>
      <c r="E141" s="97"/>
      <c r="F141" s="98"/>
      <c r="G141" s="97"/>
      <c r="H141" s="99"/>
      <c r="I141" s="97"/>
      <c r="J141" s="101"/>
      <c r="K141" s="98"/>
      <c r="L141" s="97"/>
      <c r="M141" s="99"/>
      <c r="N141" s="97"/>
      <c r="O141" s="85"/>
    </row>
    <row r="142" spans="1:15" ht="12.75">
      <c r="A142" s="95"/>
      <c r="B142" s="174"/>
      <c r="C142" s="85"/>
      <c r="D142" s="96"/>
      <c r="E142" s="97"/>
      <c r="F142" s="98"/>
      <c r="G142" s="97"/>
      <c r="H142" s="99"/>
      <c r="I142" s="97"/>
      <c r="J142" s="101"/>
      <c r="K142" s="98"/>
      <c r="L142" s="97"/>
      <c r="M142" s="99"/>
      <c r="N142" s="97"/>
      <c r="O142" s="85"/>
    </row>
    <row r="143" spans="1:15" ht="12.75">
      <c r="A143" s="95"/>
      <c r="B143" s="85"/>
      <c r="C143" s="85"/>
      <c r="D143" s="96"/>
      <c r="E143" s="97"/>
      <c r="F143" s="98"/>
      <c r="G143" s="97"/>
      <c r="H143" s="99"/>
      <c r="I143" s="97"/>
      <c r="J143" s="103"/>
      <c r="K143" s="98"/>
      <c r="L143" s="97"/>
      <c r="M143" s="98"/>
      <c r="N143" s="97"/>
      <c r="O143" s="85"/>
    </row>
    <row r="144" spans="1:15" ht="12.75">
      <c r="A144" s="121"/>
      <c r="B144" s="121"/>
      <c r="C144" s="85"/>
      <c r="D144" s="96"/>
      <c r="E144" s="97"/>
      <c r="F144" s="98"/>
      <c r="G144" s="97"/>
      <c r="H144" s="99"/>
      <c r="I144" s="97"/>
      <c r="J144" s="103"/>
      <c r="K144" s="98"/>
      <c r="L144" s="97"/>
      <c r="M144" s="99"/>
      <c r="N144" s="97"/>
      <c r="O144" s="85"/>
    </row>
    <row r="145" spans="1:15" ht="12.75">
      <c r="A145" s="95"/>
      <c r="B145" s="121"/>
      <c r="C145" s="85"/>
      <c r="D145" s="96"/>
      <c r="E145" s="97"/>
      <c r="F145" s="98"/>
      <c r="G145" s="97"/>
      <c r="H145" s="99"/>
      <c r="I145" s="97"/>
      <c r="J145" s="103"/>
      <c r="K145" s="98"/>
      <c r="L145" s="97"/>
      <c r="M145" s="99"/>
      <c r="N145" s="97"/>
      <c r="O145" s="85"/>
    </row>
    <row r="146" spans="1:15" ht="12.75">
      <c r="A146" s="95"/>
      <c r="B146" s="111"/>
      <c r="C146" s="85"/>
      <c r="D146" s="96"/>
      <c r="E146" s="97"/>
      <c r="F146" s="98"/>
      <c r="G146" s="97"/>
      <c r="H146" s="99"/>
      <c r="I146" s="97"/>
      <c r="J146" s="101"/>
      <c r="K146" s="98"/>
      <c r="L146" s="97"/>
      <c r="M146" s="99"/>
      <c r="N146" s="97"/>
      <c r="O146" s="85"/>
    </row>
    <row r="147" spans="1:15" ht="12.75">
      <c r="A147" s="95"/>
      <c r="B147" s="111"/>
      <c r="C147" s="85"/>
      <c r="D147" s="96"/>
      <c r="E147" s="97"/>
      <c r="F147" s="98"/>
      <c r="G147" s="97"/>
      <c r="H147" s="99"/>
      <c r="I147" s="97"/>
      <c r="J147" s="101"/>
      <c r="K147" s="98"/>
      <c r="L147" s="97"/>
      <c r="M147" s="99"/>
      <c r="N147" s="97"/>
      <c r="O147" s="85"/>
    </row>
    <row r="148" spans="1:15" ht="12.75">
      <c r="A148" s="95"/>
      <c r="B148" s="111"/>
      <c r="C148" s="85"/>
      <c r="D148" s="96"/>
      <c r="E148" s="97"/>
      <c r="F148" s="98"/>
      <c r="G148" s="97"/>
      <c r="H148" s="99"/>
      <c r="I148" s="97"/>
      <c r="J148" s="101"/>
      <c r="K148" s="98"/>
      <c r="L148" s="97"/>
      <c r="M148" s="99"/>
      <c r="N148" s="97"/>
      <c r="O148" s="85"/>
    </row>
    <row r="149" spans="1:15" ht="12.75">
      <c r="A149" s="121"/>
      <c r="B149" s="85"/>
      <c r="C149" s="85"/>
      <c r="D149" s="96"/>
      <c r="E149" s="97"/>
      <c r="F149" s="98"/>
      <c r="G149" s="97"/>
      <c r="H149" s="99"/>
      <c r="I149" s="97"/>
      <c r="J149" s="103"/>
      <c r="K149" s="98"/>
      <c r="L149" s="97"/>
      <c r="M149" s="99"/>
      <c r="N149" s="97"/>
      <c r="O149" s="85"/>
    </row>
    <row r="150" spans="1:15" ht="12.75">
      <c r="A150" s="121"/>
      <c r="B150" s="85"/>
      <c r="C150" s="85"/>
      <c r="D150" s="96"/>
      <c r="E150" s="97"/>
      <c r="F150" s="98"/>
      <c r="G150" s="97"/>
      <c r="H150" s="99"/>
      <c r="I150" s="97"/>
      <c r="J150" s="103"/>
      <c r="K150" s="98"/>
      <c r="L150" s="97"/>
      <c r="M150" s="98"/>
      <c r="N150" s="97"/>
      <c r="O150" s="85"/>
    </row>
    <row r="151" spans="1:15" ht="12.75">
      <c r="A151" s="95"/>
      <c r="B151" s="111"/>
      <c r="C151" s="85"/>
      <c r="D151" s="96"/>
      <c r="E151" s="97"/>
      <c r="F151" s="98"/>
      <c r="G151" s="97"/>
      <c r="H151" s="99"/>
      <c r="I151" s="97"/>
      <c r="J151" s="101"/>
      <c r="K151" s="98"/>
      <c r="L151" s="97"/>
      <c r="M151" s="99"/>
      <c r="N151" s="97"/>
      <c r="O151" s="85"/>
    </row>
    <row r="152" spans="1:15" ht="12.75">
      <c r="A152" s="95"/>
      <c r="B152" s="111"/>
      <c r="C152" s="85"/>
      <c r="D152" s="96"/>
      <c r="E152" s="97"/>
      <c r="F152" s="98"/>
      <c r="G152" s="97"/>
      <c r="H152" s="99"/>
      <c r="I152" s="97"/>
      <c r="J152" s="101"/>
      <c r="K152" s="98"/>
      <c r="L152" s="97"/>
      <c r="M152" s="99"/>
      <c r="N152" s="97"/>
      <c r="O152" s="85"/>
    </row>
    <row r="153" spans="1:15" ht="12.75">
      <c r="A153" s="173"/>
      <c r="B153" s="85"/>
      <c r="C153" s="85"/>
      <c r="D153" s="96"/>
      <c r="E153" s="97"/>
      <c r="F153" s="98"/>
      <c r="G153" s="97"/>
      <c r="H153" s="99"/>
      <c r="I153" s="97"/>
      <c r="J153" s="101"/>
      <c r="K153" s="98"/>
      <c r="L153" s="97"/>
      <c r="M153" s="99"/>
      <c r="N153" s="97"/>
      <c r="O153" s="85"/>
    </row>
    <row r="154" spans="1:15" ht="12.75">
      <c r="A154" s="173"/>
      <c r="B154" s="85"/>
      <c r="C154" s="85"/>
      <c r="D154" s="99"/>
      <c r="E154" s="97"/>
      <c r="F154" s="98"/>
      <c r="G154" s="97"/>
      <c r="H154" s="99"/>
      <c r="I154" s="97"/>
      <c r="J154" s="101"/>
      <c r="K154" s="98"/>
      <c r="L154" s="97"/>
      <c r="M154" s="99"/>
      <c r="N154" s="97"/>
      <c r="O154" s="85"/>
    </row>
    <row r="155" spans="1:15" ht="12.75">
      <c r="A155" s="173"/>
      <c r="B155" s="85"/>
      <c r="C155" s="85"/>
      <c r="D155" s="96"/>
      <c r="E155" s="97"/>
      <c r="F155" s="98"/>
      <c r="G155" s="97"/>
      <c r="H155" s="99"/>
      <c r="I155" s="97"/>
      <c r="J155" s="101"/>
      <c r="K155" s="98"/>
      <c r="L155" s="97"/>
      <c r="M155" s="99"/>
      <c r="N155" s="97"/>
      <c r="O155" s="85"/>
    </row>
    <row r="156" spans="1:15" ht="12.75">
      <c r="A156" s="95"/>
      <c r="B156" s="115"/>
      <c r="C156" s="85"/>
      <c r="D156" s="96"/>
      <c r="E156" s="97"/>
      <c r="F156" s="98"/>
      <c r="G156" s="97"/>
      <c r="H156" s="99"/>
      <c r="I156" s="97"/>
      <c r="J156" s="101"/>
      <c r="K156" s="98"/>
      <c r="L156" s="97"/>
      <c r="M156" s="99"/>
      <c r="N156" s="97"/>
      <c r="O156" s="85"/>
    </row>
    <row r="157" spans="1:15" ht="12.75">
      <c r="A157" s="95"/>
      <c r="B157" s="115"/>
      <c r="C157" s="85"/>
      <c r="D157" s="99"/>
      <c r="E157" s="97"/>
      <c r="F157" s="98"/>
      <c r="G157" s="97"/>
      <c r="H157" s="99"/>
      <c r="I157" s="97"/>
      <c r="J157" s="101"/>
      <c r="K157" s="98"/>
      <c r="L157" s="97"/>
      <c r="M157" s="99"/>
      <c r="N157" s="97"/>
      <c r="O157" s="85"/>
    </row>
    <row r="158" spans="1:15" ht="12.75">
      <c r="A158" s="95"/>
      <c r="B158" s="115"/>
      <c r="C158" s="85"/>
      <c r="D158" s="96"/>
      <c r="E158" s="97"/>
      <c r="F158" s="98"/>
      <c r="G158" s="97"/>
      <c r="H158" s="99"/>
      <c r="I158" s="97"/>
      <c r="J158" s="101"/>
      <c r="K158" s="98"/>
      <c r="L158" s="97"/>
      <c r="M158" s="99"/>
      <c r="N158" s="97"/>
      <c r="O158" s="85"/>
    </row>
    <row r="159" spans="1:15" ht="12.75">
      <c r="A159" s="95"/>
      <c r="B159" s="111"/>
      <c r="C159" s="85"/>
      <c r="D159" s="96"/>
      <c r="E159" s="97"/>
      <c r="F159" s="98"/>
      <c r="G159" s="97"/>
      <c r="H159" s="99"/>
      <c r="I159" s="97"/>
      <c r="J159" s="101"/>
      <c r="K159" s="98"/>
      <c r="L159" s="97"/>
      <c r="M159" s="99"/>
      <c r="N159" s="97"/>
      <c r="O159" s="85"/>
    </row>
    <row r="160" spans="1:15" ht="12.75">
      <c r="A160" s="95"/>
      <c r="B160" s="111"/>
      <c r="C160" s="85"/>
      <c r="D160" s="96"/>
      <c r="E160" s="97"/>
      <c r="F160" s="98"/>
      <c r="G160" s="97"/>
      <c r="H160" s="99"/>
      <c r="I160" s="97"/>
      <c r="J160" s="101"/>
      <c r="K160" s="98"/>
      <c r="L160" s="97"/>
      <c r="M160" s="99"/>
      <c r="N160" s="97"/>
      <c r="O160" s="85"/>
    </row>
    <row r="161" spans="1:15" ht="12.75">
      <c r="A161" s="151"/>
      <c r="B161" s="85"/>
      <c r="C161" s="85"/>
      <c r="D161" s="96"/>
      <c r="E161" s="97"/>
      <c r="F161" s="98"/>
      <c r="G161" s="97"/>
      <c r="H161" s="99"/>
      <c r="I161" s="97"/>
      <c r="J161" s="101"/>
      <c r="K161" s="98"/>
      <c r="L161" s="97"/>
      <c r="M161" s="99"/>
      <c r="N161" s="97"/>
      <c r="O161" s="85"/>
    </row>
    <row r="162" spans="1:15" ht="12.75">
      <c r="A162" s="95"/>
      <c r="B162" s="111"/>
      <c r="C162" s="85"/>
      <c r="D162" s="96"/>
      <c r="E162" s="97"/>
      <c r="F162" s="98"/>
      <c r="G162" s="97"/>
      <c r="H162" s="99"/>
      <c r="I162" s="97"/>
      <c r="J162" s="101"/>
      <c r="K162" s="98"/>
      <c r="L162" s="97"/>
      <c r="M162" s="99"/>
      <c r="N162" s="97"/>
      <c r="O162" s="85"/>
    </row>
    <row r="163" spans="1:15" ht="12.75">
      <c r="A163" s="95"/>
      <c r="B163" s="111"/>
      <c r="C163" s="85"/>
      <c r="D163" s="85"/>
      <c r="E163" s="99"/>
      <c r="F163" s="206"/>
      <c r="G163" s="206"/>
      <c r="H163" s="244"/>
      <c r="I163" s="244"/>
      <c r="J163" s="101"/>
      <c r="K163" s="206"/>
      <c r="L163" s="206"/>
      <c r="M163" s="244"/>
      <c r="N163" s="244"/>
      <c r="O163" s="85"/>
    </row>
    <row r="164" spans="1:15" ht="12.75">
      <c r="A164" s="95"/>
      <c r="B164" s="95"/>
      <c r="C164" s="95"/>
      <c r="D164" s="85"/>
      <c r="E164" s="101"/>
      <c r="F164" s="217"/>
      <c r="G164" s="217"/>
      <c r="H164" s="244"/>
      <c r="I164" s="244"/>
      <c r="J164" s="101"/>
      <c r="K164" s="101"/>
      <c r="L164" s="101"/>
      <c r="M164" s="101"/>
      <c r="N164" s="101"/>
      <c r="O164" s="85"/>
    </row>
    <row r="165" spans="1:15" ht="12.75">
      <c r="A165" s="95"/>
      <c r="B165" s="95"/>
      <c r="C165" s="95"/>
      <c r="D165" s="85"/>
      <c r="E165" s="99"/>
      <c r="F165" s="100"/>
      <c r="G165" s="100"/>
      <c r="H165" s="244"/>
      <c r="I165" s="244"/>
      <c r="J165" s="101"/>
      <c r="K165" s="101"/>
      <c r="L165" s="101"/>
      <c r="M165" s="101"/>
      <c r="N165" s="101"/>
      <c r="O165" s="85"/>
    </row>
    <row r="166" spans="1:15" ht="12.75">
      <c r="A166" s="95"/>
      <c r="B166" s="95"/>
      <c r="C166" s="111"/>
      <c r="D166" s="85"/>
      <c r="E166" s="99"/>
      <c r="F166" s="217"/>
      <c r="G166" s="217"/>
      <c r="H166" s="244"/>
      <c r="I166" s="244"/>
      <c r="J166" s="101"/>
      <c r="K166" s="217"/>
      <c r="L166" s="217"/>
      <c r="M166" s="244"/>
      <c r="N166" s="244"/>
      <c r="O166" s="85"/>
    </row>
    <row r="167" spans="1:15" ht="12.75">
      <c r="A167" s="95"/>
      <c r="B167" s="95"/>
      <c r="C167" s="111"/>
      <c r="D167" s="85"/>
      <c r="E167" s="99"/>
      <c r="F167" s="100"/>
      <c r="G167" s="100"/>
      <c r="H167" s="99"/>
      <c r="I167" s="99"/>
      <c r="J167" s="101"/>
      <c r="K167" s="100"/>
      <c r="L167" s="100"/>
      <c r="M167" s="99"/>
      <c r="N167" s="99"/>
      <c r="O167" s="85"/>
    </row>
    <row r="168" spans="1:15" ht="12.75">
      <c r="A168" s="95"/>
      <c r="B168" s="95"/>
      <c r="C168" s="111"/>
      <c r="D168" s="85"/>
      <c r="E168" s="99"/>
      <c r="F168" s="100"/>
      <c r="G168" s="100"/>
      <c r="H168" s="99"/>
      <c r="I168" s="99"/>
      <c r="J168" s="101"/>
      <c r="K168" s="100"/>
      <c r="L168" s="100"/>
      <c r="M168" s="99"/>
      <c r="N168" s="99"/>
      <c r="O168" s="85"/>
    </row>
    <row r="169" spans="1:15" ht="12.75">
      <c r="A169" s="95"/>
      <c r="B169" s="85"/>
      <c r="C169" s="85"/>
      <c r="D169" s="85"/>
      <c r="E169" s="85"/>
      <c r="F169" s="85"/>
      <c r="G169" s="85"/>
      <c r="H169" s="85"/>
      <c r="I169" s="85"/>
      <c r="J169" s="85"/>
      <c r="K169" s="85"/>
      <c r="L169" s="85"/>
      <c r="M169" s="85"/>
      <c r="N169" s="85"/>
      <c r="O169" s="85"/>
    </row>
    <row r="170" spans="1:15" ht="12.75">
      <c r="A170" s="95"/>
      <c r="B170" s="111"/>
      <c r="C170" s="85"/>
      <c r="D170" s="85"/>
      <c r="E170" s="187"/>
      <c r="F170" s="209"/>
      <c r="G170" s="209"/>
      <c r="H170" s="219"/>
      <c r="I170" s="219"/>
      <c r="J170" s="85"/>
      <c r="K170" s="85"/>
      <c r="L170" s="85"/>
      <c r="M170" s="85"/>
      <c r="N170" s="85"/>
      <c r="O170" s="85"/>
    </row>
    <row r="171" spans="1:15" ht="12.75">
      <c r="A171" s="95"/>
      <c r="B171" s="111"/>
      <c r="C171" s="85"/>
      <c r="D171" s="85"/>
      <c r="E171" s="187"/>
      <c r="F171" s="209"/>
      <c r="G171" s="209"/>
      <c r="H171" s="219"/>
      <c r="I171" s="219"/>
      <c r="J171" s="85"/>
      <c r="K171" s="85"/>
      <c r="L171" s="85"/>
      <c r="M171" s="85"/>
      <c r="N171" s="85"/>
      <c r="O171" s="85"/>
    </row>
    <row r="172" spans="1:15" ht="12.75">
      <c r="A172" s="95"/>
      <c r="B172" s="111"/>
      <c r="C172" s="85"/>
      <c r="D172" s="85"/>
      <c r="E172" s="97"/>
      <c r="F172" s="98"/>
      <c r="G172" s="97"/>
      <c r="H172" s="99"/>
      <c r="I172" s="97"/>
      <c r="J172" s="85"/>
      <c r="K172" s="85"/>
      <c r="L172" s="85"/>
      <c r="M172" s="85"/>
      <c r="N172" s="85"/>
      <c r="O172" s="85"/>
    </row>
    <row r="173" spans="1:15" ht="12.75">
      <c r="A173" s="95"/>
      <c r="B173" s="111"/>
      <c r="C173" s="85"/>
      <c r="D173" s="85"/>
      <c r="E173" s="97"/>
      <c r="F173" s="98"/>
      <c r="G173" s="97"/>
      <c r="H173" s="99"/>
      <c r="I173" s="97"/>
      <c r="J173" s="85"/>
      <c r="K173" s="85"/>
      <c r="L173" s="85"/>
      <c r="M173" s="85"/>
      <c r="N173" s="85"/>
      <c r="O173" s="85"/>
    </row>
    <row r="174" spans="1:15" ht="12.75">
      <c r="A174" s="95"/>
      <c r="B174" s="111"/>
      <c r="C174" s="85"/>
      <c r="D174" s="85"/>
      <c r="E174" s="97"/>
      <c r="F174" s="98"/>
      <c r="G174" s="97"/>
      <c r="H174" s="99"/>
      <c r="I174" s="97"/>
      <c r="J174" s="85"/>
      <c r="K174" s="85"/>
      <c r="L174" s="85"/>
      <c r="M174" s="85"/>
      <c r="N174" s="85"/>
      <c r="O174" s="85"/>
    </row>
    <row r="175" spans="1:15" ht="12.75">
      <c r="A175" s="149"/>
      <c r="B175" s="85"/>
      <c r="C175" s="85"/>
      <c r="D175" s="85"/>
      <c r="E175" s="97"/>
      <c r="F175" s="98"/>
      <c r="G175" s="97"/>
      <c r="H175" s="99"/>
      <c r="I175" s="97"/>
      <c r="J175" s="85"/>
      <c r="K175" s="85"/>
      <c r="L175" s="85"/>
      <c r="M175" s="85"/>
      <c r="N175" s="85"/>
      <c r="O175" s="85"/>
    </row>
    <row r="176" spans="1:15" ht="12.75">
      <c r="A176" s="149"/>
      <c r="B176" s="149"/>
      <c r="C176" s="85"/>
      <c r="D176" s="85"/>
      <c r="E176" s="97"/>
      <c r="F176" s="98"/>
      <c r="G176" s="97"/>
      <c r="H176" s="99"/>
      <c r="I176" s="97"/>
      <c r="J176" s="85"/>
      <c r="K176" s="85"/>
      <c r="L176" s="85"/>
      <c r="M176" s="85"/>
      <c r="N176" s="85"/>
      <c r="O176" s="85"/>
    </row>
    <row r="177" spans="1:15" ht="12.75">
      <c r="A177" s="149"/>
      <c r="B177" s="149"/>
      <c r="C177" s="85"/>
      <c r="D177" s="85"/>
      <c r="E177" s="97"/>
      <c r="F177" s="98"/>
      <c r="G177" s="97"/>
      <c r="H177" s="99"/>
      <c r="I177" s="97"/>
      <c r="J177" s="85"/>
      <c r="K177" s="85"/>
      <c r="L177" s="85"/>
      <c r="M177" s="85"/>
      <c r="N177" s="85"/>
      <c r="O177" s="85"/>
    </row>
    <row r="178" spans="1:15" ht="12.75">
      <c r="A178" s="115"/>
      <c r="B178" s="149"/>
      <c r="C178" s="85"/>
      <c r="D178" s="85"/>
      <c r="E178" s="100"/>
      <c r="F178" s="98"/>
      <c r="G178" s="97"/>
      <c r="H178" s="99"/>
      <c r="I178" s="97"/>
      <c r="J178" s="85"/>
      <c r="K178" s="85"/>
      <c r="L178" s="85"/>
      <c r="M178" s="85"/>
      <c r="N178" s="85"/>
      <c r="O178" s="85"/>
    </row>
    <row r="179" spans="1:15" ht="12.75">
      <c r="A179" s="115"/>
      <c r="B179" s="149"/>
      <c r="C179" s="85"/>
      <c r="D179" s="85"/>
      <c r="E179" s="85"/>
      <c r="F179" s="217"/>
      <c r="G179" s="217"/>
      <c r="H179" s="99"/>
      <c r="I179" s="97"/>
      <c r="J179" s="85"/>
      <c r="K179" s="85"/>
      <c r="L179" s="85"/>
      <c r="M179" s="85"/>
      <c r="N179" s="85"/>
      <c r="O179" s="85"/>
    </row>
    <row r="180" spans="1:15" ht="12.75">
      <c r="A180" s="95"/>
      <c r="B180" s="149"/>
      <c r="C180" s="85"/>
      <c r="D180" s="85"/>
      <c r="E180" s="97"/>
      <c r="F180" s="98"/>
      <c r="G180" s="97"/>
      <c r="H180" s="99"/>
      <c r="I180" s="97"/>
      <c r="J180" s="85"/>
      <c r="K180" s="85"/>
      <c r="L180" s="85"/>
      <c r="M180" s="85"/>
      <c r="N180" s="85"/>
      <c r="O180" s="85"/>
    </row>
    <row r="181" spans="1:15" ht="12.75">
      <c r="A181" s="95"/>
      <c r="B181" s="111"/>
      <c r="C181" s="85"/>
      <c r="D181" s="85"/>
      <c r="E181" s="97"/>
      <c r="F181" s="98"/>
      <c r="G181" s="97"/>
      <c r="H181" s="99"/>
      <c r="I181" s="97"/>
      <c r="J181" s="85"/>
      <c r="K181" s="85"/>
      <c r="L181" s="85"/>
      <c r="M181" s="85"/>
      <c r="N181" s="85"/>
      <c r="O181" s="85"/>
    </row>
    <row r="182" spans="1:15" ht="12.75">
      <c r="A182" s="149"/>
      <c r="B182" s="85"/>
      <c r="C182" s="85"/>
      <c r="D182" s="85"/>
      <c r="E182" s="97"/>
      <c r="F182" s="98"/>
      <c r="G182" s="97"/>
      <c r="H182" s="99"/>
      <c r="I182" s="97"/>
      <c r="J182" s="85"/>
      <c r="K182" s="85"/>
      <c r="L182" s="85"/>
      <c r="M182" s="85"/>
      <c r="N182" s="85"/>
      <c r="O182" s="85"/>
    </row>
    <row r="183" spans="1:15" ht="12.75">
      <c r="A183" s="149"/>
      <c r="B183" s="149"/>
      <c r="C183" s="85"/>
      <c r="D183" s="85"/>
      <c r="E183" s="97"/>
      <c r="F183" s="98"/>
      <c r="G183" s="97"/>
      <c r="H183" s="99"/>
      <c r="I183" s="97"/>
      <c r="J183" s="85"/>
      <c r="K183" s="85"/>
      <c r="L183" s="85"/>
      <c r="M183" s="85"/>
      <c r="N183" s="85"/>
      <c r="O183" s="85"/>
    </row>
    <row r="184" spans="1:15" ht="12.75">
      <c r="A184" s="115"/>
      <c r="B184" s="149"/>
      <c r="C184" s="85"/>
      <c r="D184" s="85"/>
      <c r="E184" s="98"/>
      <c r="F184" s="98"/>
      <c r="G184" s="97"/>
      <c r="H184" s="99"/>
      <c r="I184" s="97"/>
      <c r="J184" s="85"/>
      <c r="K184" s="85"/>
      <c r="L184" s="85"/>
      <c r="M184" s="85"/>
      <c r="N184" s="85"/>
      <c r="O184" s="85"/>
    </row>
    <row r="185" spans="1:15" ht="12.75">
      <c r="A185" s="115"/>
      <c r="B185" s="149"/>
      <c r="C185" s="85"/>
      <c r="D185" s="85"/>
      <c r="E185" s="97"/>
      <c r="F185" s="98"/>
      <c r="G185" s="97"/>
      <c r="H185" s="99"/>
      <c r="I185" s="97"/>
      <c r="J185" s="85"/>
      <c r="K185" s="85"/>
      <c r="L185" s="85"/>
      <c r="M185" s="85"/>
      <c r="N185" s="85"/>
      <c r="O185" s="85"/>
    </row>
    <row r="186" spans="1:15" ht="12.75">
      <c r="A186" s="95"/>
      <c r="B186" s="149"/>
      <c r="C186" s="85"/>
      <c r="D186" s="85"/>
      <c r="E186" s="99"/>
      <c r="F186" s="206"/>
      <c r="G186" s="206"/>
      <c r="H186" s="244"/>
      <c r="I186" s="244"/>
      <c r="J186" s="85"/>
      <c r="K186" s="85"/>
      <c r="L186" s="85"/>
      <c r="M186" s="85"/>
      <c r="N186" s="85"/>
      <c r="O186" s="85"/>
    </row>
    <row r="187" spans="1:15" ht="12.75">
      <c r="A187" s="95"/>
      <c r="B187" s="111"/>
      <c r="C187" s="85"/>
      <c r="D187" s="85"/>
      <c r="E187" s="99"/>
      <c r="F187" s="206"/>
      <c r="G187" s="206"/>
      <c r="H187" s="244"/>
      <c r="I187" s="244"/>
      <c r="J187" s="85"/>
      <c r="K187" s="85"/>
      <c r="L187" s="85"/>
      <c r="M187" s="85"/>
      <c r="N187" s="85"/>
      <c r="O187" s="85"/>
    </row>
    <row r="188" spans="1:15" ht="12.75">
      <c r="A188" s="95"/>
      <c r="B188" s="111"/>
      <c r="C188" s="85"/>
      <c r="D188" s="99"/>
      <c r="E188" s="97"/>
      <c r="F188" s="98"/>
      <c r="G188" s="97"/>
      <c r="H188" s="99"/>
      <c r="I188" s="97"/>
      <c r="J188" s="85"/>
      <c r="K188" s="85"/>
      <c r="L188" s="85"/>
      <c r="M188" s="85"/>
      <c r="N188" s="85"/>
      <c r="O188" s="85"/>
    </row>
    <row r="189" spans="1:15" ht="12.75">
      <c r="A189" s="95"/>
      <c r="B189" s="95"/>
      <c r="C189" s="95"/>
      <c r="D189" s="95"/>
      <c r="E189" s="95"/>
      <c r="F189" s="95"/>
      <c r="G189" s="95"/>
      <c r="H189" s="206"/>
      <c r="I189" s="206"/>
      <c r="J189" s="85"/>
      <c r="K189" s="85"/>
      <c r="L189" s="85"/>
      <c r="M189" s="85"/>
      <c r="N189" s="85"/>
      <c r="O189" s="85"/>
    </row>
    <row r="190" spans="1:15" ht="12.75">
      <c r="A190" s="85"/>
      <c r="B190" s="85"/>
      <c r="C190" s="85"/>
      <c r="D190" s="85"/>
      <c r="E190" s="85"/>
      <c r="F190" s="85"/>
      <c r="G190" s="85"/>
      <c r="H190" s="85"/>
      <c r="I190" s="85"/>
      <c r="J190" s="101"/>
      <c r="K190" s="101"/>
      <c r="L190" s="85"/>
      <c r="M190" s="85"/>
      <c r="N190" s="85"/>
      <c r="O190" s="85"/>
    </row>
    <row r="191" spans="1:15" ht="12.75">
      <c r="A191" s="95"/>
      <c r="B191" s="111"/>
      <c r="C191" s="85"/>
      <c r="D191" s="99"/>
      <c r="E191" s="114"/>
      <c r="F191" s="98"/>
      <c r="G191" s="97"/>
      <c r="H191" s="99"/>
      <c r="I191" s="97"/>
      <c r="J191" s="101"/>
      <c r="K191" s="101"/>
      <c r="L191" s="101"/>
      <c r="M191" s="85"/>
      <c r="N191" s="85"/>
      <c r="O191" s="85"/>
    </row>
    <row r="192" spans="1:15" ht="12.75">
      <c r="A192" s="95"/>
      <c r="B192" s="111"/>
      <c r="C192" s="85"/>
      <c r="D192" s="96"/>
      <c r="E192" s="97"/>
      <c r="F192" s="98"/>
      <c r="G192" s="254"/>
      <c r="H192" s="254"/>
      <c r="I192" s="255"/>
      <c r="J192" s="255"/>
      <c r="K192" s="104"/>
      <c r="L192" s="85"/>
      <c r="M192" s="85"/>
      <c r="N192" s="85"/>
      <c r="O192" s="85"/>
    </row>
    <row r="193" spans="1:15" ht="12.75">
      <c r="A193" s="95"/>
      <c r="B193" s="111"/>
      <c r="C193" s="85"/>
      <c r="D193" s="96"/>
      <c r="E193" s="207"/>
      <c r="F193" s="207"/>
      <c r="G193" s="209"/>
      <c r="H193" s="209"/>
      <c r="I193" s="209"/>
      <c r="J193" s="209"/>
      <c r="K193" s="104"/>
      <c r="L193" s="85"/>
      <c r="M193" s="85"/>
      <c r="N193" s="85"/>
      <c r="O193" s="85"/>
    </row>
    <row r="194" spans="1:15" ht="12.75">
      <c r="A194" s="95"/>
      <c r="B194" s="111"/>
      <c r="C194" s="85"/>
      <c r="D194" s="96"/>
      <c r="E194" s="252"/>
      <c r="F194" s="252"/>
      <c r="G194" s="209"/>
      <c r="H194" s="209"/>
      <c r="I194" s="209"/>
      <c r="J194" s="209"/>
      <c r="K194" s="101"/>
      <c r="L194" s="85"/>
      <c r="M194" s="85"/>
      <c r="N194" s="85"/>
      <c r="O194" s="85"/>
    </row>
    <row r="195" spans="1:15" ht="12.75">
      <c r="A195" s="95"/>
      <c r="B195" s="111"/>
      <c r="C195" s="85"/>
      <c r="D195" s="96"/>
      <c r="E195" s="97"/>
      <c r="F195" s="98"/>
      <c r="G195" s="97"/>
      <c r="H195" s="99"/>
      <c r="I195" s="97"/>
      <c r="J195" s="101"/>
      <c r="K195" s="101"/>
      <c r="L195" s="85"/>
      <c r="M195" s="85"/>
      <c r="N195" s="85"/>
      <c r="O195" s="85"/>
    </row>
    <row r="196" spans="1:15" ht="12.75">
      <c r="A196" s="95"/>
      <c r="B196" s="111"/>
      <c r="C196" s="85"/>
      <c r="D196" s="96"/>
      <c r="E196" s="97"/>
      <c r="F196" s="97"/>
      <c r="G196" s="98"/>
      <c r="H196" s="97"/>
      <c r="I196" s="100"/>
      <c r="J196" s="97"/>
      <c r="K196" s="97"/>
      <c r="L196" s="85"/>
      <c r="M196" s="85"/>
      <c r="N196" s="85"/>
      <c r="O196" s="85"/>
    </row>
    <row r="197" spans="1:15" ht="12.75">
      <c r="A197" s="149"/>
      <c r="B197" s="85"/>
      <c r="C197" s="85"/>
      <c r="D197" s="96"/>
      <c r="E197" s="248"/>
      <c r="F197" s="248"/>
      <c r="G197" s="244"/>
      <c r="H197" s="244"/>
      <c r="I197" s="244"/>
      <c r="J197" s="244"/>
      <c r="K197" s="97"/>
      <c r="L197" s="85"/>
      <c r="M197" s="85"/>
      <c r="N197" s="85"/>
      <c r="O197" s="85"/>
    </row>
    <row r="198" spans="1:15" ht="12.75">
      <c r="A198" s="95"/>
      <c r="B198" s="111"/>
      <c r="C198" s="85"/>
      <c r="D198" s="96"/>
      <c r="E198" s="97"/>
      <c r="F198" s="97"/>
      <c r="G198" s="244"/>
      <c r="H198" s="244"/>
      <c r="I198" s="244"/>
      <c r="J198" s="244"/>
      <c r="K198" s="97"/>
      <c r="L198" s="85"/>
      <c r="M198" s="85"/>
      <c r="N198" s="85"/>
      <c r="O198" s="85"/>
    </row>
    <row r="199" spans="1:15" ht="12.75">
      <c r="A199" s="95"/>
      <c r="B199" s="91"/>
      <c r="C199" s="85"/>
      <c r="D199" s="96"/>
      <c r="E199" s="97"/>
      <c r="F199" s="97"/>
      <c r="G199" s="99"/>
      <c r="H199" s="97"/>
      <c r="I199" s="100"/>
      <c r="J199" s="97"/>
      <c r="K199" s="97"/>
      <c r="L199" s="85"/>
      <c r="M199" s="85"/>
      <c r="N199" s="85"/>
      <c r="O199" s="85"/>
    </row>
    <row r="200" spans="1:15" ht="12.75">
      <c r="A200" s="149"/>
      <c r="B200" s="85"/>
      <c r="C200" s="85"/>
      <c r="D200" s="96"/>
      <c r="E200" s="248"/>
      <c r="F200" s="248"/>
      <c r="G200" s="244"/>
      <c r="H200" s="244"/>
      <c r="I200" s="244"/>
      <c r="J200" s="244"/>
      <c r="K200" s="97"/>
      <c r="L200" s="85"/>
      <c r="M200" s="85"/>
      <c r="N200" s="85"/>
      <c r="O200" s="85"/>
    </row>
    <row r="201" spans="1:15" ht="12.75">
      <c r="A201" s="94"/>
      <c r="B201" s="85"/>
      <c r="C201" s="85"/>
      <c r="D201" s="96"/>
      <c r="E201" s="97"/>
      <c r="F201" s="97"/>
      <c r="G201" s="244"/>
      <c r="H201" s="244"/>
      <c r="I201" s="244"/>
      <c r="J201" s="244"/>
      <c r="K201" s="97"/>
      <c r="L201" s="85"/>
      <c r="M201" s="85"/>
      <c r="N201" s="85"/>
      <c r="O201" s="85"/>
    </row>
    <row r="202" spans="1:15" ht="12.75">
      <c r="A202" s="95"/>
      <c r="B202" s="115"/>
      <c r="C202" s="85"/>
      <c r="D202" s="96"/>
      <c r="E202" s="97"/>
      <c r="F202" s="97"/>
      <c r="G202" s="244"/>
      <c r="H202" s="244"/>
      <c r="I202" s="244"/>
      <c r="J202" s="244"/>
      <c r="K202" s="97"/>
      <c r="L202" s="85"/>
      <c r="M202" s="85"/>
      <c r="N202" s="85"/>
      <c r="O202" s="85"/>
    </row>
    <row r="203" spans="1:15" ht="12.75">
      <c r="A203" s="95"/>
      <c r="B203" s="91"/>
      <c r="C203" s="85"/>
      <c r="D203" s="96"/>
      <c r="E203" s="97"/>
      <c r="F203" s="97"/>
      <c r="G203" s="99"/>
      <c r="H203" s="97"/>
      <c r="I203" s="100"/>
      <c r="J203" s="97"/>
      <c r="K203" s="97"/>
      <c r="L203" s="85"/>
      <c r="M203" s="85"/>
      <c r="N203" s="85"/>
      <c r="O203" s="85"/>
    </row>
    <row r="204" spans="1:15" ht="12.75">
      <c r="A204" s="149"/>
      <c r="B204" s="85"/>
      <c r="C204" s="85"/>
      <c r="D204" s="96"/>
      <c r="E204" s="248"/>
      <c r="F204" s="248"/>
      <c r="G204" s="244"/>
      <c r="H204" s="244"/>
      <c r="I204" s="244"/>
      <c r="J204" s="244"/>
      <c r="K204" s="97"/>
      <c r="L204" s="85"/>
      <c r="M204" s="85"/>
      <c r="N204" s="85"/>
      <c r="O204" s="85"/>
    </row>
    <row r="205" spans="1:15" ht="12.75">
      <c r="A205" s="149"/>
      <c r="B205" s="85"/>
      <c r="C205" s="85"/>
      <c r="D205" s="96"/>
      <c r="E205" s="248"/>
      <c r="F205" s="248"/>
      <c r="G205" s="244"/>
      <c r="H205" s="244"/>
      <c r="I205" s="244"/>
      <c r="J205" s="244"/>
      <c r="K205" s="97"/>
      <c r="L205" s="85"/>
      <c r="M205" s="85"/>
      <c r="N205" s="85"/>
      <c r="O205" s="85"/>
    </row>
    <row r="206" spans="1:15" ht="12.75">
      <c r="A206" s="149"/>
      <c r="B206" s="85"/>
      <c r="C206" s="85"/>
      <c r="D206" s="96"/>
      <c r="E206" s="248"/>
      <c r="F206" s="248"/>
      <c r="G206" s="244"/>
      <c r="H206" s="244"/>
      <c r="I206" s="244"/>
      <c r="J206" s="244"/>
      <c r="K206" s="97"/>
      <c r="L206" s="85"/>
      <c r="M206" s="85"/>
      <c r="N206" s="85"/>
      <c r="O206" s="85"/>
    </row>
    <row r="207" spans="1:15" ht="12.75">
      <c r="A207" s="95"/>
      <c r="B207" s="149"/>
      <c r="C207" s="85"/>
      <c r="D207" s="96"/>
      <c r="E207" s="97"/>
      <c r="F207" s="97"/>
      <c r="G207" s="244"/>
      <c r="H207" s="244"/>
      <c r="I207" s="244"/>
      <c r="J207" s="244"/>
      <c r="K207" s="97"/>
      <c r="L207" s="85"/>
      <c r="M207" s="85"/>
      <c r="N207" s="85"/>
      <c r="O207" s="85"/>
    </row>
    <row r="208" spans="1:15" ht="12.75">
      <c r="A208" s="95"/>
      <c r="B208" s="111"/>
      <c r="C208" s="85"/>
      <c r="D208" s="96"/>
      <c r="E208" s="97"/>
      <c r="F208" s="97"/>
      <c r="G208" s="244"/>
      <c r="H208" s="244"/>
      <c r="I208" s="244"/>
      <c r="J208" s="244"/>
      <c r="K208" s="97"/>
      <c r="L208" s="85"/>
      <c r="M208" s="85"/>
      <c r="N208" s="85"/>
      <c r="O208" s="85"/>
    </row>
    <row r="209" spans="1:15" ht="12.75">
      <c r="A209" s="95"/>
      <c r="B209" s="91"/>
      <c r="C209" s="85"/>
      <c r="D209" s="96"/>
      <c r="E209" s="97"/>
      <c r="F209" s="97"/>
      <c r="G209" s="99"/>
      <c r="H209" s="97"/>
      <c r="I209" s="100"/>
      <c r="J209" s="97"/>
      <c r="K209" s="101"/>
      <c r="L209" s="85"/>
      <c r="M209" s="85"/>
      <c r="N209" s="85"/>
      <c r="O209" s="85"/>
    </row>
    <row r="210" spans="1:15" ht="12.75">
      <c r="A210" s="94"/>
      <c r="B210" s="85"/>
      <c r="C210" s="85"/>
      <c r="D210" s="96"/>
      <c r="E210" s="97"/>
      <c r="F210" s="97"/>
      <c r="G210" s="99"/>
      <c r="H210" s="97"/>
      <c r="I210" s="100"/>
      <c r="J210" s="97"/>
      <c r="K210" s="101"/>
      <c r="L210" s="85"/>
      <c r="M210" s="85"/>
      <c r="N210" s="85"/>
      <c r="O210" s="85"/>
    </row>
    <row r="211" spans="1:15" ht="12.75">
      <c r="A211" s="150"/>
      <c r="B211" s="85"/>
      <c r="C211" s="85"/>
      <c r="D211" s="96"/>
      <c r="E211" s="249"/>
      <c r="F211" s="249"/>
      <c r="G211" s="244"/>
      <c r="H211" s="244"/>
      <c r="I211" s="244"/>
      <c r="J211" s="244"/>
      <c r="K211" s="97"/>
      <c r="L211" s="85"/>
      <c r="M211" s="85"/>
      <c r="N211" s="85"/>
      <c r="O211" s="85"/>
    </row>
    <row r="212" spans="1:15" ht="12.75">
      <c r="A212" s="94"/>
      <c r="B212" s="85"/>
      <c r="C212" s="85"/>
      <c r="D212" s="96"/>
      <c r="E212" s="125"/>
      <c r="F212" s="125"/>
      <c r="G212" s="244"/>
      <c r="H212" s="244"/>
      <c r="I212" s="244"/>
      <c r="J212" s="244"/>
      <c r="K212" s="101"/>
      <c r="L212" s="85"/>
      <c r="M212" s="85"/>
      <c r="N212" s="85"/>
      <c r="O212" s="85"/>
    </row>
    <row r="213" spans="1:15" ht="12.75">
      <c r="A213" s="94"/>
      <c r="B213" s="85"/>
      <c r="C213" s="85"/>
      <c r="D213" s="96"/>
      <c r="E213" s="249"/>
      <c r="F213" s="249"/>
      <c r="G213" s="244"/>
      <c r="H213" s="244"/>
      <c r="I213" s="244"/>
      <c r="J213" s="244"/>
      <c r="K213" s="97"/>
      <c r="L213" s="85"/>
      <c r="M213" s="85"/>
      <c r="N213" s="85"/>
      <c r="O213" s="85"/>
    </row>
    <row r="214" spans="1:15" ht="12.75">
      <c r="A214" s="94"/>
      <c r="B214" s="85"/>
      <c r="C214" s="85"/>
      <c r="D214" s="96"/>
      <c r="E214" s="125"/>
      <c r="F214" s="125"/>
      <c r="G214" s="244"/>
      <c r="H214" s="244"/>
      <c r="I214" s="244"/>
      <c r="J214" s="244"/>
      <c r="K214" s="101"/>
      <c r="L214" s="85"/>
      <c r="M214" s="85"/>
      <c r="N214" s="85"/>
      <c r="O214" s="85"/>
    </row>
    <row r="215" spans="1:15" ht="12.75">
      <c r="A215" s="94"/>
      <c r="B215" s="85"/>
      <c r="C215" s="85"/>
      <c r="D215" s="96"/>
      <c r="E215" s="125"/>
      <c r="F215" s="125"/>
      <c r="G215" s="244"/>
      <c r="H215" s="244"/>
      <c r="I215" s="244"/>
      <c r="J215" s="244"/>
      <c r="K215" s="101"/>
      <c r="L215" s="85"/>
      <c r="M215" s="85"/>
      <c r="N215" s="85"/>
      <c r="O215" s="85"/>
    </row>
    <row r="216" spans="1:15" ht="12.75">
      <c r="A216" s="94"/>
      <c r="B216" s="85"/>
      <c r="C216" s="85"/>
      <c r="D216" s="96"/>
      <c r="E216" s="248"/>
      <c r="F216" s="248"/>
      <c r="G216" s="244"/>
      <c r="H216" s="244"/>
      <c r="I216" s="244"/>
      <c r="J216" s="244"/>
      <c r="K216" s="106"/>
      <c r="L216" s="85"/>
      <c r="M216" s="85"/>
      <c r="N216" s="85"/>
      <c r="O216" s="85"/>
    </row>
    <row r="217" spans="1:15" ht="12.75">
      <c r="A217" s="94"/>
      <c r="B217" s="85"/>
      <c r="C217" s="85"/>
      <c r="D217" s="96"/>
      <c r="E217" s="125"/>
      <c r="F217" s="125"/>
      <c r="G217" s="244"/>
      <c r="H217" s="244"/>
      <c r="I217" s="244"/>
      <c r="J217" s="244"/>
      <c r="K217" s="97"/>
      <c r="L217" s="85"/>
      <c r="M217" s="85"/>
      <c r="N217" s="85"/>
      <c r="O217" s="85"/>
    </row>
    <row r="218" spans="1:15" ht="12.75">
      <c r="A218" s="94"/>
      <c r="B218" s="85"/>
      <c r="C218" s="85"/>
      <c r="D218" s="96"/>
      <c r="E218" s="249"/>
      <c r="F218" s="249"/>
      <c r="G218" s="244"/>
      <c r="H218" s="244"/>
      <c r="I218" s="244"/>
      <c r="J218" s="244"/>
      <c r="K218" s="97"/>
      <c r="L218" s="85"/>
      <c r="M218" s="85"/>
      <c r="N218" s="85"/>
      <c r="O218" s="85"/>
    </row>
    <row r="219" spans="1:15" ht="12.75">
      <c r="A219" s="94"/>
      <c r="B219" s="85"/>
      <c r="C219" s="85"/>
      <c r="D219" s="96"/>
      <c r="E219" s="125"/>
      <c r="F219" s="125"/>
      <c r="G219" s="244"/>
      <c r="H219" s="244"/>
      <c r="I219" s="244"/>
      <c r="J219" s="244"/>
      <c r="K219" s="97"/>
      <c r="L219" s="85"/>
      <c r="M219" s="85"/>
      <c r="N219" s="85"/>
      <c r="O219" s="85"/>
    </row>
    <row r="220" spans="1:15" ht="12.75">
      <c r="A220" s="94"/>
      <c r="B220" s="85"/>
      <c r="C220" s="85"/>
      <c r="D220" s="96"/>
      <c r="E220" s="248"/>
      <c r="F220" s="248"/>
      <c r="G220" s="244"/>
      <c r="H220" s="244"/>
      <c r="I220" s="244"/>
      <c r="J220" s="244"/>
      <c r="K220" s="106"/>
      <c r="L220" s="85"/>
      <c r="M220" s="85"/>
      <c r="N220" s="85"/>
      <c r="O220" s="85"/>
    </row>
    <row r="221" spans="1:15" ht="12.75">
      <c r="A221" s="94"/>
      <c r="B221" s="85"/>
      <c r="C221" s="85"/>
      <c r="D221" s="96"/>
      <c r="E221" s="125"/>
      <c r="F221" s="125"/>
      <c r="G221" s="244"/>
      <c r="H221" s="244"/>
      <c r="I221" s="244"/>
      <c r="J221" s="244"/>
      <c r="K221" s="101"/>
      <c r="L221" s="85"/>
      <c r="M221" s="85"/>
      <c r="N221" s="85"/>
      <c r="O221" s="85"/>
    </row>
    <row r="222" spans="1:15" ht="12.75">
      <c r="A222" s="94"/>
      <c r="B222" s="85"/>
      <c r="C222" s="85"/>
      <c r="D222" s="96"/>
      <c r="E222" s="248"/>
      <c r="F222" s="248"/>
      <c r="G222" s="244"/>
      <c r="H222" s="244"/>
      <c r="I222" s="244"/>
      <c r="J222" s="244"/>
      <c r="K222" s="106"/>
      <c r="L222" s="85"/>
      <c r="M222" s="85"/>
      <c r="N222" s="85"/>
      <c r="O222" s="85"/>
    </row>
    <row r="223" spans="1:15" ht="12.75">
      <c r="A223" s="94"/>
      <c r="B223" s="85"/>
      <c r="C223" s="85"/>
      <c r="D223" s="96"/>
      <c r="E223" s="126"/>
      <c r="F223" s="125"/>
      <c r="G223" s="244"/>
      <c r="H223" s="244"/>
      <c r="I223" s="244"/>
      <c r="J223" s="244"/>
      <c r="K223" s="97"/>
      <c r="L223" s="85"/>
      <c r="M223" s="85"/>
      <c r="N223" s="85"/>
      <c r="O223" s="85"/>
    </row>
    <row r="224" spans="1:15" ht="12.75">
      <c r="A224" s="94"/>
      <c r="B224" s="85"/>
      <c r="C224" s="85"/>
      <c r="D224" s="96"/>
      <c r="E224" s="248"/>
      <c r="F224" s="248"/>
      <c r="G224" s="244"/>
      <c r="H224" s="244"/>
      <c r="I224" s="244"/>
      <c r="J224" s="244"/>
      <c r="K224" s="106"/>
      <c r="L224" s="85"/>
      <c r="M224" s="85"/>
      <c r="N224" s="85"/>
      <c r="O224" s="85"/>
    </row>
    <row r="225" spans="1:15" ht="12.75">
      <c r="A225" s="94"/>
      <c r="B225" s="85"/>
      <c r="C225" s="85"/>
      <c r="D225" s="96"/>
      <c r="E225" s="125"/>
      <c r="F225" s="125"/>
      <c r="G225" s="244"/>
      <c r="H225" s="244"/>
      <c r="I225" s="244"/>
      <c r="J225" s="244"/>
      <c r="K225" s="97"/>
      <c r="L225" s="85"/>
      <c r="M225" s="85"/>
      <c r="N225" s="85"/>
      <c r="O225" s="85"/>
    </row>
    <row r="226" spans="1:15" ht="12.75">
      <c r="A226" s="94"/>
      <c r="B226" s="85"/>
      <c r="C226" s="85"/>
      <c r="D226" s="96"/>
      <c r="E226" s="248"/>
      <c r="F226" s="248"/>
      <c r="G226" s="244"/>
      <c r="H226" s="244"/>
      <c r="I226" s="244"/>
      <c r="J226" s="244"/>
      <c r="K226" s="106"/>
      <c r="L226" s="85"/>
      <c r="M226" s="85"/>
      <c r="N226" s="85"/>
      <c r="O226" s="85"/>
    </row>
    <row r="227" spans="1:15" ht="12.75">
      <c r="A227" s="95"/>
      <c r="B227" s="115"/>
      <c r="C227" s="85"/>
      <c r="D227" s="96"/>
      <c r="E227" s="97"/>
      <c r="F227" s="97"/>
      <c r="G227" s="244"/>
      <c r="H227" s="244"/>
      <c r="I227" s="244"/>
      <c r="J227" s="244"/>
      <c r="K227" s="97"/>
      <c r="L227" s="85"/>
      <c r="M227" s="85"/>
      <c r="N227" s="85"/>
      <c r="O227" s="85"/>
    </row>
    <row r="228" spans="1:15" ht="12.75">
      <c r="A228" s="95"/>
      <c r="B228" s="111"/>
      <c r="C228" s="85"/>
      <c r="D228" s="96"/>
      <c r="E228" s="97"/>
      <c r="F228" s="97"/>
      <c r="G228" s="99"/>
      <c r="H228" s="97"/>
      <c r="I228" s="100"/>
      <c r="J228" s="97"/>
      <c r="K228" s="97"/>
      <c r="L228" s="85"/>
      <c r="M228" s="85"/>
      <c r="N228" s="85"/>
      <c r="O228" s="85"/>
    </row>
    <row r="229" spans="1:15" ht="12.75">
      <c r="A229" s="151"/>
      <c r="B229" s="85"/>
      <c r="C229" s="85"/>
      <c r="D229" s="96"/>
      <c r="E229" s="248"/>
      <c r="F229" s="248"/>
      <c r="G229" s="244"/>
      <c r="H229" s="244"/>
      <c r="I229" s="244"/>
      <c r="J229" s="244"/>
      <c r="K229" s="97"/>
      <c r="L229" s="85"/>
      <c r="M229" s="85"/>
      <c r="N229" s="85"/>
      <c r="O229" s="85"/>
    </row>
    <row r="230" spans="1:15" ht="12.75">
      <c r="A230" s="85"/>
      <c r="B230" s="111"/>
      <c r="C230" s="85"/>
      <c r="D230" s="96"/>
      <c r="E230" s="97"/>
      <c r="F230" s="97"/>
      <c r="G230" s="244"/>
      <c r="H230" s="244"/>
      <c r="I230" s="244"/>
      <c r="J230" s="244"/>
      <c r="K230" s="97"/>
      <c r="L230" s="85"/>
      <c r="M230" s="85"/>
      <c r="N230" s="85"/>
      <c r="O230" s="85"/>
    </row>
    <row r="231" spans="1:15" ht="12.75">
      <c r="A231" s="95"/>
      <c r="B231" s="111"/>
      <c r="C231" s="85"/>
      <c r="D231" s="96"/>
      <c r="E231" s="97"/>
      <c r="F231" s="97"/>
      <c r="G231" s="99"/>
      <c r="H231" s="97"/>
      <c r="I231" s="100"/>
      <c r="J231" s="97"/>
      <c r="K231" s="97"/>
      <c r="L231" s="85"/>
      <c r="M231" s="85"/>
      <c r="N231" s="85"/>
      <c r="O231" s="85"/>
    </row>
    <row r="232" spans="1:15" ht="12.75">
      <c r="A232" s="94"/>
      <c r="B232" s="85"/>
      <c r="C232" s="85"/>
      <c r="D232" s="96"/>
      <c r="E232" s="248"/>
      <c r="F232" s="248"/>
      <c r="G232" s="244"/>
      <c r="H232" s="244"/>
      <c r="I232" s="244"/>
      <c r="J232" s="244"/>
      <c r="K232" s="97"/>
      <c r="L232" s="85"/>
      <c r="M232" s="85"/>
      <c r="N232" s="85"/>
      <c r="O232" s="85"/>
    </row>
    <row r="233" spans="1:15" ht="12.75">
      <c r="A233" s="94"/>
      <c r="B233" s="85"/>
      <c r="C233" s="85"/>
      <c r="D233" s="96"/>
      <c r="E233" s="97"/>
      <c r="F233" s="97"/>
      <c r="G233" s="244"/>
      <c r="H233" s="244"/>
      <c r="I233" s="244"/>
      <c r="J233" s="244"/>
      <c r="K233" s="97"/>
      <c r="L233" s="85"/>
      <c r="M233" s="85"/>
      <c r="N233" s="85"/>
      <c r="O233" s="85"/>
    </row>
    <row r="234" spans="1:15" ht="12.75">
      <c r="A234" s="95"/>
      <c r="B234" s="111"/>
      <c r="C234" s="85"/>
      <c r="D234" s="96"/>
      <c r="E234" s="152"/>
      <c r="F234" s="97"/>
      <c r="G234" s="99"/>
      <c r="H234" s="97"/>
      <c r="I234" s="100"/>
      <c r="J234" s="97"/>
      <c r="K234" s="97"/>
      <c r="L234" s="85"/>
      <c r="M234" s="85"/>
      <c r="N234" s="85"/>
      <c r="O234" s="85"/>
    </row>
    <row r="235" spans="1:15" ht="12.75">
      <c r="A235" s="95"/>
      <c r="B235" s="111"/>
      <c r="C235" s="85"/>
      <c r="D235" s="96"/>
      <c r="E235" s="152"/>
      <c r="F235" s="97"/>
      <c r="G235" s="99"/>
      <c r="H235" s="97"/>
      <c r="I235" s="100"/>
      <c r="J235" s="97"/>
      <c r="K235" s="97"/>
      <c r="L235" s="85"/>
      <c r="M235" s="85"/>
      <c r="N235" s="85"/>
      <c r="O235" s="85"/>
    </row>
    <row r="236" spans="1:15" ht="12.75">
      <c r="A236" s="94"/>
      <c r="B236" s="85"/>
      <c r="C236" s="85"/>
      <c r="D236" s="96"/>
      <c r="E236" s="248"/>
      <c r="F236" s="248"/>
      <c r="G236" s="244"/>
      <c r="H236" s="244"/>
      <c r="I236" s="100"/>
      <c r="J236" s="97"/>
      <c r="K236" s="97"/>
      <c r="L236" s="85"/>
      <c r="M236" s="85"/>
      <c r="N236" s="85"/>
      <c r="O236" s="85"/>
    </row>
    <row r="237" spans="1:15" ht="12.75">
      <c r="A237" s="94"/>
      <c r="B237" s="85"/>
      <c r="C237" s="85"/>
      <c r="D237" s="96"/>
      <c r="E237" s="97"/>
      <c r="F237" s="97"/>
      <c r="G237" s="244"/>
      <c r="H237" s="244"/>
      <c r="I237" s="100"/>
      <c r="J237" s="97"/>
      <c r="K237" s="97"/>
      <c r="L237" s="85"/>
      <c r="M237" s="85"/>
      <c r="N237" s="85"/>
      <c r="O237" s="85"/>
    </row>
    <row r="238" spans="1:15" ht="12.75">
      <c r="A238" s="94"/>
      <c r="B238" s="85"/>
      <c r="C238" s="85"/>
      <c r="D238" s="96"/>
      <c r="E238" s="248"/>
      <c r="F238" s="248"/>
      <c r="G238" s="244"/>
      <c r="H238" s="244"/>
      <c r="I238" s="100"/>
      <c r="J238" s="97"/>
      <c r="K238" s="97"/>
      <c r="L238" s="85"/>
      <c r="M238" s="85"/>
      <c r="N238" s="85"/>
      <c r="O238" s="85"/>
    </row>
    <row r="239" spans="1:15" ht="12.75">
      <c r="A239" s="94"/>
      <c r="B239" s="85"/>
      <c r="C239" s="85"/>
      <c r="D239" s="96"/>
      <c r="E239" s="97"/>
      <c r="F239" s="97"/>
      <c r="G239" s="244"/>
      <c r="H239" s="244"/>
      <c r="I239" s="100"/>
      <c r="J239" s="97"/>
      <c r="K239" s="97"/>
      <c r="L239" s="85"/>
      <c r="M239" s="85"/>
      <c r="N239" s="85"/>
      <c r="O239" s="85"/>
    </row>
    <row r="240" spans="1:15" ht="12.75">
      <c r="A240" s="94"/>
      <c r="B240" s="85"/>
      <c r="C240" s="85"/>
      <c r="D240" s="96"/>
      <c r="E240" s="97"/>
      <c r="F240" s="97"/>
      <c r="G240" s="244"/>
      <c r="H240" s="244"/>
      <c r="I240" s="100"/>
      <c r="J240" s="97"/>
      <c r="K240" s="97"/>
      <c r="L240" s="85"/>
      <c r="M240" s="85"/>
      <c r="N240" s="85"/>
      <c r="O240" s="85"/>
    </row>
    <row r="241" spans="1:15" ht="12.75">
      <c r="A241" s="94"/>
      <c r="B241" s="85"/>
      <c r="C241" s="85"/>
      <c r="D241" s="96"/>
      <c r="E241" s="248"/>
      <c r="F241" s="248"/>
      <c r="G241" s="244"/>
      <c r="H241" s="244"/>
      <c r="I241" s="100"/>
      <c r="J241" s="97"/>
      <c r="K241" s="97"/>
      <c r="L241" s="85"/>
      <c r="M241" s="85"/>
      <c r="N241" s="85"/>
      <c r="O241" s="85"/>
    </row>
    <row r="242" spans="1:15" ht="12.75">
      <c r="A242" s="115"/>
      <c r="B242" s="85"/>
      <c r="C242" s="85"/>
      <c r="D242" s="96"/>
      <c r="E242" s="97"/>
      <c r="F242" s="97"/>
      <c r="G242" s="244"/>
      <c r="H242" s="244"/>
      <c r="I242" s="100"/>
      <c r="J242" s="97"/>
      <c r="K242" s="97"/>
      <c r="L242" s="85"/>
      <c r="M242" s="85"/>
      <c r="N242" s="85"/>
      <c r="O242" s="85"/>
    </row>
    <row r="243" spans="1:15" ht="12.75">
      <c r="A243" s="95"/>
      <c r="B243" s="115"/>
      <c r="C243" s="85"/>
      <c r="D243" s="96"/>
      <c r="E243" s="97"/>
      <c r="F243" s="97"/>
      <c r="G243" s="244"/>
      <c r="H243" s="244"/>
      <c r="I243" s="217"/>
      <c r="J243" s="217"/>
      <c r="K243" s="97"/>
      <c r="L243" s="85"/>
      <c r="M243" s="85"/>
      <c r="N243" s="85"/>
      <c r="O243" s="85"/>
    </row>
    <row r="244" spans="1:15" ht="12.75">
      <c r="A244" s="95"/>
      <c r="B244" s="111"/>
      <c r="C244" s="85"/>
      <c r="D244" s="96"/>
      <c r="E244" s="97"/>
      <c r="F244" s="97"/>
      <c r="G244" s="244"/>
      <c r="H244" s="244"/>
      <c r="I244" s="217"/>
      <c r="J244" s="217"/>
      <c r="K244" s="97"/>
      <c r="L244" s="85"/>
      <c r="M244" s="85"/>
      <c r="N244" s="85"/>
      <c r="O244" s="85"/>
    </row>
    <row r="245" spans="1:15" ht="12.75">
      <c r="A245" s="95"/>
      <c r="B245" s="111"/>
      <c r="C245" s="95"/>
      <c r="D245" s="95"/>
      <c r="E245" s="95"/>
      <c r="F245" s="95"/>
      <c r="G245" s="97"/>
      <c r="H245" s="97"/>
      <c r="I245" s="97"/>
      <c r="J245" s="97"/>
      <c r="K245" s="109"/>
      <c r="L245" s="85"/>
      <c r="M245" s="85"/>
      <c r="N245" s="85"/>
      <c r="O245" s="85"/>
    </row>
    <row r="246" spans="1:15" ht="12.75">
      <c r="A246" s="95"/>
      <c r="B246" s="111"/>
      <c r="C246" s="85"/>
      <c r="D246" s="96"/>
      <c r="E246" s="248"/>
      <c r="F246" s="248"/>
      <c r="G246" s="256"/>
      <c r="H246" s="256"/>
      <c r="I246" s="256"/>
      <c r="J246" s="256"/>
      <c r="K246" s="101"/>
      <c r="L246" s="85"/>
      <c r="M246" s="85"/>
      <c r="N246" s="85"/>
      <c r="O246" s="85"/>
    </row>
    <row r="247" spans="1:15" ht="12.75">
      <c r="A247" s="95"/>
      <c r="B247" s="111"/>
      <c r="C247" s="85"/>
      <c r="D247" s="207"/>
      <c r="E247" s="207"/>
      <c r="F247" s="207"/>
      <c r="G247" s="207"/>
      <c r="H247" s="97"/>
      <c r="I247" s="100"/>
      <c r="J247" s="97"/>
      <c r="K247" s="101"/>
      <c r="L247" s="85"/>
      <c r="M247" s="85"/>
      <c r="N247" s="85"/>
      <c r="O247" s="85"/>
    </row>
    <row r="248" spans="1:15" ht="12.75">
      <c r="A248" s="95"/>
      <c r="B248" s="111"/>
      <c r="C248" s="85"/>
      <c r="D248" s="96"/>
      <c r="E248" s="97"/>
      <c r="F248" s="97"/>
      <c r="G248" s="99"/>
      <c r="H248" s="97"/>
      <c r="I248" s="100"/>
      <c r="J248" s="101"/>
      <c r="K248" s="101"/>
      <c r="L248" s="85"/>
      <c r="M248" s="85"/>
      <c r="N248" s="85"/>
      <c r="O248" s="85"/>
    </row>
    <row r="249" spans="1:15" ht="12.75">
      <c r="A249" s="95"/>
      <c r="B249" s="111"/>
      <c r="C249" s="85"/>
      <c r="D249" s="96"/>
      <c r="E249" s="97"/>
      <c r="F249" s="97"/>
      <c r="G249" s="99"/>
      <c r="H249" s="97"/>
      <c r="I249" s="100"/>
      <c r="J249" s="101"/>
      <c r="K249" s="101"/>
      <c r="L249" s="85"/>
      <c r="M249" s="85"/>
      <c r="N249" s="85"/>
      <c r="O249" s="85"/>
    </row>
    <row r="250" spans="1:15" ht="12.75">
      <c r="A250" s="95"/>
      <c r="B250" s="111"/>
      <c r="C250" s="85"/>
      <c r="D250" s="96"/>
      <c r="E250" s="209"/>
      <c r="F250" s="209"/>
      <c r="G250" s="209"/>
      <c r="H250" s="209"/>
      <c r="I250" s="104"/>
      <c r="J250" s="117"/>
      <c r="K250" s="101"/>
      <c r="L250" s="85"/>
      <c r="M250" s="85"/>
      <c r="N250" s="85"/>
      <c r="O250" s="85"/>
    </row>
    <row r="251" spans="1:15" ht="12.75">
      <c r="A251" s="95"/>
      <c r="B251" s="111"/>
      <c r="C251" s="85"/>
      <c r="D251" s="96"/>
      <c r="E251" s="209"/>
      <c r="F251" s="209"/>
      <c r="G251" s="209"/>
      <c r="H251" s="209"/>
      <c r="I251" s="104"/>
      <c r="J251" s="114"/>
      <c r="K251" s="101"/>
      <c r="L251" s="85"/>
      <c r="M251" s="85"/>
      <c r="N251" s="85"/>
      <c r="O251" s="85"/>
    </row>
    <row r="252" spans="1:15" ht="12.75">
      <c r="A252" s="95"/>
      <c r="B252" s="111"/>
      <c r="C252" s="85"/>
      <c r="D252" s="96"/>
      <c r="E252" s="97"/>
      <c r="F252" s="98"/>
      <c r="G252" s="252"/>
      <c r="H252" s="252"/>
      <c r="I252" s="99"/>
      <c r="J252" s="101"/>
      <c r="K252" s="97"/>
      <c r="L252" s="85"/>
      <c r="M252" s="85"/>
      <c r="N252" s="85"/>
      <c r="O252" s="85"/>
    </row>
    <row r="253" spans="1:15" ht="12.75">
      <c r="A253" s="95"/>
      <c r="B253" s="111"/>
      <c r="C253" s="85"/>
      <c r="D253" s="96"/>
      <c r="E253" s="97"/>
      <c r="F253" s="97"/>
      <c r="G253" s="252"/>
      <c r="H253" s="252"/>
      <c r="I253" s="97"/>
      <c r="J253" s="101"/>
      <c r="K253" s="97"/>
      <c r="L253" s="85"/>
      <c r="M253" s="85"/>
      <c r="N253" s="85"/>
      <c r="O253" s="85"/>
    </row>
    <row r="254" spans="1:15" ht="12.75">
      <c r="A254" s="94"/>
      <c r="B254" s="85"/>
      <c r="C254" s="85"/>
      <c r="D254" s="96"/>
      <c r="E254" s="249"/>
      <c r="F254" s="249"/>
      <c r="G254" s="252"/>
      <c r="H254" s="252"/>
      <c r="I254" s="97"/>
      <c r="J254" s="101"/>
      <c r="K254" s="97"/>
      <c r="L254" s="85"/>
      <c r="M254" s="85"/>
      <c r="N254" s="85"/>
      <c r="O254" s="85"/>
    </row>
    <row r="255" spans="1:15" ht="12.75">
      <c r="A255" s="95"/>
      <c r="B255" s="111"/>
      <c r="C255" s="85"/>
      <c r="D255" s="96"/>
      <c r="E255" s="252"/>
      <c r="F255" s="252"/>
      <c r="G255" s="252"/>
      <c r="H255" s="252"/>
      <c r="I255" s="97"/>
      <c r="J255" s="101"/>
      <c r="K255" s="97"/>
      <c r="L255" s="85"/>
      <c r="M255" s="85"/>
      <c r="N255" s="85"/>
      <c r="O255" s="85"/>
    </row>
    <row r="256" spans="1:15" ht="12.75">
      <c r="A256" s="94"/>
      <c r="B256" s="85"/>
      <c r="C256" s="85"/>
      <c r="D256" s="96"/>
      <c r="E256" s="249"/>
      <c r="F256" s="249"/>
      <c r="G256" s="252"/>
      <c r="H256" s="252"/>
      <c r="I256" s="97"/>
      <c r="J256" s="101"/>
      <c r="K256" s="97"/>
      <c r="L256" s="85"/>
      <c r="M256" s="85"/>
      <c r="N256" s="85"/>
      <c r="O256" s="85"/>
    </row>
    <row r="257" spans="1:15" ht="12.75">
      <c r="A257" s="95"/>
      <c r="B257" s="111"/>
      <c r="C257" s="85"/>
      <c r="D257" s="96"/>
      <c r="E257" s="252"/>
      <c r="F257" s="252"/>
      <c r="G257" s="252"/>
      <c r="H257" s="252"/>
      <c r="I257" s="97"/>
      <c r="J257" s="101"/>
      <c r="K257" s="97"/>
      <c r="L257" s="85"/>
      <c r="M257" s="85"/>
      <c r="N257" s="85"/>
      <c r="O257" s="85"/>
    </row>
    <row r="258" spans="1:15" ht="12.75">
      <c r="A258" s="94"/>
      <c r="B258" s="85"/>
      <c r="C258" s="85"/>
      <c r="D258" s="96"/>
      <c r="E258" s="249"/>
      <c r="F258" s="249"/>
      <c r="G258" s="252"/>
      <c r="H258" s="252"/>
      <c r="I258" s="97"/>
      <c r="J258" s="101"/>
      <c r="K258" s="97"/>
      <c r="L258" s="85"/>
      <c r="M258" s="85"/>
      <c r="N258" s="85"/>
      <c r="O258" s="85"/>
    </row>
    <row r="259" spans="1:15" ht="12.75">
      <c r="A259" s="95"/>
      <c r="B259" s="111"/>
      <c r="C259" s="85"/>
      <c r="D259" s="96"/>
      <c r="E259" s="252"/>
      <c r="F259" s="252"/>
      <c r="G259" s="252"/>
      <c r="H259" s="252"/>
      <c r="I259" s="97"/>
      <c r="J259" s="101"/>
      <c r="K259" s="97"/>
      <c r="L259" s="85"/>
      <c r="M259" s="85"/>
      <c r="N259" s="85"/>
      <c r="O259" s="85"/>
    </row>
    <row r="260" spans="1:15" ht="12.75">
      <c r="A260" s="94"/>
      <c r="B260" s="85"/>
      <c r="C260" s="85"/>
      <c r="D260" s="96"/>
      <c r="E260" s="249"/>
      <c r="F260" s="249"/>
      <c r="G260" s="252"/>
      <c r="H260" s="252"/>
      <c r="I260" s="97"/>
      <c r="J260" s="101"/>
      <c r="K260" s="97"/>
      <c r="L260" s="85"/>
      <c r="M260" s="85"/>
      <c r="N260" s="85"/>
      <c r="O260" s="85"/>
    </row>
    <row r="261" spans="1:15" ht="12.75">
      <c r="A261" s="95"/>
      <c r="B261" s="111"/>
      <c r="C261" s="85"/>
      <c r="D261" s="96"/>
      <c r="E261" s="252"/>
      <c r="F261" s="252"/>
      <c r="G261" s="252"/>
      <c r="H261" s="252"/>
      <c r="I261" s="97"/>
      <c r="J261" s="101"/>
      <c r="K261" s="101"/>
      <c r="L261" s="85"/>
      <c r="M261" s="85"/>
      <c r="N261" s="85"/>
      <c r="O261" s="85"/>
    </row>
    <row r="262" spans="1:15" ht="12.75">
      <c r="A262" s="94"/>
      <c r="B262" s="85"/>
      <c r="C262" s="85"/>
      <c r="D262" s="96"/>
      <c r="E262" s="249"/>
      <c r="F262" s="249"/>
      <c r="G262" s="252"/>
      <c r="H262" s="252"/>
      <c r="I262" s="97"/>
      <c r="J262" s="101"/>
      <c r="K262" s="101"/>
      <c r="L262" s="85"/>
      <c r="M262" s="85"/>
      <c r="N262" s="85"/>
      <c r="O262" s="85"/>
    </row>
    <row r="263" spans="1:15" ht="12.75">
      <c r="A263" s="95"/>
      <c r="B263" s="85"/>
      <c r="C263" s="85"/>
      <c r="D263" s="96"/>
      <c r="E263" s="252"/>
      <c r="F263" s="252"/>
      <c r="G263" s="252"/>
      <c r="H263" s="252"/>
      <c r="I263" s="97"/>
      <c r="J263" s="101"/>
      <c r="K263" s="101"/>
      <c r="L263" s="85"/>
      <c r="M263" s="85"/>
      <c r="N263" s="85"/>
      <c r="O263" s="85"/>
    </row>
    <row r="264" spans="1:15" ht="12.75">
      <c r="A264" s="94"/>
      <c r="B264" s="85"/>
      <c r="C264" s="85"/>
      <c r="D264" s="96"/>
      <c r="E264" s="249"/>
      <c r="F264" s="249"/>
      <c r="G264" s="206"/>
      <c r="H264" s="206"/>
      <c r="I264" s="97"/>
      <c r="J264" s="101"/>
      <c r="K264" s="97"/>
      <c r="L264" s="85"/>
      <c r="M264" s="85"/>
      <c r="N264" s="85"/>
      <c r="O264" s="85"/>
    </row>
    <row r="265" spans="1:15" ht="12.75">
      <c r="A265" s="94"/>
      <c r="B265" s="85"/>
      <c r="C265" s="85"/>
      <c r="D265" s="96"/>
      <c r="E265" s="252"/>
      <c r="F265" s="252"/>
      <c r="G265" s="252"/>
      <c r="H265" s="252"/>
      <c r="I265" s="97"/>
      <c r="J265" s="101"/>
      <c r="K265" s="97"/>
      <c r="L265" s="85"/>
      <c r="M265" s="85"/>
      <c r="N265" s="85"/>
      <c r="O265" s="85"/>
    </row>
    <row r="266" spans="1:15" ht="12.75">
      <c r="A266" s="95"/>
      <c r="B266" s="111"/>
      <c r="C266" s="85"/>
      <c r="D266" s="96"/>
      <c r="E266" s="97"/>
      <c r="F266" s="97"/>
      <c r="G266" s="252"/>
      <c r="H266" s="252"/>
      <c r="I266" s="97"/>
      <c r="J266" s="101"/>
      <c r="K266" s="97"/>
      <c r="L266" s="85"/>
      <c r="M266" s="85"/>
      <c r="N266" s="85"/>
      <c r="O266" s="85"/>
    </row>
    <row r="267" spans="1:15" ht="12.75">
      <c r="A267" s="94"/>
      <c r="B267" s="85"/>
      <c r="C267" s="85"/>
      <c r="D267" s="96"/>
      <c r="E267" s="249"/>
      <c r="F267" s="249"/>
      <c r="G267" s="206"/>
      <c r="H267" s="206"/>
      <c r="I267" s="97"/>
      <c r="J267" s="101"/>
      <c r="K267" s="97"/>
      <c r="L267" s="85"/>
      <c r="M267" s="85"/>
      <c r="N267" s="85"/>
      <c r="O267" s="85"/>
    </row>
    <row r="268" spans="1:15" ht="12.75">
      <c r="A268" s="95"/>
      <c r="B268" s="94"/>
      <c r="C268" s="85"/>
      <c r="D268" s="96"/>
      <c r="E268" s="252"/>
      <c r="F268" s="252"/>
      <c r="G268" s="85"/>
      <c r="H268" s="95"/>
      <c r="I268" s="97"/>
      <c r="J268" s="101"/>
      <c r="K268" s="97"/>
      <c r="L268" s="85"/>
      <c r="M268" s="85"/>
      <c r="N268" s="85"/>
      <c r="O268" s="85"/>
    </row>
    <row r="269" spans="1:15" ht="12.75">
      <c r="A269" s="95"/>
      <c r="B269" s="95"/>
      <c r="C269" s="95"/>
      <c r="D269" s="95"/>
      <c r="E269" s="85"/>
      <c r="F269" s="95"/>
      <c r="G269" s="209"/>
      <c r="H269" s="209"/>
      <c r="I269" s="97"/>
      <c r="J269" s="101"/>
      <c r="K269" s="93"/>
      <c r="L269" s="85"/>
      <c r="M269" s="85"/>
      <c r="N269" s="85"/>
      <c r="O269" s="85"/>
    </row>
    <row r="270" spans="1:15" ht="12.75">
      <c r="A270" s="95"/>
      <c r="B270" s="94"/>
      <c r="C270" s="85"/>
      <c r="D270" s="96"/>
      <c r="E270" s="250"/>
      <c r="F270" s="250"/>
      <c r="G270" s="251"/>
      <c r="H270" s="251"/>
      <c r="I270" s="97"/>
      <c r="J270" s="101"/>
      <c r="K270" s="99"/>
      <c r="L270" s="85"/>
      <c r="M270" s="85"/>
      <c r="N270" s="85"/>
      <c r="O270" s="85"/>
    </row>
    <row r="271" spans="1:15" ht="12.75">
      <c r="A271" s="95"/>
      <c r="B271" s="94"/>
      <c r="C271" s="85"/>
      <c r="D271" s="96"/>
      <c r="E271" s="97"/>
      <c r="F271" s="97"/>
      <c r="G271" s="97"/>
      <c r="H271" s="95"/>
      <c r="I271" s="97"/>
      <c r="J271" s="101"/>
      <c r="K271" s="99"/>
      <c r="L271" s="85"/>
      <c r="M271" s="85"/>
      <c r="N271" s="85"/>
      <c r="O271" s="85"/>
    </row>
    <row r="272" spans="1:15" ht="12.75">
      <c r="A272" s="95"/>
      <c r="B272" s="94"/>
      <c r="C272" s="85"/>
      <c r="D272" s="96"/>
      <c r="E272" s="97"/>
      <c r="F272" s="97"/>
      <c r="G272" s="97"/>
      <c r="H272" s="95"/>
      <c r="I272" s="97"/>
      <c r="J272" s="101"/>
      <c r="K272" s="99"/>
      <c r="L272" s="85"/>
      <c r="M272" s="85"/>
      <c r="N272" s="85"/>
      <c r="O272" s="85"/>
    </row>
    <row r="273" spans="1:15" ht="12.75">
      <c r="A273" s="95"/>
      <c r="B273" s="94"/>
      <c r="C273" s="85"/>
      <c r="D273" s="96"/>
      <c r="E273" s="97"/>
      <c r="F273" s="97"/>
      <c r="G273" s="97"/>
      <c r="H273" s="95"/>
      <c r="I273" s="97"/>
      <c r="J273" s="101"/>
      <c r="K273" s="99"/>
      <c r="L273" s="85"/>
      <c r="M273" s="85"/>
      <c r="N273" s="85"/>
      <c r="O273" s="85"/>
    </row>
    <row r="274" spans="1:15" ht="12.75">
      <c r="A274" s="95"/>
      <c r="B274" s="111"/>
      <c r="C274" s="85"/>
      <c r="D274" s="96"/>
      <c r="E274" s="114"/>
      <c r="F274" s="164"/>
      <c r="G274" s="210"/>
      <c r="H274" s="210"/>
      <c r="I274" s="210"/>
      <c r="J274" s="210"/>
      <c r="K274" s="104"/>
      <c r="L274" s="85"/>
      <c r="M274" s="85"/>
      <c r="N274" s="85"/>
      <c r="O274" s="85"/>
    </row>
    <row r="275" spans="1:15" ht="12.75">
      <c r="A275" s="95"/>
      <c r="B275" s="111"/>
      <c r="C275" s="85"/>
      <c r="D275" s="96"/>
      <c r="E275" s="97"/>
      <c r="F275" s="165"/>
      <c r="G275" s="210"/>
      <c r="H275" s="210"/>
      <c r="I275" s="210"/>
      <c r="J275" s="210"/>
      <c r="K275" s="104"/>
      <c r="L275" s="85"/>
      <c r="M275" s="85"/>
      <c r="N275" s="85"/>
      <c r="O275" s="85"/>
    </row>
    <row r="276" spans="1:15" ht="12.75">
      <c r="A276" s="95"/>
      <c r="B276" s="111"/>
      <c r="C276" s="85"/>
      <c r="D276" s="96"/>
      <c r="E276" s="97"/>
      <c r="F276" s="98"/>
      <c r="G276" s="99"/>
      <c r="H276" s="99"/>
      <c r="I276" s="100"/>
      <c r="J276" s="101"/>
      <c r="K276" s="101"/>
      <c r="L276" s="85"/>
      <c r="M276" s="85"/>
      <c r="N276" s="85"/>
      <c r="O276" s="85"/>
    </row>
    <row r="277" spans="1:15" ht="12.75">
      <c r="A277" s="95"/>
      <c r="B277" s="111"/>
      <c r="C277" s="85"/>
      <c r="D277" s="96"/>
      <c r="E277" s="97"/>
      <c r="F277" s="98"/>
      <c r="G277" s="99"/>
      <c r="H277" s="97"/>
      <c r="I277" s="100"/>
      <c r="J277" s="97"/>
      <c r="K277" s="97"/>
      <c r="L277" s="85"/>
      <c r="M277" s="85"/>
      <c r="N277" s="85"/>
      <c r="O277" s="85"/>
    </row>
    <row r="278" spans="1:15" ht="12.75">
      <c r="A278" s="94"/>
      <c r="B278" s="85"/>
      <c r="C278" s="85"/>
      <c r="D278" s="85"/>
      <c r="E278" s="188"/>
      <c r="F278" s="98"/>
      <c r="G278" s="213"/>
      <c r="H278" s="213"/>
      <c r="I278" s="213"/>
      <c r="J278" s="213"/>
      <c r="K278" s="106"/>
      <c r="L278" s="85"/>
      <c r="M278" s="85"/>
      <c r="N278" s="85"/>
      <c r="O278" s="85"/>
    </row>
    <row r="279" spans="1:15" ht="12.75">
      <c r="A279" s="95"/>
      <c r="B279" s="94"/>
      <c r="C279" s="85"/>
      <c r="D279" s="96"/>
      <c r="E279" s="97"/>
      <c r="F279" s="98"/>
      <c r="G279" s="99"/>
      <c r="H279" s="97"/>
      <c r="I279" s="100"/>
      <c r="J279" s="97"/>
      <c r="K279" s="101"/>
      <c r="L279" s="85"/>
      <c r="M279" s="85"/>
      <c r="N279" s="85"/>
      <c r="O279" s="85"/>
    </row>
    <row r="280" spans="1:15" ht="12.75">
      <c r="A280" s="95"/>
      <c r="B280" s="111"/>
      <c r="C280" s="97"/>
      <c r="D280" s="96"/>
      <c r="E280" s="96"/>
      <c r="F280" s="98"/>
      <c r="G280" s="100"/>
      <c r="H280" s="97"/>
      <c r="I280" s="97"/>
      <c r="J280" s="97"/>
      <c r="K280" s="97"/>
      <c r="L280" s="85"/>
      <c r="M280" s="85"/>
      <c r="N280" s="85"/>
      <c r="O280" s="85"/>
    </row>
    <row r="281" spans="1:15" ht="12.75">
      <c r="A281" s="94"/>
      <c r="B281" s="85"/>
      <c r="C281" s="85"/>
      <c r="D281" s="96"/>
      <c r="E281" s="97"/>
      <c r="F281" s="98"/>
      <c r="G281" s="97"/>
      <c r="H281" s="97"/>
      <c r="I281" s="97"/>
      <c r="J281" s="97"/>
      <c r="K281" s="97"/>
      <c r="L281" s="85"/>
      <c r="M281" s="85"/>
      <c r="N281" s="85"/>
      <c r="O281" s="85"/>
    </row>
    <row r="282" spans="1:15" ht="12.75">
      <c r="A282" s="94"/>
      <c r="B282" s="85"/>
      <c r="C282" s="85"/>
      <c r="D282" s="96"/>
      <c r="E282" s="97"/>
      <c r="F282" s="98"/>
      <c r="G282" s="97"/>
      <c r="H282" s="97"/>
      <c r="I282" s="97"/>
      <c r="J282" s="97"/>
      <c r="K282" s="101"/>
      <c r="L282" s="85"/>
      <c r="M282" s="85"/>
      <c r="N282" s="85"/>
      <c r="O282" s="85"/>
    </row>
    <row r="283" spans="1:15" ht="12.75">
      <c r="A283" s="95"/>
      <c r="B283" s="111"/>
      <c r="C283" s="85"/>
      <c r="D283" s="96"/>
      <c r="E283" s="97"/>
      <c r="F283" s="98"/>
      <c r="G283" s="97"/>
      <c r="H283" s="97"/>
      <c r="I283" s="100"/>
      <c r="J283" s="97"/>
      <c r="K283" s="101"/>
      <c r="L283" s="85"/>
      <c r="M283" s="85"/>
      <c r="N283" s="85"/>
      <c r="O283" s="85"/>
    </row>
    <row r="284" spans="1:15" ht="12.75">
      <c r="A284" s="95"/>
      <c r="B284" s="95"/>
      <c r="C284" s="85"/>
      <c r="D284" s="96"/>
      <c r="E284" s="97"/>
      <c r="F284" s="98"/>
      <c r="G284" s="252"/>
      <c r="H284" s="252"/>
      <c r="I284" s="252"/>
      <c r="J284" s="252"/>
      <c r="K284" s="109"/>
      <c r="L284" s="85"/>
      <c r="M284" s="85"/>
      <c r="N284" s="85"/>
      <c r="O284" s="85"/>
    </row>
    <row r="285" spans="1:15" ht="12.75">
      <c r="A285" s="95"/>
      <c r="B285" s="111"/>
      <c r="C285" s="85"/>
      <c r="D285" s="96"/>
      <c r="E285" s="97"/>
      <c r="F285" s="98"/>
      <c r="G285" s="213"/>
      <c r="H285" s="213"/>
      <c r="I285" s="213"/>
      <c r="J285" s="213"/>
      <c r="K285" s="101"/>
      <c r="L285" s="85"/>
      <c r="M285" s="85"/>
      <c r="N285" s="85"/>
      <c r="O285" s="85"/>
    </row>
    <row r="286" spans="1:15" ht="12.75">
      <c r="A286" s="95"/>
      <c r="B286" s="111"/>
      <c r="C286" s="85"/>
      <c r="D286" s="96"/>
      <c r="E286" s="97"/>
      <c r="F286" s="98"/>
      <c r="G286" s="97"/>
      <c r="H286" s="97"/>
      <c r="I286" s="100"/>
      <c r="J286" s="97"/>
      <c r="K286" s="101"/>
      <c r="L286" s="85"/>
      <c r="M286" s="85"/>
      <c r="N286" s="85"/>
      <c r="O286" s="85"/>
    </row>
    <row r="287" spans="1:15" ht="12.75">
      <c r="A287" s="95"/>
      <c r="B287" s="115"/>
      <c r="C287" s="85"/>
      <c r="D287" s="96"/>
      <c r="E287" s="97"/>
      <c r="F287" s="98"/>
      <c r="G287" s="97"/>
      <c r="H287" s="99"/>
      <c r="I287" s="100"/>
      <c r="J287" s="101"/>
      <c r="K287" s="101"/>
      <c r="L287" s="85"/>
      <c r="M287" s="85"/>
      <c r="N287" s="85"/>
      <c r="O287" s="85"/>
    </row>
    <row r="288" spans="1:15" ht="12.75">
      <c r="A288" s="95"/>
      <c r="B288" s="115"/>
      <c r="C288" s="85"/>
      <c r="D288" s="96"/>
      <c r="E288" s="97"/>
      <c r="F288" s="98"/>
      <c r="G288" s="95"/>
      <c r="H288" s="101"/>
      <c r="I288" s="116"/>
      <c r="J288" s="101"/>
      <c r="K288" s="122"/>
      <c r="L288" s="85"/>
      <c r="M288" s="85"/>
      <c r="N288" s="85"/>
      <c r="O288" s="85"/>
    </row>
    <row r="289" spans="1:15" ht="12.75">
      <c r="A289" s="95"/>
      <c r="B289" s="115"/>
      <c r="C289" s="85"/>
      <c r="D289" s="96"/>
      <c r="E289" s="97"/>
      <c r="F289" s="98"/>
      <c r="G289" s="95"/>
      <c r="H289" s="99"/>
      <c r="I289" s="97"/>
      <c r="J289" s="101"/>
      <c r="K289" s="93"/>
      <c r="L289" s="85"/>
      <c r="M289" s="85"/>
      <c r="N289" s="85"/>
      <c r="O289" s="85"/>
    </row>
    <row r="290" spans="1:15" ht="12.75">
      <c r="A290" s="95"/>
      <c r="B290" s="115"/>
      <c r="C290" s="85"/>
      <c r="D290" s="96"/>
      <c r="E290" s="97"/>
      <c r="F290" s="98"/>
      <c r="G290" s="95"/>
      <c r="H290" s="97"/>
      <c r="I290" s="97"/>
      <c r="J290" s="101"/>
      <c r="K290" s="109"/>
      <c r="L290" s="85"/>
      <c r="M290" s="85"/>
      <c r="N290" s="85"/>
      <c r="O290" s="85"/>
    </row>
    <row r="291" spans="1:15" ht="12.75">
      <c r="A291" s="95"/>
      <c r="B291" s="115"/>
      <c r="C291" s="85"/>
      <c r="D291" s="96"/>
      <c r="E291" s="97"/>
      <c r="F291" s="98"/>
      <c r="G291" s="95"/>
      <c r="H291" s="97"/>
      <c r="I291" s="101"/>
      <c r="J291" s="101"/>
      <c r="K291" s="93"/>
      <c r="L291" s="85"/>
      <c r="M291" s="85"/>
      <c r="N291" s="85"/>
      <c r="O291" s="85"/>
    </row>
    <row r="292" spans="1:15" ht="12.75">
      <c r="A292" s="95"/>
      <c r="B292" s="115"/>
      <c r="C292" s="85"/>
      <c r="D292" s="96"/>
      <c r="E292" s="97"/>
      <c r="F292" s="98"/>
      <c r="G292" s="95"/>
      <c r="H292" s="97"/>
      <c r="I292" s="97"/>
      <c r="J292" s="101"/>
      <c r="K292" s="123"/>
      <c r="L292" s="85"/>
      <c r="M292" s="85"/>
      <c r="N292" s="85"/>
      <c r="O292" s="85"/>
    </row>
    <row r="293" spans="1:15" ht="12.75">
      <c r="A293" s="95"/>
      <c r="B293" s="115"/>
      <c r="C293" s="85"/>
      <c r="D293" s="96"/>
      <c r="E293" s="97"/>
      <c r="F293" s="98"/>
      <c r="G293" s="97"/>
      <c r="H293" s="99"/>
      <c r="I293" s="100"/>
      <c r="J293" s="101"/>
      <c r="K293" s="101"/>
      <c r="L293" s="85"/>
      <c r="M293" s="85"/>
      <c r="N293" s="85"/>
      <c r="O293" s="85"/>
    </row>
    <row r="294" spans="1:15" ht="12.75">
      <c r="A294" s="95"/>
      <c r="B294" s="115"/>
      <c r="C294" s="85"/>
      <c r="D294" s="96"/>
      <c r="E294" s="97"/>
      <c r="F294" s="98"/>
      <c r="G294" s="124"/>
      <c r="H294" s="99"/>
      <c r="I294" s="100"/>
      <c r="J294" s="101"/>
      <c r="K294" s="123"/>
      <c r="L294" s="85"/>
      <c r="M294" s="85"/>
      <c r="N294" s="85"/>
      <c r="O294" s="85"/>
    </row>
    <row r="295" spans="1:15" ht="12.75">
      <c r="A295" s="95"/>
      <c r="B295" s="115"/>
      <c r="C295" s="85"/>
      <c r="D295" s="96"/>
      <c r="E295" s="97"/>
      <c r="F295" s="98"/>
      <c r="G295" s="97"/>
      <c r="H295" s="99"/>
      <c r="I295" s="100"/>
      <c r="J295" s="101"/>
      <c r="K295" s="101"/>
      <c r="L295" s="85"/>
      <c r="M295" s="85"/>
      <c r="N295" s="85"/>
      <c r="O295" s="85"/>
    </row>
    <row r="296" spans="1:15" ht="12.75">
      <c r="A296" s="95"/>
      <c r="B296" s="115"/>
      <c r="C296" s="85"/>
      <c r="D296" s="96"/>
      <c r="E296" s="97"/>
      <c r="F296" s="98"/>
      <c r="G296" s="97"/>
      <c r="H296" s="99"/>
      <c r="I296" s="100"/>
      <c r="J296" s="101"/>
      <c r="K296" s="101"/>
      <c r="L296" s="85"/>
      <c r="M296" s="85"/>
      <c r="N296" s="85"/>
      <c r="O296" s="85"/>
    </row>
    <row r="297" spans="1:15" ht="12.75">
      <c r="A297" s="95"/>
      <c r="B297" s="115"/>
      <c r="C297" s="85"/>
      <c r="D297" s="96"/>
      <c r="E297" s="97"/>
      <c r="F297" s="98"/>
      <c r="G297" s="97"/>
      <c r="H297" s="99"/>
      <c r="I297" s="100"/>
      <c r="J297" s="101"/>
      <c r="K297" s="101"/>
      <c r="L297" s="85"/>
      <c r="M297" s="85"/>
      <c r="N297" s="85"/>
      <c r="O297" s="85"/>
    </row>
    <row r="298" spans="1:15" ht="12.75">
      <c r="A298" s="95"/>
      <c r="B298" s="115"/>
      <c r="C298" s="85"/>
      <c r="D298" s="96"/>
      <c r="E298" s="97"/>
      <c r="F298" s="98"/>
      <c r="G298" s="97"/>
      <c r="H298" s="99"/>
      <c r="I298" s="100"/>
      <c r="J298" s="101"/>
      <c r="K298" s="101"/>
      <c r="L298" s="85"/>
      <c r="M298" s="85"/>
      <c r="N298" s="85"/>
      <c r="O298" s="85"/>
    </row>
    <row r="299" spans="1:15" ht="12.75">
      <c r="A299" s="95"/>
      <c r="B299" s="115"/>
      <c r="C299" s="85"/>
      <c r="D299" s="96"/>
      <c r="E299" s="97"/>
      <c r="F299" s="98"/>
      <c r="G299" s="97"/>
      <c r="H299" s="99"/>
      <c r="I299" s="100"/>
      <c r="J299" s="101"/>
      <c r="K299" s="101"/>
      <c r="L299" s="85"/>
      <c r="M299" s="85"/>
      <c r="N299" s="85"/>
      <c r="O299" s="85"/>
    </row>
    <row r="300" spans="1:15" ht="12.75">
      <c r="A300" s="85"/>
      <c r="B300" s="85"/>
      <c r="C300" s="85"/>
      <c r="D300" s="85"/>
      <c r="E300" s="85"/>
      <c r="F300" s="85"/>
      <c r="G300" s="85"/>
      <c r="H300" s="85"/>
      <c r="I300" s="85"/>
      <c r="J300" s="85"/>
      <c r="K300" s="85"/>
      <c r="L300" s="85"/>
      <c r="M300" s="85"/>
      <c r="N300" s="85"/>
      <c r="O300" s="85"/>
    </row>
    <row r="301" spans="1:15" ht="12.75">
      <c r="A301" s="85"/>
      <c r="B301" s="85"/>
      <c r="C301" s="85"/>
      <c r="D301" s="85"/>
      <c r="E301" s="85"/>
      <c r="F301" s="85"/>
      <c r="G301" s="85"/>
      <c r="H301" s="85"/>
      <c r="I301" s="85"/>
      <c r="J301" s="85"/>
      <c r="K301" s="85"/>
      <c r="L301" s="85"/>
      <c r="M301" s="85"/>
      <c r="N301" s="85"/>
      <c r="O301" s="85"/>
    </row>
    <row r="302" spans="1:15" ht="12.75">
      <c r="A302" s="85"/>
      <c r="B302" s="85"/>
      <c r="C302" s="85"/>
      <c r="D302" s="85"/>
      <c r="E302" s="85"/>
      <c r="F302" s="85"/>
      <c r="G302" s="85"/>
      <c r="H302" s="85"/>
      <c r="I302" s="85"/>
      <c r="J302" s="85"/>
      <c r="K302" s="85"/>
      <c r="L302" s="85"/>
      <c r="M302" s="85"/>
      <c r="N302" s="85"/>
      <c r="O302" s="85"/>
    </row>
    <row r="303" spans="1:15" ht="12.75">
      <c r="A303" s="85"/>
      <c r="B303" s="85"/>
      <c r="C303" s="85"/>
      <c r="D303" s="85"/>
      <c r="E303" s="85"/>
      <c r="F303" s="85"/>
      <c r="G303" s="85"/>
      <c r="H303" s="85"/>
      <c r="I303" s="85"/>
      <c r="J303" s="85"/>
      <c r="K303" s="85"/>
      <c r="L303" s="85"/>
      <c r="M303" s="85"/>
      <c r="N303" s="85"/>
      <c r="O303" s="85"/>
    </row>
    <row r="304" spans="1:15" ht="12.75">
      <c r="A304" s="85"/>
      <c r="B304" s="85"/>
      <c r="C304" s="85"/>
      <c r="D304" s="85"/>
      <c r="E304" s="85"/>
      <c r="F304" s="85"/>
      <c r="G304" s="85"/>
      <c r="H304" s="85"/>
      <c r="I304" s="85"/>
      <c r="J304" s="85"/>
      <c r="K304" s="85"/>
      <c r="L304" s="85"/>
      <c r="M304" s="85"/>
      <c r="N304" s="85"/>
      <c r="O304" s="85"/>
    </row>
    <row r="305" spans="1:15" ht="12.75">
      <c r="A305" s="85"/>
      <c r="B305" s="85"/>
      <c r="C305" s="85"/>
      <c r="D305" s="85"/>
      <c r="E305" s="85"/>
      <c r="F305" s="85"/>
      <c r="G305" s="85"/>
      <c r="H305" s="85"/>
      <c r="I305" s="85"/>
      <c r="J305" s="85"/>
      <c r="K305" s="85"/>
      <c r="L305" s="85"/>
      <c r="M305" s="85"/>
      <c r="N305" s="85"/>
      <c r="O305" s="85"/>
    </row>
    <row r="306" spans="1:15" ht="12.75">
      <c r="A306" s="85"/>
      <c r="B306" s="85"/>
      <c r="C306" s="85"/>
      <c r="D306" s="85"/>
      <c r="E306" s="85"/>
      <c r="F306" s="85"/>
      <c r="G306" s="85"/>
      <c r="H306" s="85"/>
      <c r="I306" s="85"/>
      <c r="J306" s="85"/>
      <c r="K306" s="85"/>
      <c r="L306" s="85"/>
      <c r="M306" s="85"/>
      <c r="N306" s="85"/>
      <c r="O306" s="85"/>
    </row>
    <row r="307" spans="1:15" ht="12.75">
      <c r="A307" s="85"/>
      <c r="B307" s="85"/>
      <c r="C307" s="85"/>
      <c r="D307" s="85"/>
      <c r="E307" s="85"/>
      <c r="F307" s="85"/>
      <c r="G307" s="85"/>
      <c r="H307" s="85"/>
      <c r="I307" s="85"/>
      <c r="J307" s="85"/>
      <c r="K307" s="85"/>
      <c r="L307" s="85"/>
      <c r="M307" s="85"/>
      <c r="N307" s="85"/>
      <c r="O307" s="85"/>
    </row>
    <row r="308" spans="1:15" ht="12.75">
      <c r="A308" s="85"/>
      <c r="B308" s="85"/>
      <c r="C308" s="85"/>
      <c r="D308" s="85"/>
      <c r="E308" s="85"/>
      <c r="F308" s="85"/>
      <c r="G308" s="85"/>
      <c r="H308" s="85"/>
      <c r="I308" s="85"/>
      <c r="J308" s="85"/>
      <c r="K308" s="85"/>
      <c r="L308" s="85"/>
      <c r="M308" s="85"/>
      <c r="N308" s="85"/>
      <c r="O308" s="85"/>
    </row>
    <row r="309" spans="1:15" ht="12.75">
      <c r="A309" s="85"/>
      <c r="B309" s="85"/>
      <c r="C309" s="85"/>
      <c r="D309" s="85"/>
      <c r="E309" s="85"/>
      <c r="F309" s="85"/>
      <c r="G309" s="85"/>
      <c r="H309" s="85"/>
      <c r="I309" s="85"/>
      <c r="J309" s="85"/>
      <c r="K309" s="85"/>
      <c r="L309" s="85"/>
      <c r="M309" s="85"/>
      <c r="N309" s="85"/>
      <c r="O309" s="85"/>
    </row>
    <row r="310" spans="1:15" ht="12.75">
      <c r="A310" s="85"/>
      <c r="B310" s="85"/>
      <c r="C310" s="85"/>
      <c r="D310" s="85"/>
      <c r="E310" s="85"/>
      <c r="F310" s="85"/>
      <c r="G310" s="85"/>
      <c r="H310" s="85"/>
      <c r="I310" s="85"/>
      <c r="J310" s="85"/>
      <c r="K310" s="85"/>
      <c r="L310" s="85"/>
      <c r="M310" s="85"/>
      <c r="N310" s="85"/>
      <c r="O310" s="85"/>
    </row>
    <row r="311" spans="1:15" ht="12.75">
      <c r="A311" s="85"/>
      <c r="B311" s="85"/>
      <c r="C311" s="85"/>
      <c r="D311" s="85"/>
      <c r="E311" s="85"/>
      <c r="F311" s="85"/>
      <c r="G311" s="85"/>
      <c r="H311" s="85"/>
      <c r="I311" s="85"/>
      <c r="J311" s="85"/>
      <c r="K311" s="85"/>
      <c r="L311" s="85"/>
      <c r="M311" s="85"/>
      <c r="N311" s="85"/>
      <c r="O311" s="85"/>
    </row>
  </sheetData>
  <mergeCells count="196">
    <mergeCell ref="K55:L55"/>
    <mergeCell ref="M55:N55"/>
    <mergeCell ref="G285:H285"/>
    <mergeCell ref="I285:J285"/>
    <mergeCell ref="K56:L56"/>
    <mergeCell ref="M56:N56"/>
    <mergeCell ref="K57:L57"/>
    <mergeCell ref="M57:N57"/>
    <mergeCell ref="K163:L163"/>
    <mergeCell ref="M163:N163"/>
    <mergeCell ref="K166:L166"/>
    <mergeCell ref="M166:N166"/>
    <mergeCell ref="I275:J275"/>
    <mergeCell ref="G278:H278"/>
    <mergeCell ref="I278:J278"/>
    <mergeCell ref="I197:J197"/>
    <mergeCell ref="I198:J198"/>
    <mergeCell ref="G197:H197"/>
    <mergeCell ref="G198:H198"/>
    <mergeCell ref="G200:H200"/>
    <mergeCell ref="G284:H284"/>
    <mergeCell ref="I284:J284"/>
    <mergeCell ref="E206:F206"/>
    <mergeCell ref="G269:H269"/>
    <mergeCell ref="G274:H274"/>
    <mergeCell ref="G275:H275"/>
    <mergeCell ref="G208:H208"/>
    <mergeCell ref="I208:J208"/>
    <mergeCell ref="I215:J215"/>
    <mergeCell ref="I216:J216"/>
    <mergeCell ref="E197:F197"/>
    <mergeCell ref="E200:F200"/>
    <mergeCell ref="E204:F204"/>
    <mergeCell ref="E205:F205"/>
    <mergeCell ref="G201:H201"/>
    <mergeCell ref="G202:H202"/>
    <mergeCell ref="I200:J200"/>
    <mergeCell ref="I201:J201"/>
    <mergeCell ref="I202:J202"/>
    <mergeCell ref="I204:J204"/>
    <mergeCell ref="I205:J205"/>
    <mergeCell ref="I206:J206"/>
    <mergeCell ref="I207:J207"/>
    <mergeCell ref="G204:H204"/>
    <mergeCell ref="G205:H205"/>
    <mergeCell ref="G206:H206"/>
    <mergeCell ref="G207:H207"/>
    <mergeCell ref="I217:J217"/>
    <mergeCell ref="G211:H211"/>
    <mergeCell ref="G212:H212"/>
    <mergeCell ref="G213:H213"/>
    <mergeCell ref="G214:H214"/>
    <mergeCell ref="G215:H215"/>
    <mergeCell ref="G216:H216"/>
    <mergeCell ref="G217:H217"/>
    <mergeCell ref="I211:J211"/>
    <mergeCell ref="I212:J212"/>
    <mergeCell ref="I213:J213"/>
    <mergeCell ref="I214:J214"/>
    <mergeCell ref="I232:J232"/>
    <mergeCell ref="I233:J233"/>
    <mergeCell ref="I229:J229"/>
    <mergeCell ref="I230:J230"/>
    <mergeCell ref="I222:J222"/>
    <mergeCell ref="I223:J223"/>
    <mergeCell ref="I224:J224"/>
    <mergeCell ref="I218:J218"/>
    <mergeCell ref="I226:J226"/>
    <mergeCell ref="I227:J227"/>
    <mergeCell ref="G225:H225"/>
    <mergeCell ref="G232:H232"/>
    <mergeCell ref="G229:H229"/>
    <mergeCell ref="G230:H230"/>
    <mergeCell ref="I219:J219"/>
    <mergeCell ref="I220:J220"/>
    <mergeCell ref="I221:J221"/>
    <mergeCell ref="G240:H240"/>
    <mergeCell ref="G237:H237"/>
    <mergeCell ref="G238:H238"/>
    <mergeCell ref="G239:H239"/>
    <mergeCell ref="G226:H226"/>
    <mergeCell ref="G227:H227"/>
    <mergeCell ref="I225:J225"/>
    <mergeCell ref="G222:H222"/>
    <mergeCell ref="G223:H223"/>
    <mergeCell ref="G224:H224"/>
    <mergeCell ref="G236:H236"/>
    <mergeCell ref="G233:H233"/>
    <mergeCell ref="G218:H218"/>
    <mergeCell ref="G219:H219"/>
    <mergeCell ref="G220:H220"/>
    <mergeCell ref="G221:H221"/>
    <mergeCell ref="I244:J244"/>
    <mergeCell ref="G243:H243"/>
    <mergeCell ref="I243:J243"/>
    <mergeCell ref="G241:H241"/>
    <mergeCell ref="G242:H242"/>
    <mergeCell ref="G265:H265"/>
    <mergeCell ref="G267:H267"/>
    <mergeCell ref="G270:H270"/>
    <mergeCell ref="I246:J246"/>
    <mergeCell ref="G252:H252"/>
    <mergeCell ref="G255:H255"/>
    <mergeCell ref="G257:H257"/>
    <mergeCell ref="G259:H259"/>
    <mergeCell ref="G256:H256"/>
    <mergeCell ref="G258:H258"/>
    <mergeCell ref="I274:J274"/>
    <mergeCell ref="E270:F270"/>
    <mergeCell ref="G253:H253"/>
    <mergeCell ref="G254:H254"/>
    <mergeCell ref="G261:H261"/>
    <mergeCell ref="G263:H263"/>
    <mergeCell ref="G266:H266"/>
    <mergeCell ref="G260:H260"/>
    <mergeCell ref="G262:H262"/>
    <mergeCell ref="G264:H264"/>
    <mergeCell ref="E254:F254"/>
    <mergeCell ref="E256:F256"/>
    <mergeCell ref="E258:F258"/>
    <mergeCell ref="E260:F260"/>
    <mergeCell ref="E255:F255"/>
    <mergeCell ref="E257:F257"/>
    <mergeCell ref="E259:F259"/>
    <mergeCell ref="E241:F241"/>
    <mergeCell ref="G250:H250"/>
    <mergeCell ref="G251:H251"/>
    <mergeCell ref="E250:F250"/>
    <mergeCell ref="E251:F251"/>
    <mergeCell ref="E246:F246"/>
    <mergeCell ref="G246:H246"/>
    <mergeCell ref="G244:H244"/>
    <mergeCell ref="D247:G247"/>
    <mergeCell ref="E229:F229"/>
    <mergeCell ref="E232:F232"/>
    <mergeCell ref="E236:F236"/>
    <mergeCell ref="E238:F238"/>
    <mergeCell ref="E222:F222"/>
    <mergeCell ref="E218:F218"/>
    <mergeCell ref="E224:F224"/>
    <mergeCell ref="E226:F226"/>
    <mergeCell ref="E213:F213"/>
    <mergeCell ref="E216:F216"/>
    <mergeCell ref="E220:F220"/>
    <mergeCell ref="E211:F211"/>
    <mergeCell ref="E194:F194"/>
    <mergeCell ref="G193:H193"/>
    <mergeCell ref="G194:H194"/>
    <mergeCell ref="I193:J193"/>
    <mergeCell ref="I194:J194"/>
    <mergeCell ref="F171:G171"/>
    <mergeCell ref="H170:I170"/>
    <mergeCell ref="H171:I171"/>
    <mergeCell ref="E193:F193"/>
    <mergeCell ref="G192:H192"/>
    <mergeCell ref="I192:J192"/>
    <mergeCell ref="F164:G164"/>
    <mergeCell ref="H164:I164"/>
    <mergeCell ref="H165:I165"/>
    <mergeCell ref="H189:I189"/>
    <mergeCell ref="F179:G179"/>
    <mergeCell ref="F187:G187"/>
    <mergeCell ref="H187:I187"/>
    <mergeCell ref="F186:G186"/>
    <mergeCell ref="H186:I186"/>
    <mergeCell ref="F170:G170"/>
    <mergeCell ref="D56:E56"/>
    <mergeCell ref="D57:E57"/>
    <mergeCell ref="F166:G166"/>
    <mergeCell ref="H166:I166"/>
    <mergeCell ref="H163:I163"/>
    <mergeCell ref="F163:G163"/>
    <mergeCell ref="F56:G56"/>
    <mergeCell ref="F57:G57"/>
    <mergeCell ref="H56:I56"/>
    <mergeCell ref="H57:I57"/>
    <mergeCell ref="E8:F8"/>
    <mergeCell ref="A6:F7"/>
    <mergeCell ref="H7:I7"/>
    <mergeCell ref="J7:K7"/>
    <mergeCell ref="H16:I16"/>
    <mergeCell ref="G6:O6"/>
    <mergeCell ref="N16:O16"/>
    <mergeCell ref="K27:L27"/>
    <mergeCell ref="M27:N27"/>
    <mergeCell ref="L16:M16"/>
    <mergeCell ref="J16:K16"/>
    <mergeCell ref="L7:M7"/>
    <mergeCell ref="N7:O7"/>
    <mergeCell ref="E261:F261"/>
    <mergeCell ref="E263:F263"/>
    <mergeCell ref="E265:F265"/>
    <mergeCell ref="E268:F268"/>
    <mergeCell ref="E262:F262"/>
    <mergeCell ref="E264:F264"/>
    <mergeCell ref="E267:F267"/>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9" manualBreakCount="9">
    <brk id="24" max="14" man="1"/>
    <brk id="53" max="14" man="1"/>
    <brk id="82" max="14" man="1"/>
    <brk id="111" max="14" man="1"/>
    <brk id="141" max="14" man="1"/>
    <brk id="168" max="14" man="1"/>
    <brk id="190" max="14" man="1"/>
    <brk id="248" max="14" man="1"/>
    <brk id="271" max="14" man="1"/>
  </rowBreaks>
</worksheet>
</file>

<file path=xl/worksheets/sheet7.xml><?xml version="1.0" encoding="utf-8"?>
<worksheet xmlns="http://schemas.openxmlformats.org/spreadsheetml/2006/main" xmlns:r="http://schemas.openxmlformats.org/officeDocument/2006/relationships">
  <dimension ref="A1:M11"/>
  <sheetViews>
    <sheetView tabSelected="1" workbookViewId="0" topLeftCell="A1">
      <selection activeCell="G22" sqref="G22"/>
    </sheetView>
  </sheetViews>
  <sheetFormatPr defaultColWidth="9.140625" defaultRowHeight="12.75"/>
  <sheetData>
    <row r="1" spans="1:8" ht="20.25">
      <c r="A1" s="63" t="str">
        <f>'Fab Project'!A1:E1</f>
        <v>WBS 121 Vacuum Vessel Assembly</v>
      </c>
      <c r="B1" s="63"/>
      <c r="C1" s="63"/>
      <c r="D1" s="63"/>
      <c r="E1" s="63"/>
      <c r="F1" s="63"/>
      <c r="G1" s="63"/>
      <c r="H1" s="63"/>
    </row>
    <row r="3" spans="1:13" ht="18.75" thickBot="1">
      <c r="A3" s="72" t="s">
        <v>130</v>
      </c>
      <c r="B3" s="73"/>
      <c r="C3" s="73"/>
      <c r="D3" s="73"/>
      <c r="E3" s="73"/>
      <c r="F3" s="73"/>
      <c r="G3" s="73"/>
      <c r="H3" s="73"/>
      <c r="I3" s="73"/>
      <c r="J3" s="73"/>
      <c r="K3" s="73"/>
      <c r="L3" s="73"/>
      <c r="M3" s="73"/>
    </row>
    <row r="5" ht="12.75">
      <c r="A5" t="s">
        <v>131</v>
      </c>
    </row>
    <row r="11" spans="1:2" ht="12.75">
      <c r="A11" t="s">
        <v>219</v>
      </c>
      <c r="B11" t="s">
        <v>229</v>
      </c>
    </row>
  </sheetData>
  <printOptions/>
  <pageMargins left="0.75" right="0.75" top="1" bottom="1" header="0.5" footer="0.5"/>
  <pageSetup horizontalDpi="600" verticalDpi="600" orientation="landscape" r:id="rId1"/>
  <headerFooter alignWithMargins="0">
    <oddHeader>&amp;C&amp;"Arial,Bold"&amp;14NCSX Fabrication Project Cost Estimate</oddHeader>
    <oddFooter>&amp;C&amp;"Arial,Bold"&amp;P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Robert Simmons</cp:lastModifiedBy>
  <cp:lastPrinted>2003-09-18T18:18:49Z</cp:lastPrinted>
  <dcterms:created xsi:type="dcterms:W3CDTF">2001-10-24T18:11:20Z</dcterms:created>
  <dcterms:modified xsi:type="dcterms:W3CDTF">2004-01-19T18:26:17Z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-991898054</vt:i4>
  </property>
  <property fmtid="{D5CDD505-2E9C-101B-9397-08002B2CF9AE}" pid="3" name="_EmailSubject">
    <vt:lpwstr>cost backup</vt:lpwstr>
  </property>
  <property fmtid="{D5CDD505-2E9C-101B-9397-08002B2CF9AE}" pid="4" name="_AuthorEmail">
    <vt:lpwstr>nelsonbe@ornl.gov</vt:lpwstr>
  </property>
  <property fmtid="{D5CDD505-2E9C-101B-9397-08002B2CF9AE}" pid="5" name="_AuthorEmailDisplayName">
    <vt:lpwstr>Nelson, Brad E.</vt:lpwstr>
  </property>
  <property fmtid="{D5CDD505-2E9C-101B-9397-08002B2CF9AE}" pid="6" name="_PreviousAdHocReviewCycleID">
    <vt:i4>-971971290</vt:i4>
  </property>
</Properties>
</file>