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65" windowWidth="15480" windowHeight="10665" activeTab="6"/>
  </bookViews>
  <sheets>
    <sheet name="Fab Project" sheetId="1" r:id="rId1"/>
    <sheet name="Other Costs" sheetId="2" r:id="rId2"/>
    <sheet name="Engr" sheetId="3" r:id="rId3"/>
    <sheet name="R&amp;D" sheetId="4" r:id="rId4"/>
    <sheet name="M&amp;S" sheetId="5" r:id="rId5"/>
    <sheet name="Fab_assy" sheetId="6" r:id="rId6"/>
    <sheet name="Installation" sheetId="7" r:id="rId7"/>
  </sheets>
  <definedNames>
    <definedName name="_xlnm.Print_Area" localSheetId="2">'Engr'!$A$1:$Q$65</definedName>
    <definedName name="_xlnm.Print_Area" localSheetId="0">'Fab Project'!$A$1:$K$117</definedName>
    <definedName name="_xlnm.Print_Area" localSheetId="5">'Fab_assy'!$A$1:$O$102</definedName>
    <definedName name="_xlnm.Print_Area" localSheetId="6">'Installation'!$A$1:$M$33</definedName>
    <definedName name="_xlnm.Print_Area" localSheetId="4">'M&amp;S'!$A$1:$G$124</definedName>
    <definedName name="_xlnm.Print_Area" localSheetId="1">'Other Costs'!$A$4:$I$85</definedName>
    <definedName name="_xlnm.Print_Area" localSheetId="3">'R&amp;D'!$A$1:$Q$107</definedName>
    <definedName name="_xlnm.Print_Titles" localSheetId="2">'Engr'!$1:$3</definedName>
    <definedName name="_xlnm.Print_Titles" localSheetId="0">'Fab Project'!$1:$1</definedName>
    <definedName name="_xlnm.Print_Titles" localSheetId="5">'Fab_assy'!$1:$3</definedName>
    <definedName name="_xlnm.Print_Titles" localSheetId="6">'Installation'!$1:$3</definedName>
    <definedName name="_xlnm.Print_Titles" localSheetId="4">'M&amp;S'!$1:$3</definedName>
    <definedName name="_xlnm.Print_Titles" localSheetId="1">'Other Costs'!$1:$3</definedName>
    <definedName name="_xlnm.Print_Titles" localSheetId="3">'R&amp;D'!$1:$3</definedName>
  </definedNames>
  <calcPr fullCalcOnLoad="1" iterate="1" iterateCount="100" iterateDelta="0.001"/>
</workbook>
</file>

<file path=xl/sharedStrings.xml><?xml version="1.0" encoding="utf-8"?>
<sst xmlns="http://schemas.openxmlformats.org/spreadsheetml/2006/main" count="688" uniqueCount="329">
  <si>
    <t>Activity Title</t>
  </si>
  <si>
    <t>Manhours</t>
  </si>
  <si>
    <t>FY2002 $$</t>
  </si>
  <si>
    <t>Labor Type</t>
  </si>
  <si>
    <t>Comments</t>
  </si>
  <si>
    <t>Start Date  Month/Year</t>
  </si>
  <si>
    <t>End Date  Month/Year</t>
  </si>
  <si>
    <t>Preliminary Design (Title I)</t>
  </si>
  <si>
    <t>Final Design (Title II)</t>
  </si>
  <si>
    <t>EAEM</t>
  </si>
  <si>
    <t>EASM</t>
  </si>
  <si>
    <t>EADM</t>
  </si>
  <si>
    <t>ORNL Eng</t>
  </si>
  <si>
    <t>SAMPLE - Put in specific labor type</t>
  </si>
  <si>
    <t>M&amp;S Costs</t>
  </si>
  <si>
    <t>Procured Hardware/Material</t>
  </si>
  <si>
    <t>Purchased Design Services</t>
  </si>
  <si>
    <t>Procured Installation/Assembly Costs</t>
  </si>
  <si>
    <t>RMRM3</t>
  </si>
  <si>
    <t>Research Planning/Preparations</t>
  </si>
  <si>
    <t>Operational Spares</t>
  </si>
  <si>
    <t>Instructions for Completing Form</t>
  </si>
  <si>
    <t>(1) One form for each 3 digit WBS element (e.g., 111, 121, 452, etc.) =&gt; if no 3 digit WBS, use 2 digit WBS (e.g., 81, 82, 84)</t>
  </si>
  <si>
    <t>(3) For M&amp;S, provide estimate in FY2002 direct dollars if procured by PPPL, or in fully loaded dollars if procured by ORNL</t>
  </si>
  <si>
    <t>(4) Start and end date provided in month/year format =&gt; March/2003</t>
  </si>
  <si>
    <t>(2) For Lab labor, provide estimate in manhours =&gt; provide estimate by specific labor type.</t>
  </si>
  <si>
    <t>Other Costs</t>
  </si>
  <si>
    <t>Travel</t>
  </si>
  <si>
    <t>Allocations (WBS 81 only)</t>
  </si>
  <si>
    <t>Lab Fab/Assembly/Installation (Title III)</t>
  </si>
  <si>
    <t>Labor</t>
  </si>
  <si>
    <t>Manufacturing Development</t>
  </si>
  <si>
    <t xml:space="preserve"> </t>
  </si>
  <si>
    <t xml:space="preserve">Level of Effort </t>
  </si>
  <si>
    <t>FCEM</t>
  </si>
  <si>
    <t>FY2003</t>
  </si>
  <si>
    <t>FY2004</t>
  </si>
  <si>
    <t>FY2005</t>
  </si>
  <si>
    <t>FY2006</t>
  </si>
  <si>
    <t>FY2007</t>
  </si>
  <si>
    <t>Research Prep Activities</t>
  </si>
  <si>
    <t>Identify each procurement over $100K individually</t>
  </si>
  <si>
    <t>ORNL Physics</t>
  </si>
  <si>
    <t>Include any M&amp;S carried over from FY2002</t>
  </si>
  <si>
    <t>XX represents the 2 digit WBS code</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</si>
  <si>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</si>
  <si>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</si>
  <si>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</si>
  <si>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</si>
  <si>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</si>
  <si>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</si>
  <si>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</si>
  <si>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</si>
  <si>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</si>
  <si>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</si>
  <si>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</si>
  <si>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</si>
  <si>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</si>
  <si>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</si>
  <si>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</si>
  <si>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</si>
  <si>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</si>
  <si>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</si>
  <si>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</si>
  <si>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</si>
  <si>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</si>
  <si>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</si>
  <si>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</si>
  <si>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</si>
  <si>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</si>
  <si>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</si>
  <si>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</si>
  <si>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</si>
  <si>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</si>
  <si>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</si>
  <si>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</si>
  <si>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</si>
  <si>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</si>
  <si>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</si>
  <si>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</si>
  <si>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</si>
  <si>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</si>
  <si>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</si>
  <si>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</si>
  <si>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</si>
  <si>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</si>
  <si>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</si>
  <si>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</si>
  <si>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</si>
  <si>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</si>
  <si>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</si>
  <si>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</si>
  <si>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</si>
  <si>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</si>
  <si>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</si>
  <si>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</si>
  <si>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</si>
  <si>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</si>
  <si>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R&amp;D</t>
  </si>
  <si>
    <t>Task</t>
  </si>
  <si>
    <t>Bid and award</t>
  </si>
  <si>
    <t>Vendor</t>
  </si>
  <si>
    <t>Summary</t>
  </si>
  <si>
    <t>R&amp;D design</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</si>
  <si>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</si>
  <si>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</si>
  <si>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</si>
  <si>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</si>
  <si>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</si>
  <si>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</si>
  <si>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</si>
  <si>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</si>
  <si>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</si>
  <si>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</si>
  <si>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</si>
  <si>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</si>
  <si>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</si>
  <si>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 xml:space="preserve">    fab rate</t>
  </si>
  <si>
    <t xml:space="preserve">   inspection/technician rate</t>
  </si>
  <si>
    <t>w/o G&amp;A</t>
  </si>
  <si>
    <t>Purchased parts:</t>
  </si>
  <si>
    <t>Worksheet:</t>
  </si>
  <si>
    <t>subtotal, purchased parts</t>
  </si>
  <si>
    <t>vendor shop drawings</t>
  </si>
  <si>
    <t>vendor part programming</t>
  </si>
  <si>
    <t>vendor misc engineering</t>
  </si>
  <si>
    <t>In-house Fabrication and Assembly</t>
  </si>
  <si>
    <t>total, procured hdwe/matl.</t>
  </si>
  <si>
    <t>total, manf/dev (R&amp;D)</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</si>
  <si>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</si>
  <si>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</si>
  <si>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</si>
  <si>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</si>
  <si>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</si>
  <si>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</si>
  <si>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</si>
  <si>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</si>
  <si>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</si>
  <si>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</si>
  <si>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</si>
  <si>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</si>
  <si>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</si>
  <si>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</si>
  <si>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</si>
  <si>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</si>
  <si>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</si>
  <si>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</si>
  <si>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</si>
  <si>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</si>
  <si>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</si>
  <si>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</si>
  <si>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</si>
  <si>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</si>
  <si>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</si>
  <si>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</si>
  <si>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</si>
  <si>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</si>
  <si>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</si>
  <si>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</si>
  <si>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</si>
  <si>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</si>
  <si>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</si>
  <si>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</si>
  <si>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</si>
  <si>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</si>
  <si>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 xml:space="preserve">   design rate:</t>
  </si>
  <si>
    <t>EASM, EMSM</t>
  </si>
  <si>
    <t>R&amp;D Tasks and Title III (see notes)</t>
  </si>
  <si>
    <t>Subcontractor labor rates:</t>
  </si>
  <si>
    <t>hrs/line</t>
  </si>
  <si>
    <t>hrs/lot</t>
  </si>
  <si>
    <t xml:space="preserve">assy dwgs </t>
  </si>
  <si>
    <t>Pro-E models (avg)</t>
  </si>
  <si>
    <t>procurement/fab specifications</t>
  </si>
  <si>
    <t>see notes below</t>
  </si>
  <si>
    <t>euro/$</t>
  </si>
  <si>
    <t>SWE/$</t>
  </si>
  <si>
    <t>yen/$</t>
  </si>
  <si>
    <t>Vendor surveillance, oversight</t>
  </si>
  <si>
    <t>Procurement assistance</t>
  </si>
  <si>
    <t>included in hardware estimate</t>
  </si>
  <si>
    <t xml:space="preserve">Profit </t>
  </si>
  <si>
    <t>port extensions</t>
  </si>
  <si>
    <t xml:space="preserve">notes:  </t>
  </si>
  <si>
    <t>Vessel R&amp;D</t>
  </si>
  <si>
    <t>get name of federal QA outfit from Rod Templon's email</t>
  </si>
  <si>
    <t>No R&amp;D is expected for this WBS element</t>
  </si>
  <si>
    <t>Assumptions:</t>
  </si>
  <si>
    <t xml:space="preserve">technical oversight, inspection </t>
  </si>
  <si>
    <t>vessel thermal insulation blankets</t>
  </si>
  <si>
    <t>vessel torus,</t>
  </si>
  <si>
    <t>NBI duct</t>
  </si>
  <si>
    <t>on drawing per type of part</t>
  </si>
  <si>
    <t>WBS 123 Vacuum Vessel Heating and Cooling system</t>
  </si>
  <si>
    <t>This effort covers all Title I, II, and III engineering  for the vacuum vessel heating and cooling distribution system, which includes the cooling lines wrapped on the vessel shell and port extensions and the necessary manifolding and connections to interface with the ex-cryostat helium supply system.   The heating and cooling system will be fabricated in-house by PPPL.   All Title III engr associated with installation is included in WBS 7.</t>
  </si>
  <si>
    <t>avg poloidal perimeter of torus</t>
  </si>
  <si>
    <t>ft</t>
  </si>
  <si>
    <t>spacing of tubes</t>
  </si>
  <si>
    <t>approx no. poloidal loops/period</t>
  </si>
  <si>
    <t>cost of tubing</t>
  </si>
  <si>
    <t>connections</t>
  </si>
  <si>
    <t>hrs/period</t>
  </si>
  <si>
    <t>hours/period</t>
  </si>
  <si>
    <t>cost per field period</t>
  </si>
  <si>
    <t>spacing of tube hold-downs</t>
  </si>
  <si>
    <t>no. of hold downs/period</t>
  </si>
  <si>
    <t>cost per holddown</t>
  </si>
  <si>
    <t>simple spot-welded strip</t>
  </si>
  <si>
    <t>hydraulic conn's per pol. loop</t>
  </si>
  <si>
    <t>matl. cost per connection</t>
  </si>
  <si>
    <t>swagelock connection</t>
  </si>
  <si>
    <t>hours per connection</t>
  </si>
  <si>
    <t>tech hours per field period</t>
  </si>
  <si>
    <t>per foot, Inco 600</t>
  </si>
  <si>
    <t>no. of port ext.</t>
  </si>
  <si>
    <t>per period</t>
  </si>
  <si>
    <t>no. of hydraulic conn/period</t>
  </si>
  <si>
    <t>shifts per field period</t>
  </si>
  <si>
    <t>total matl cost for port ext.tracing</t>
  </si>
  <si>
    <t>total matl cost for torus tracing</t>
  </si>
  <si>
    <t>total matl cost for NBI port tracing</t>
  </si>
  <si>
    <t>coolant line tracing on VV shell</t>
  </si>
  <si>
    <t>welding consumables</t>
  </si>
  <si>
    <t>shifts</t>
  </si>
  <si>
    <t>Worksheets</t>
  </si>
  <si>
    <t>one analysis for all cooling lines</t>
  </si>
  <si>
    <t>one review for all the plumbing</t>
  </si>
  <si>
    <t>one procurement spec for the tubing, piping and fittings</t>
  </si>
  <si>
    <t>headers</t>
  </si>
  <si>
    <t>drawings of each manifold and header</t>
  </si>
  <si>
    <t>models for each type of tube, manifold, and header</t>
  </si>
  <si>
    <t>Headers for cooling lines</t>
  </si>
  <si>
    <t>cost per connection</t>
  </si>
  <si>
    <t>no. connections for supply piping</t>
  </si>
  <si>
    <t>header piping, connections</t>
  </si>
  <si>
    <t>tubing, manifolds, headers</t>
  </si>
  <si>
    <t>no trips are anticipated for this WBS</t>
  </si>
  <si>
    <t>hold-downs</t>
  </si>
  <si>
    <t>total hours, tracing on torus</t>
  </si>
  <si>
    <t xml:space="preserve">This effort covers procurement of materials for the vacuum vessel heating and cooling system lines, manifolding and headers by fixed price subcontract.   </t>
  </si>
  <si>
    <t>per connecting tubes</t>
  </si>
  <si>
    <t>hydraulic loops per period</t>
  </si>
  <si>
    <t>total shifts for connecting tube</t>
  </si>
  <si>
    <t>tech hours for connecting tubes</t>
  </si>
  <si>
    <t>hr/period</t>
  </si>
  <si>
    <t>connecting pipes</t>
  </si>
  <si>
    <t>FY2003 $$</t>
  </si>
  <si>
    <t>overage</t>
  </si>
  <si>
    <t>total cost</t>
  </si>
  <si>
    <t>Assembly operations summary*</t>
  </si>
  <si>
    <t>* included in WBS 184</t>
  </si>
  <si>
    <t>double tube clamp</t>
  </si>
  <si>
    <t>heaters on port extensions</t>
  </si>
  <si>
    <t>cost of heaters</t>
  </si>
  <si>
    <t>no. of heaters per port</t>
  </si>
  <si>
    <t>no. of heater hold-downs/port</t>
  </si>
  <si>
    <t>electrical conn's per port ext</t>
  </si>
  <si>
    <t>no. of elec conn/period</t>
  </si>
  <si>
    <t>per heater, avg</t>
  </si>
  <si>
    <t xml:space="preserve">assume inconel 600 tubing </t>
  </si>
  <si>
    <t>The connections connect each loop to the headers above and below the machine.</t>
  </si>
  <si>
    <t>Connection of tubes to manifolds</t>
  </si>
  <si>
    <t>total number of coolant connections per period</t>
  </si>
  <si>
    <t>number of tubes per period</t>
  </si>
  <si>
    <t>connections per tube</t>
  </si>
  <si>
    <t>heaters on NBI ports</t>
  </si>
  <si>
    <t>no of headers</t>
  </si>
  <si>
    <t>length of each header pair</t>
  </si>
  <si>
    <t>Electrical breaks</t>
  </si>
  <si>
    <t>breaks per manifold</t>
  </si>
  <si>
    <t>total no. of breaks</t>
  </si>
  <si>
    <t>cost per break</t>
  </si>
  <si>
    <t>Assume 4 pairs of half-ring headers for the VV heating piping that ride with and are installed at the vertical ports of each of the field periods</t>
  </si>
  <si>
    <t>no. of lines per header</t>
  </si>
  <si>
    <t>approx dia of header</t>
  </si>
  <si>
    <t>a</t>
  </si>
  <si>
    <t>=</t>
  </si>
  <si>
    <t>pi*r^2</t>
  </si>
  <si>
    <t>r</t>
  </si>
  <si>
    <t>sqrt(a/pi)</t>
  </si>
  <si>
    <t>in</t>
  </si>
  <si>
    <t>electrical breaks</t>
  </si>
  <si>
    <t>cost for forming tubes to shape</t>
  </si>
  <si>
    <t>cost for translating tube shape to NC language</t>
  </si>
  <si>
    <t>per tube shape</t>
  </si>
  <si>
    <t>no of shapes</t>
  </si>
  <si>
    <t xml:space="preserve">per tube </t>
  </si>
  <si>
    <t>total cost for forming tubes</t>
  </si>
  <si>
    <t>no. of tubes formed for each shape</t>
  </si>
  <si>
    <t>includes two spares per shape</t>
  </si>
  <si>
    <t>Forming tubes to shape</t>
  </si>
  <si>
    <t>Forming tubes</t>
  </si>
  <si>
    <t>total procured cost for manifolds</t>
  </si>
  <si>
    <t>per header</t>
  </si>
  <si>
    <t xml:space="preserve">cost of nipples </t>
  </si>
  <si>
    <t>forming labor</t>
  </si>
  <si>
    <t>machining labor</t>
  </si>
  <si>
    <t>welding labor</t>
  </si>
  <si>
    <t>1 hour per connection + 2 hours each end</t>
  </si>
  <si>
    <t>total hours per header</t>
  </si>
  <si>
    <t>inspection</t>
  </si>
  <si>
    <t>hours/header</t>
  </si>
  <si>
    <t>labor cost per header</t>
  </si>
  <si>
    <t>material cost per header</t>
  </si>
  <si>
    <t>per nipple</t>
  </si>
  <si>
    <t>total cost per header</t>
  </si>
  <si>
    <t>all 3 field periods</t>
  </si>
  <si>
    <t>tracing on VV shell - material</t>
  </si>
  <si>
    <t>all periods</t>
  </si>
  <si>
    <t>heaters on ports</t>
  </si>
  <si>
    <t>heaters on NBI duct</t>
  </si>
  <si>
    <t>This effort describes the assembly time to put the cooling line tracing on the exterior of the vessel and to put the heaters on the ports.  The actual  assembly time is covered in the WBS 184 estimate.</t>
  </si>
  <si>
    <t>install manifolds and connect</t>
  </si>
  <si>
    <t>no. of tubes per shift</t>
  </si>
  <si>
    <t xml:space="preserve">crew size </t>
  </si>
  <si>
    <t>no of heaters per shift</t>
  </si>
  <si>
    <t>crew size</t>
  </si>
  <si>
    <t>total hours, heater tracing on ports</t>
  </si>
  <si>
    <t>total hours, all periods</t>
  </si>
  <si>
    <t xml:space="preserve">hours </t>
  </si>
  <si>
    <t xml:space="preserve">Assume 32 double loops per field period </t>
  </si>
  <si>
    <t>hours to  make swagelock connection</t>
  </si>
  <si>
    <t>hrs per period</t>
  </si>
  <si>
    <t>total hours per period</t>
  </si>
  <si>
    <t>crew size for inspection</t>
  </si>
  <si>
    <t>shifts for inspection, leak check</t>
  </si>
  <si>
    <t>total hours, per period</t>
  </si>
  <si>
    <t>total hours, 3 periods</t>
  </si>
  <si>
    <t>electrical check of breaks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</si>
</sst>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quot;$&quot;#,##0.0_);[Red]\(&quot;$&quot;#,##0.0\)"/>
  </numFmts>
  <fonts count="23">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b/>
      <i/>
      <sz val="14"/>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i/>
      <sz val="8"/>
      <name val="Arial"/>
      <family val="2"/>
    </font>
    <font>
      <b/>
      <i/>
      <sz val="8"/>
      <name val="Arial"/>
      <family val="2"/>
    </font>
    <font>
      <b/>
      <i/>
      <sz val="9"/>
      <name val="Arial"/>
      <family val="2"/>
    </font>
    <font>
      <i/>
      <sz val="9"/>
      <name val="Arial"/>
      <family val="2"/>
    </font>
    <font>
      <sz val="10"/>
      <color indexed="8"/>
      <name val="Arial"/>
      <family val="2"/>
    </font>
  </fonts>
  <fills count="4">
    <fill>
      <patternFill/>
    </fill>
    <fill>
      <patternFill patternType="gray125"/>
    </fill>
    <fill>
      <patternFill patternType="solid">
        <fgColor indexed="22"/>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2" fillId="0" borderId="0" xfId="0" applyFont="1" applyAlignment="1">
      <alignment horizontal="centerContinuous" wrapText="1"/>
    </xf>
    <xf numFmtId="0" fontId="0" fillId="2" borderId="0" xfId="0" applyFill="1" applyAlignment="1">
      <alignment/>
    </xf>
    <xf numFmtId="0" fontId="3"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 fillId="0" borderId="0" xfId="0" applyFont="1" applyAlignment="1">
      <alignment horizontal="left"/>
    </xf>
    <xf numFmtId="0" fontId="0" fillId="0" borderId="0" xfId="0" applyFont="1" applyAlignment="1">
      <alignment/>
    </xf>
    <xf numFmtId="0" fontId="4" fillId="0" borderId="0" xfId="0" applyFont="1" applyAlignment="1">
      <alignment wrapText="1"/>
    </xf>
    <xf numFmtId="14" fontId="1" fillId="0" borderId="0" xfId="0" applyNumberFormat="1" applyFont="1" applyAlignment="1">
      <alignment/>
    </xf>
    <xf numFmtId="14" fontId="2" fillId="0" borderId="0" xfId="0" applyNumberFormat="1" applyFont="1" applyAlignment="1">
      <alignment horizontal="center" wrapText="1"/>
    </xf>
    <xf numFmtId="14" fontId="2" fillId="2" borderId="0" xfId="0" applyNumberFormat="1" applyFont="1" applyFill="1" applyAlignment="1">
      <alignment horizontal="center" wrapText="1"/>
    </xf>
    <xf numFmtId="14" fontId="0" fillId="0" borderId="0" xfId="0" applyNumberFormat="1" applyAlignment="1">
      <alignment/>
    </xf>
    <xf numFmtId="0" fontId="0" fillId="0" borderId="0" xfId="0" applyAlignment="1">
      <alignment wrapText="1"/>
    </xf>
    <xf numFmtId="0" fontId="1" fillId="0" borderId="0" xfId="0" applyFont="1" applyAlignment="1">
      <alignment horizontal="left"/>
    </xf>
    <xf numFmtId="0" fontId="0" fillId="0" borderId="0" xfId="0" applyAlignment="1">
      <alignment horizontal="center"/>
    </xf>
    <xf numFmtId="0" fontId="7"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textRotation="90"/>
    </xf>
    <xf numFmtId="0" fontId="0" fillId="0" borderId="0" xfId="0" applyFont="1" applyAlignment="1">
      <alignment horizontal="center" wrapText="1"/>
    </xf>
    <xf numFmtId="1" fontId="0" fillId="0" borderId="0" xfId="0" applyNumberFormat="1" applyAlignment="1">
      <alignment horizontal="center"/>
    </xf>
    <xf numFmtId="0" fontId="4" fillId="0" borderId="0" xfId="0" applyFont="1" applyAlignment="1">
      <alignment horizontal="left"/>
    </xf>
    <xf numFmtId="0" fontId="0" fillId="0" borderId="0" xfId="0" applyAlignment="1">
      <alignment horizontal="right"/>
    </xf>
    <xf numFmtId="166" fontId="0" fillId="0" borderId="0" xfId="0" applyNumberFormat="1" applyAlignment="1">
      <alignment/>
    </xf>
    <xf numFmtId="166" fontId="7" fillId="0" borderId="0" xfId="0" applyNumberFormat="1" applyFont="1" applyAlignment="1">
      <alignment/>
    </xf>
    <xf numFmtId="166" fontId="0" fillId="0" borderId="0" xfId="0" applyNumberFormat="1" applyFont="1" applyAlignment="1">
      <alignment/>
    </xf>
    <xf numFmtId="0" fontId="7" fillId="0" borderId="0" xfId="0" applyFont="1" applyAlignment="1">
      <alignment/>
    </xf>
    <xf numFmtId="0" fontId="0" fillId="0" borderId="0" xfId="0" applyAlignment="1">
      <alignment horizontal="right" vertical="top" wrapText="1"/>
    </xf>
    <xf numFmtId="166" fontId="0" fillId="0" borderId="0" xfId="0" applyNumberFormat="1" applyFont="1" applyAlignment="1">
      <alignment horizontal="right" vertical="top" wrapText="1"/>
    </xf>
    <xf numFmtId="166" fontId="0" fillId="0" borderId="0" xfId="0" applyNumberFormat="1" applyAlignment="1">
      <alignment horizontal="right"/>
    </xf>
    <xf numFmtId="1" fontId="7" fillId="0" borderId="0" xfId="0" applyNumberFormat="1" applyFont="1" applyAlignment="1">
      <alignment horizontal="center"/>
    </xf>
    <xf numFmtId="166" fontId="5" fillId="0" borderId="0" xfId="0" applyNumberFormat="1" applyFont="1" applyAlignment="1">
      <alignment/>
    </xf>
    <xf numFmtId="0" fontId="0" fillId="0" borderId="0" xfId="0" applyFill="1" applyAlignment="1">
      <alignment/>
    </xf>
    <xf numFmtId="0" fontId="2" fillId="2" borderId="0" xfId="0" applyFont="1" applyFill="1" applyAlignment="1">
      <alignment/>
    </xf>
    <xf numFmtId="14" fontId="0" fillId="2" borderId="0" xfId="0" applyNumberFormat="1" applyFill="1" applyAlignment="1">
      <alignment/>
    </xf>
    <xf numFmtId="0" fontId="4" fillId="2" borderId="0" xfId="0" applyFont="1" applyFill="1" applyAlignment="1">
      <alignment/>
    </xf>
    <xf numFmtId="1" fontId="0" fillId="2" borderId="0" xfId="0" applyNumberFormat="1" applyFill="1" applyAlignment="1">
      <alignment horizontal="center"/>
    </xf>
    <xf numFmtId="0" fontId="9" fillId="0" borderId="0" xfId="0" applyFont="1" applyAlignment="1">
      <alignment horizontal="left"/>
    </xf>
    <xf numFmtId="1" fontId="4" fillId="0" borderId="0" xfId="0" applyNumberFormat="1" applyFont="1" applyAlignment="1">
      <alignment/>
    </xf>
    <xf numFmtId="14" fontId="2" fillId="0" borderId="0" xfId="0" applyNumberFormat="1" applyFont="1" applyAlignment="1">
      <alignment horizontal="left"/>
    </xf>
    <xf numFmtId="14" fontId="0" fillId="0" borderId="0" xfId="0" applyNumberFormat="1" applyFill="1" applyAlignment="1">
      <alignment/>
    </xf>
    <xf numFmtId="0" fontId="0" fillId="0" borderId="0" xfId="0" applyFont="1" applyAlignment="1">
      <alignment horizontal="left"/>
    </xf>
    <xf numFmtId="3" fontId="0" fillId="0" borderId="0" xfId="0" applyNumberFormat="1" applyAlignment="1">
      <alignment/>
    </xf>
    <xf numFmtId="0" fontId="10" fillId="0" borderId="0" xfId="0" applyFont="1" applyAlignment="1">
      <alignment/>
    </xf>
    <xf numFmtId="166" fontId="0" fillId="0" borderId="0" xfId="0" applyNumberFormat="1" applyAlignment="1">
      <alignment horizontal="left"/>
    </xf>
    <xf numFmtId="9" fontId="0" fillId="0" borderId="0" xfId="0" applyNumberFormat="1" applyAlignment="1">
      <alignment horizontal="left"/>
    </xf>
    <xf numFmtId="0" fontId="4" fillId="0" borderId="0" xfId="0" applyFont="1" applyFill="1" applyAlignment="1">
      <alignment/>
    </xf>
    <xf numFmtId="1" fontId="0" fillId="0" borderId="0" xfId="0" applyNumberFormat="1" applyFill="1" applyAlignment="1">
      <alignment horizontal="center"/>
    </xf>
    <xf numFmtId="14" fontId="2" fillId="0" borderId="0" xfId="0" applyNumberFormat="1" applyFont="1" applyAlignment="1">
      <alignment/>
    </xf>
    <xf numFmtId="14" fontId="2" fillId="2" borderId="0" xfId="0" applyNumberFormat="1" applyFont="1" applyFill="1" applyAlignment="1">
      <alignment horizontal="left"/>
    </xf>
    <xf numFmtId="0" fontId="3" fillId="0" borderId="0" xfId="0" applyFont="1" applyAlignment="1">
      <alignment horizontal="center"/>
    </xf>
    <xf numFmtId="1" fontId="4" fillId="0" borderId="0" xfId="0" applyNumberFormat="1" applyFont="1" applyAlignment="1">
      <alignment horizontal="center"/>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left"/>
    </xf>
    <xf numFmtId="0" fontId="1" fillId="0" borderId="1" xfId="0" applyFont="1" applyBorder="1" applyAlignment="1">
      <alignment/>
    </xf>
    <xf numFmtId="14" fontId="1" fillId="0" borderId="1" xfId="0" applyNumberFormat="1" applyFont="1" applyBorder="1" applyAlignment="1">
      <alignment/>
    </xf>
    <xf numFmtId="14" fontId="0" fillId="0" borderId="1" xfId="0" applyNumberFormat="1" applyBorder="1" applyAlignment="1">
      <alignment/>
    </xf>
    <xf numFmtId="14" fontId="2" fillId="0" borderId="1" xfId="0" applyNumberFormat="1" applyFont="1" applyBorder="1" applyAlignment="1">
      <alignment horizontal="left"/>
    </xf>
    <xf numFmtId="0" fontId="8" fillId="0" borderId="0"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17" fontId="0" fillId="0" borderId="1" xfId="0" applyNumberFormat="1" applyBorder="1" applyAlignment="1">
      <alignment horizontal="center"/>
    </xf>
    <xf numFmtId="0" fontId="4" fillId="0" borderId="1" xfId="0" applyFont="1" applyBorder="1" applyAlignment="1">
      <alignment horizontal="left"/>
    </xf>
    <xf numFmtId="0" fontId="0" fillId="0" borderId="0" xfId="0" applyFill="1" applyBorder="1" applyAlignment="1">
      <alignment/>
    </xf>
    <xf numFmtId="0" fontId="4" fillId="0" borderId="0" xfId="0" applyFont="1" applyBorder="1" applyAlignment="1">
      <alignment/>
    </xf>
    <xf numFmtId="17"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Font="1" applyAlignment="1">
      <alignment/>
    </xf>
    <xf numFmtId="168" fontId="0" fillId="0" borderId="0" xfId="0" applyNumberFormat="1" applyFont="1" applyFill="1" applyBorder="1" applyAlignment="1">
      <alignment horizontal="center"/>
    </xf>
    <xf numFmtId="0" fontId="3" fillId="0" borderId="0" xfId="0" applyFont="1" applyFill="1" applyBorder="1" applyAlignment="1">
      <alignment/>
    </xf>
    <xf numFmtId="168" fontId="3" fillId="0" borderId="0" xfId="0" applyNumberFormat="1"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68" fontId="4"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168" fontId="13" fillId="0" borderId="0" xfId="0" applyNumberFormat="1" applyFont="1" applyFill="1" applyBorder="1" applyAlignment="1">
      <alignment horizontal="center"/>
    </xf>
    <xf numFmtId="168" fontId="14" fillId="0" borderId="0" xfId="0" applyNumberFormat="1" applyFont="1" applyFill="1" applyBorder="1" applyAlignment="1">
      <alignment/>
    </xf>
    <xf numFmtId="0" fontId="13" fillId="0" borderId="0" xfId="0" applyFont="1" applyFill="1" applyBorder="1" applyAlignment="1">
      <alignment horizontal="center"/>
    </xf>
    <xf numFmtId="168" fontId="14" fillId="0" borderId="0" xfId="0" applyNumberFormat="1" applyFont="1" applyFill="1" applyBorder="1" applyAlignment="1">
      <alignment horizontal="center"/>
    </xf>
    <xf numFmtId="168" fontId="0" fillId="0" borderId="0" xfId="0" applyNumberForma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1" fontId="0" fillId="0" borderId="0" xfId="0" applyNumberFormat="1" applyFont="1" applyAlignment="1">
      <alignment horizontal="center"/>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20" fillId="0" borderId="0" xfId="0" applyNumberFormat="1" applyFont="1" applyFill="1" applyBorder="1" applyAlignment="1">
      <alignment horizontal="center"/>
    </xf>
    <xf numFmtId="0" fontId="15" fillId="0" borderId="0" xfId="0" applyFont="1" applyFill="1" applyBorder="1" applyAlignment="1">
      <alignment horizontal="center"/>
    </xf>
    <xf numFmtId="0" fontId="0" fillId="0" borderId="0" xfId="0" applyAlignment="1">
      <alignment/>
    </xf>
    <xf numFmtId="0" fontId="0" fillId="0" borderId="0" xfId="0" applyFont="1" applyAlignment="1">
      <alignment horizontal="left" textRotation="90"/>
    </xf>
    <xf numFmtId="0" fontId="0" fillId="0" borderId="0" xfId="0" applyFont="1" applyFill="1" applyBorder="1" applyAlignment="1">
      <alignment horizontal="left"/>
    </xf>
    <xf numFmtId="8" fontId="3" fillId="0" borderId="0" xfId="0" applyNumberFormat="1" applyFont="1" applyFill="1" applyBorder="1" applyAlignment="1">
      <alignment horizontal="center"/>
    </xf>
    <xf numFmtId="8" fontId="14"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Alignment="1">
      <alignment horizontal="center"/>
    </xf>
    <xf numFmtId="2" fontId="0" fillId="0" borderId="0" xfId="0" applyNumberFormat="1" applyFont="1" applyAlignment="1">
      <alignment/>
    </xf>
    <xf numFmtId="0" fontId="0" fillId="0" borderId="0" xfId="0" applyAlignment="1">
      <alignment textRotation="90"/>
    </xf>
    <xf numFmtId="0" fontId="0" fillId="0" borderId="0" xfId="0" applyAlignment="1">
      <alignment textRotation="90" wrapText="1"/>
    </xf>
    <xf numFmtId="0" fontId="3" fillId="0" borderId="0" xfId="0" applyFont="1" applyFill="1" applyBorder="1" applyAlignment="1">
      <alignment horizontal="center"/>
    </xf>
    <xf numFmtId="166" fontId="2" fillId="0" borderId="0" xfId="0" applyNumberFormat="1" applyFont="1" applyAlignment="1">
      <alignment horizontal="center" wrapText="1"/>
    </xf>
    <xf numFmtId="0" fontId="0" fillId="0" borderId="0" xfId="0" applyAlignment="1">
      <alignment horizontal="center" wrapText="1"/>
    </xf>
    <xf numFmtId="0" fontId="0" fillId="2" borderId="0" xfId="0" applyFill="1" applyAlignment="1">
      <alignment horizontal="center" wrapText="1"/>
    </xf>
    <xf numFmtId="0" fontId="0" fillId="2" borderId="0" xfId="0" applyFill="1" applyAlignment="1">
      <alignment wrapText="1"/>
    </xf>
    <xf numFmtId="166" fontId="0" fillId="0" borderId="0" xfId="0" applyNumberFormat="1" applyAlignment="1">
      <alignment horizontal="right" wrapText="1"/>
    </xf>
    <xf numFmtId="166" fontId="7" fillId="0" borderId="0" xfId="0" applyNumberFormat="1" applyFont="1" applyAlignment="1">
      <alignment wrapText="1"/>
    </xf>
    <xf numFmtId="166" fontId="7" fillId="2" borderId="0" xfId="0" applyNumberFormat="1" applyFont="1" applyFill="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166" fontId="0" fillId="2" borderId="0" xfId="0" applyNumberFormat="1" applyFill="1" applyAlignment="1">
      <alignment wrapText="1"/>
    </xf>
    <xf numFmtId="166" fontId="0" fillId="0" borderId="0" xfId="0" applyNumberFormat="1" applyAlignment="1">
      <alignment wrapText="1"/>
    </xf>
    <xf numFmtId="166" fontId="22" fillId="0" borderId="0" xfId="0" applyNumberFormat="1" applyFont="1" applyAlignment="1">
      <alignment horizontal="left" wrapText="1"/>
    </xf>
    <xf numFmtId="166" fontId="0" fillId="0" borderId="0" xfId="0" applyNumberFormat="1" applyAlignment="1">
      <alignment horizontal="center" wrapText="1"/>
    </xf>
    <xf numFmtId="0" fontId="0" fillId="0" borderId="0" xfId="0" applyAlignment="1">
      <alignment horizontal="right" wrapText="1"/>
    </xf>
    <xf numFmtId="0" fontId="7" fillId="0" borderId="0" xfId="0" applyFont="1" applyFill="1" applyBorder="1" applyAlignment="1">
      <alignment/>
    </xf>
    <xf numFmtId="166" fontId="0" fillId="0" borderId="0" xfId="0" applyNumberFormat="1" applyFill="1" applyBorder="1" applyAlignment="1">
      <alignment/>
    </xf>
    <xf numFmtId="0" fontId="21"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4" fontId="0" fillId="0" borderId="0" xfId="0" applyNumberFormat="1" applyAlignment="1">
      <alignment horizontal="right" wrapText="1"/>
    </xf>
    <xf numFmtId="2" fontId="0" fillId="0" borderId="0" xfId="0" applyNumberFormat="1" applyAlignment="1">
      <alignment wrapText="1"/>
    </xf>
    <xf numFmtId="1" fontId="11" fillId="0" borderId="0" xfId="0" applyNumberFormat="1" applyFont="1" applyFill="1" applyBorder="1" applyAlignment="1">
      <alignment/>
    </xf>
    <xf numFmtId="1" fontId="11" fillId="0" borderId="0" xfId="0" applyNumberFormat="1" applyFont="1" applyFill="1" applyBorder="1" applyAlignment="1">
      <alignment horizontal="center"/>
    </xf>
    <xf numFmtId="170" fontId="1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168" fontId="0" fillId="0" borderId="0" xfId="0" applyNumberFormat="1" applyFill="1" applyBorder="1" applyAlignment="1">
      <alignment horizontal="left"/>
    </xf>
    <xf numFmtId="0" fontId="18" fillId="0" borderId="0" xfId="0" applyFont="1" applyFill="1" applyBorder="1" applyAlignment="1">
      <alignment horizontal="left"/>
    </xf>
    <xf numFmtId="1" fontId="0" fillId="0" borderId="0" xfId="0" applyNumberFormat="1" applyFont="1" applyFill="1" applyBorder="1" applyAlignment="1">
      <alignment/>
    </xf>
    <xf numFmtId="0" fontId="2" fillId="0" borderId="0" xfId="0" applyFont="1" applyFill="1" applyBorder="1" applyAlignment="1">
      <alignment horizontal="right"/>
    </xf>
    <xf numFmtId="0" fontId="18" fillId="0" borderId="0" xfId="0" applyFont="1" applyFill="1" applyBorder="1" applyAlignment="1">
      <alignment/>
    </xf>
    <xf numFmtId="0" fontId="0" fillId="0" borderId="0" xfId="0" applyFont="1" applyFill="1" applyBorder="1" applyAlignment="1">
      <alignment horizontal="right"/>
    </xf>
    <xf numFmtId="0" fontId="19"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wrapText="1"/>
    </xf>
    <xf numFmtId="0" fontId="16" fillId="0" borderId="0" xfId="0" applyFont="1" applyFill="1" applyBorder="1" applyAlignment="1">
      <alignment horizontal="center"/>
    </xf>
    <xf numFmtId="168" fontId="13" fillId="0" borderId="0" xfId="0" applyNumberFormat="1" applyFont="1" applyFill="1" applyBorder="1" applyAlignment="1">
      <alignment horizontal="left"/>
    </xf>
    <xf numFmtId="14" fontId="0" fillId="0" borderId="0" xfId="0" applyNumberFormat="1" applyFont="1" applyAlignment="1">
      <alignment horizontal="left"/>
    </xf>
    <xf numFmtId="166" fontId="5" fillId="0" borderId="0" xfId="0" applyNumberFormat="1" applyFont="1" applyAlignment="1">
      <alignment horizontal="centerContinuous" wrapText="1"/>
    </xf>
    <xf numFmtId="166" fontId="0" fillId="0" borderId="0" xfId="0" applyNumberFormat="1" applyAlignment="1">
      <alignment horizontal="centerContinuous" wrapText="1"/>
    </xf>
    <xf numFmtId="166" fontId="2" fillId="3" borderId="0" xfId="0" applyNumberFormat="1" applyFont="1" applyFill="1" applyAlignment="1">
      <alignment horizontal="center" wrapText="1"/>
    </xf>
    <xf numFmtId="166" fontId="4" fillId="0" borderId="0" xfId="0" applyNumberFormat="1" applyFont="1" applyAlignment="1">
      <alignment/>
    </xf>
    <xf numFmtId="9" fontId="4" fillId="0" borderId="0" xfId="0" applyNumberFormat="1" applyFont="1" applyAlignment="1">
      <alignmen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horizontal="right" wrapText="1"/>
    </xf>
    <xf numFmtId="166" fontId="7" fillId="0" borderId="0" xfId="0" applyNumberFormat="1" applyFont="1" applyFill="1" applyAlignment="1">
      <alignment wrapText="1"/>
    </xf>
    <xf numFmtId="166" fontId="0" fillId="0" borderId="0" xfId="0" applyNumberFormat="1" applyFill="1" applyAlignment="1">
      <alignment wrapText="1"/>
    </xf>
    <xf numFmtId="166" fontId="22" fillId="0" borderId="0" xfId="0" applyNumberFormat="1" applyFont="1" applyFill="1" applyAlignment="1">
      <alignment horizontal="right" wrapText="1"/>
    </xf>
    <xf numFmtId="169" fontId="16"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166" fontId="0" fillId="0" borderId="0" xfId="0" applyNumberFormat="1" applyFill="1" applyAlignment="1">
      <alignment horizontal="center" wrapText="1"/>
    </xf>
    <xf numFmtId="166" fontId="7" fillId="0" borderId="0" xfId="0" applyNumberFormat="1" applyFont="1" applyFill="1" applyAlignment="1">
      <alignment horizontal="right"/>
    </xf>
    <xf numFmtId="166" fontId="0" fillId="0" borderId="0" xfId="0" applyNumberFormat="1" applyFont="1" applyFill="1" applyAlignment="1">
      <alignment horizontal="right" wrapText="1"/>
    </xf>
    <xf numFmtId="0" fontId="0" fillId="0" borderId="0" xfId="0" applyFill="1" applyAlignment="1">
      <alignment horizontal="right" wrapText="1"/>
    </xf>
    <xf numFmtId="166" fontId="2" fillId="0" borderId="0" xfId="0" applyNumberFormat="1" applyFont="1" applyAlignment="1">
      <alignment/>
    </xf>
    <xf numFmtId="166" fontId="2" fillId="0" borderId="0" xfId="0" applyNumberFormat="1" applyFont="1" applyFill="1" applyAlignment="1">
      <alignment horizontal="center" wrapText="1"/>
    </xf>
    <xf numFmtId="166" fontId="0" fillId="0" borderId="0" xfId="0" applyNumberFormat="1" applyFill="1" applyAlignment="1">
      <alignment/>
    </xf>
    <xf numFmtId="166" fontId="0" fillId="0" borderId="0" xfId="0" applyNumberFormat="1" applyFill="1" applyAlignment="1">
      <alignment horizontal="center"/>
    </xf>
    <xf numFmtId="0" fontId="0" fillId="0" borderId="0" xfId="0" applyFill="1" applyAlignment="1">
      <alignment horizontal="center"/>
    </xf>
    <xf numFmtId="166" fontId="22" fillId="0" borderId="0" xfId="0" applyNumberFormat="1" applyFont="1" applyFill="1" applyAlignment="1">
      <alignment/>
    </xf>
    <xf numFmtId="166" fontId="4" fillId="0" borderId="0" xfId="0" applyNumberFormat="1" applyFont="1" applyFill="1" applyAlignment="1">
      <alignment/>
    </xf>
    <xf numFmtId="9" fontId="4" fillId="0" borderId="0" xfId="0" applyNumberFormat="1" applyFont="1" applyFill="1" applyAlignment="1">
      <alignment/>
    </xf>
    <xf numFmtId="166" fontId="0" fillId="0" borderId="0" xfId="0" applyNumberFormat="1" applyFill="1" applyAlignment="1">
      <alignment horizontal="right"/>
    </xf>
    <xf numFmtId="0" fontId="0" fillId="0" borderId="0" xfId="0" applyFill="1" applyAlignment="1">
      <alignment horizontal="right"/>
    </xf>
    <xf numFmtId="165" fontId="0" fillId="0" borderId="0" xfId="0" applyNumberFormat="1" applyAlignment="1">
      <alignment/>
    </xf>
    <xf numFmtId="1" fontId="2" fillId="0" borderId="0" xfId="0" applyNumberFormat="1" applyFont="1" applyAlignment="1">
      <alignment/>
    </xf>
    <xf numFmtId="6" fontId="0" fillId="0" borderId="0" xfId="0" applyNumberFormat="1" applyAlignment="1">
      <alignment/>
    </xf>
    <xf numFmtId="6" fontId="2" fillId="0" borderId="0" xfId="0" applyNumberFormat="1" applyFont="1" applyFill="1" applyBorder="1" applyAlignment="1">
      <alignment/>
    </xf>
    <xf numFmtId="169" fontId="13"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0" fontId="0" fillId="0" borderId="0" xfId="0" applyAlignment="1" quotePrefix="1">
      <alignment/>
    </xf>
    <xf numFmtId="6" fontId="0" fillId="0" borderId="0" xfId="0" applyNumberFormat="1" applyFont="1" applyFill="1" applyBorder="1" applyAlignment="1">
      <alignment/>
    </xf>
    <xf numFmtId="169" fontId="16"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0" fontId="3" fillId="0" borderId="0" xfId="0" applyFont="1" applyFill="1" applyBorder="1" applyAlignment="1">
      <alignment horizontal="center"/>
    </xf>
    <xf numFmtId="1" fontId="13"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170" fontId="0" fillId="0" borderId="0" xfId="0" applyNumberFormat="1" applyFill="1" applyBorder="1" applyAlignment="1">
      <alignment horizontal="center"/>
    </xf>
    <xf numFmtId="170" fontId="13"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8" fillId="0" borderId="1" xfId="0" applyFont="1" applyBorder="1" applyAlignment="1">
      <alignment horizontal="left"/>
    </xf>
    <xf numFmtId="14" fontId="4" fillId="0" borderId="0" xfId="0" applyNumberFormat="1" applyFont="1" applyAlignment="1">
      <alignment horizontal="center"/>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10" fillId="0" borderId="0" xfId="0" applyFont="1" applyAlignment="1">
      <alignment horizontal="left"/>
    </xf>
    <xf numFmtId="0" fontId="2" fillId="0" borderId="0" xfId="0" applyFont="1" applyAlignment="1">
      <alignment horizontal="center" wrapText="1"/>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horizontal="center" textRotation="90" wrapText="1"/>
    </xf>
    <xf numFmtId="166" fontId="0" fillId="0" borderId="0" xfId="0" applyNumberFormat="1" applyFont="1" applyAlignment="1">
      <alignment horizontal="center" wrapText="1"/>
    </xf>
    <xf numFmtId="166" fontId="0" fillId="0" borderId="0" xfId="0" applyNumberFormat="1" applyAlignment="1">
      <alignment horizontal="right"/>
    </xf>
    <xf numFmtId="166"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2" fontId="2" fillId="0" borderId="0" xfId="0" applyNumberFormat="1" applyFont="1" applyFill="1" applyBorder="1" applyAlignment="1">
      <alignment horizontal="center" wrapText="1"/>
    </xf>
    <xf numFmtId="2" fontId="2" fillId="0" borderId="0" xfId="0" applyNumberFormat="1" applyFont="1" applyAlignment="1">
      <alignment horizontal="center" wrapText="1"/>
    </xf>
    <xf numFmtId="2" fontId="0" fillId="0" borderId="0" xfId="0" applyNumberFormat="1" applyFont="1" applyAlignment="1">
      <alignment horizontal="center" wrapText="1"/>
    </xf>
    <xf numFmtId="6" fontId="0" fillId="0" borderId="0" xfId="0" applyNumberFormat="1" applyFont="1" applyAlignment="1">
      <alignment horizontal="center" wrapText="1"/>
    </xf>
    <xf numFmtId="0" fontId="0" fillId="0" borderId="0" xfId="0" applyFont="1" applyAlignment="1">
      <alignment horizontal="center"/>
    </xf>
    <xf numFmtId="1" fontId="12" fillId="0" borderId="0" xfId="0" applyNumberFormat="1" applyFont="1" applyFill="1" applyBorder="1" applyAlignment="1">
      <alignment horizontal="center"/>
    </xf>
    <xf numFmtId="0" fontId="0" fillId="0" borderId="0" xfId="0" applyAlignment="1">
      <alignment horizontal="center" vertical="top" wrapText="1"/>
    </xf>
    <xf numFmtId="168" fontId="0"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172" fontId="13" fillId="0" borderId="0" xfId="0" applyNumberFormat="1" applyFont="1" applyFill="1" applyBorder="1" applyAlignment="1">
      <alignment horizontal="center"/>
    </xf>
    <xf numFmtId="0" fontId="0" fillId="0" borderId="0" xfId="0" applyAlignment="1">
      <alignment horizontal="center"/>
    </xf>
    <xf numFmtId="2" fontId="0" fillId="0" borderId="0" xfId="0" applyNumberFormat="1" applyAlignment="1">
      <alignment horizontal="center" wrapText="1"/>
    </xf>
    <xf numFmtId="1" fontId="0" fillId="0" borderId="0" xfId="0" applyNumberFormat="1" applyFill="1" applyBorder="1" applyAlignment="1">
      <alignment horizontal="right"/>
    </xf>
    <xf numFmtId="169" fontId="0" fillId="0" borderId="0" xfId="0" applyNumberFormat="1" applyFont="1" applyFill="1" applyBorder="1" applyAlignment="1">
      <alignment horizontal="center"/>
    </xf>
    <xf numFmtId="169"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3" fillId="0"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23</xdr:row>
      <xdr:rowOff>76200</xdr:rowOff>
    </xdr:from>
    <xdr:to>
      <xdr:col>7</xdr:col>
      <xdr:colOff>76200</xdr:colOff>
      <xdr:row>30</xdr:row>
      <xdr:rowOff>152400</xdr:rowOff>
    </xdr:to>
    <xdr:sp>
      <xdr:nvSpPr>
        <xdr:cNvPr id="1" name="Rectangle 2"/>
        <xdr:cNvSpPr>
          <a:spLocks/>
        </xdr:cNvSpPr>
      </xdr:nvSpPr>
      <xdr:spPr>
        <a:xfrm>
          <a:off x="6191250" y="4257675"/>
          <a:ext cx="4667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41</xdr:row>
      <xdr:rowOff>152400</xdr:rowOff>
    </xdr:from>
    <xdr:to>
      <xdr:col>7</xdr:col>
      <xdr:colOff>95250</xdr:colOff>
      <xdr:row>48</xdr:row>
      <xdr:rowOff>142875</xdr:rowOff>
    </xdr:to>
    <xdr:sp>
      <xdr:nvSpPr>
        <xdr:cNvPr id="2" name="Rectangle 3"/>
        <xdr:cNvSpPr>
          <a:spLocks/>
        </xdr:cNvSpPr>
      </xdr:nvSpPr>
      <xdr:spPr>
        <a:xfrm>
          <a:off x="6210300" y="7248525"/>
          <a:ext cx="46672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28</xdr:row>
      <xdr:rowOff>152400</xdr:rowOff>
    </xdr:from>
    <xdr:to>
      <xdr:col>7</xdr:col>
      <xdr:colOff>419100</xdr:colOff>
      <xdr:row>43</xdr:row>
      <xdr:rowOff>57150</xdr:rowOff>
    </xdr:to>
    <xdr:sp>
      <xdr:nvSpPr>
        <xdr:cNvPr id="3" name="Oval 1"/>
        <xdr:cNvSpPr>
          <a:spLocks/>
        </xdr:cNvSpPr>
      </xdr:nvSpPr>
      <xdr:spPr>
        <a:xfrm>
          <a:off x="5895975" y="5143500"/>
          <a:ext cx="1104900" cy="23336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23</xdr:row>
      <xdr:rowOff>28575</xdr:rowOff>
    </xdr:from>
    <xdr:to>
      <xdr:col>6</xdr:col>
      <xdr:colOff>371475</xdr:colOff>
      <xdr:row>52</xdr:row>
      <xdr:rowOff>19050</xdr:rowOff>
    </xdr:to>
    <xdr:grpSp>
      <xdr:nvGrpSpPr>
        <xdr:cNvPr id="4" name="Group 7"/>
        <xdr:cNvGrpSpPr>
          <a:grpSpLocks/>
        </xdr:cNvGrpSpPr>
      </xdr:nvGrpSpPr>
      <xdr:grpSpPr>
        <a:xfrm>
          <a:off x="5781675" y="4210050"/>
          <a:ext cx="371475" cy="4724400"/>
          <a:chOff x="607" y="442"/>
          <a:chExt cx="39" cy="360"/>
        </a:xfrm>
        <a:solidFill>
          <a:srgbClr val="FFFFFF"/>
        </a:solidFill>
      </xdr:grpSpPr>
      <xdr:sp>
        <xdr:nvSpPr>
          <xdr:cNvPr id="5" name="AutoShape 4"/>
          <xdr:cNvSpPr>
            <a:spLocks/>
          </xdr:cNvSpPr>
        </xdr:nvSpPr>
        <xdr:spPr>
          <a:xfrm>
            <a:off x="607" y="452"/>
            <a:ext cx="39" cy="341"/>
          </a:xfrm>
          <a:custGeom>
            <a:pathLst>
              <a:path h="341" w="39">
                <a:moveTo>
                  <a:pt x="29" y="341"/>
                </a:moveTo>
                <a:cubicBezTo>
                  <a:pt x="29" y="338"/>
                  <a:pt x="29" y="336"/>
                  <a:pt x="30" y="334"/>
                </a:cubicBezTo>
                <a:cubicBezTo>
                  <a:pt x="31" y="332"/>
                  <a:pt x="35" y="333"/>
                  <a:pt x="36" y="330"/>
                </a:cubicBezTo>
                <a:cubicBezTo>
                  <a:pt x="37" y="327"/>
                  <a:pt x="38" y="328"/>
                  <a:pt x="38" y="318"/>
                </a:cubicBezTo>
                <a:cubicBezTo>
                  <a:pt x="38" y="308"/>
                  <a:pt x="39" y="280"/>
                  <a:pt x="37" y="269"/>
                </a:cubicBezTo>
                <a:cubicBezTo>
                  <a:pt x="35" y="258"/>
                  <a:pt x="32" y="261"/>
                  <a:pt x="28" y="255"/>
                </a:cubicBezTo>
                <a:cubicBezTo>
                  <a:pt x="24" y="249"/>
                  <a:pt x="18" y="241"/>
                  <a:pt x="14" y="232"/>
                </a:cubicBezTo>
                <a:cubicBezTo>
                  <a:pt x="10" y="223"/>
                  <a:pt x="7" y="217"/>
                  <a:pt x="5" y="202"/>
                </a:cubicBezTo>
                <a:cubicBezTo>
                  <a:pt x="3" y="187"/>
                  <a:pt x="0" y="162"/>
                  <a:pt x="3" y="143"/>
                </a:cubicBezTo>
                <a:cubicBezTo>
                  <a:pt x="6" y="124"/>
                  <a:pt x="17" y="103"/>
                  <a:pt x="23" y="90"/>
                </a:cubicBezTo>
                <a:cubicBezTo>
                  <a:pt x="29" y="77"/>
                  <a:pt x="34" y="76"/>
                  <a:pt x="36" y="63"/>
                </a:cubicBezTo>
                <a:cubicBezTo>
                  <a:pt x="38" y="50"/>
                  <a:pt x="38" y="21"/>
                  <a:pt x="36" y="12"/>
                </a:cubicBezTo>
                <a:cubicBezTo>
                  <a:pt x="34" y="3"/>
                  <a:pt x="25" y="11"/>
                  <a:pt x="22" y="9"/>
                </a:cubicBezTo>
                <a:cubicBezTo>
                  <a:pt x="19" y="7"/>
                  <a:pt x="20" y="3"/>
                  <a:pt x="2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617" y="442"/>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629" y="791"/>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657225</xdr:colOff>
      <xdr:row>23</xdr:row>
      <xdr:rowOff>57150</xdr:rowOff>
    </xdr:from>
    <xdr:to>
      <xdr:col>6</xdr:col>
      <xdr:colOff>228600</xdr:colOff>
      <xdr:row>52</xdr:row>
      <xdr:rowOff>47625</xdr:rowOff>
    </xdr:to>
    <xdr:grpSp>
      <xdr:nvGrpSpPr>
        <xdr:cNvPr id="8" name="Group 8"/>
        <xdr:cNvGrpSpPr>
          <a:grpSpLocks/>
        </xdr:cNvGrpSpPr>
      </xdr:nvGrpSpPr>
      <xdr:grpSpPr>
        <a:xfrm>
          <a:off x="5638800" y="4238625"/>
          <a:ext cx="371475" cy="4724400"/>
          <a:chOff x="607" y="442"/>
          <a:chExt cx="39" cy="360"/>
        </a:xfrm>
        <a:solidFill>
          <a:srgbClr val="FFFFFF"/>
        </a:solidFill>
      </xdr:grpSpPr>
      <xdr:sp>
        <xdr:nvSpPr>
          <xdr:cNvPr id="9" name="AutoShape 9"/>
          <xdr:cNvSpPr>
            <a:spLocks/>
          </xdr:cNvSpPr>
        </xdr:nvSpPr>
        <xdr:spPr>
          <a:xfrm>
            <a:off x="607" y="452"/>
            <a:ext cx="39" cy="341"/>
          </a:xfrm>
          <a:custGeom>
            <a:pathLst>
              <a:path h="341" w="39">
                <a:moveTo>
                  <a:pt x="29" y="341"/>
                </a:moveTo>
                <a:cubicBezTo>
                  <a:pt x="29" y="338"/>
                  <a:pt x="29" y="336"/>
                  <a:pt x="30" y="334"/>
                </a:cubicBezTo>
                <a:cubicBezTo>
                  <a:pt x="31" y="332"/>
                  <a:pt x="35" y="333"/>
                  <a:pt x="36" y="330"/>
                </a:cubicBezTo>
                <a:cubicBezTo>
                  <a:pt x="37" y="327"/>
                  <a:pt x="38" y="328"/>
                  <a:pt x="38" y="318"/>
                </a:cubicBezTo>
                <a:cubicBezTo>
                  <a:pt x="38" y="308"/>
                  <a:pt x="39" y="280"/>
                  <a:pt x="37" y="269"/>
                </a:cubicBezTo>
                <a:cubicBezTo>
                  <a:pt x="35" y="258"/>
                  <a:pt x="32" y="261"/>
                  <a:pt x="28" y="255"/>
                </a:cubicBezTo>
                <a:cubicBezTo>
                  <a:pt x="24" y="249"/>
                  <a:pt x="18" y="241"/>
                  <a:pt x="14" y="232"/>
                </a:cubicBezTo>
                <a:cubicBezTo>
                  <a:pt x="10" y="223"/>
                  <a:pt x="7" y="217"/>
                  <a:pt x="5" y="202"/>
                </a:cubicBezTo>
                <a:cubicBezTo>
                  <a:pt x="3" y="187"/>
                  <a:pt x="0" y="162"/>
                  <a:pt x="3" y="143"/>
                </a:cubicBezTo>
                <a:cubicBezTo>
                  <a:pt x="6" y="124"/>
                  <a:pt x="17" y="103"/>
                  <a:pt x="23" y="90"/>
                </a:cubicBezTo>
                <a:cubicBezTo>
                  <a:pt x="29" y="77"/>
                  <a:pt x="34" y="76"/>
                  <a:pt x="36" y="63"/>
                </a:cubicBezTo>
                <a:cubicBezTo>
                  <a:pt x="38" y="50"/>
                  <a:pt x="38" y="21"/>
                  <a:pt x="36" y="12"/>
                </a:cubicBezTo>
                <a:cubicBezTo>
                  <a:pt x="34" y="3"/>
                  <a:pt x="25" y="11"/>
                  <a:pt x="22" y="9"/>
                </a:cubicBezTo>
                <a:cubicBezTo>
                  <a:pt x="19" y="7"/>
                  <a:pt x="20" y="3"/>
                  <a:pt x="2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10"/>
          <xdr:cNvSpPr>
            <a:spLocks/>
          </xdr:cNvSpPr>
        </xdr:nvSpPr>
        <xdr:spPr>
          <a:xfrm>
            <a:off x="617" y="442"/>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1"/>
          <xdr:cNvSpPr>
            <a:spLocks/>
          </xdr:cNvSpPr>
        </xdr:nvSpPr>
        <xdr:spPr>
          <a:xfrm>
            <a:off x="629" y="791"/>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161925</xdr:colOff>
      <xdr:row>23</xdr:row>
      <xdr:rowOff>76200</xdr:rowOff>
    </xdr:from>
    <xdr:to>
      <xdr:col>7</xdr:col>
      <xdr:colOff>533400</xdr:colOff>
      <xdr:row>52</xdr:row>
      <xdr:rowOff>66675</xdr:rowOff>
    </xdr:to>
    <xdr:grpSp>
      <xdr:nvGrpSpPr>
        <xdr:cNvPr id="12" name="Group 12"/>
        <xdr:cNvGrpSpPr>
          <a:grpSpLocks/>
        </xdr:cNvGrpSpPr>
      </xdr:nvGrpSpPr>
      <xdr:grpSpPr>
        <a:xfrm flipH="1">
          <a:off x="6743700" y="4257675"/>
          <a:ext cx="371475" cy="4724400"/>
          <a:chOff x="607" y="442"/>
          <a:chExt cx="39" cy="360"/>
        </a:xfrm>
        <a:solidFill>
          <a:srgbClr val="FFFFFF"/>
        </a:solidFill>
      </xdr:grpSpPr>
      <xdr:sp>
        <xdr:nvSpPr>
          <xdr:cNvPr id="13" name="AutoShape 13"/>
          <xdr:cNvSpPr>
            <a:spLocks/>
          </xdr:cNvSpPr>
        </xdr:nvSpPr>
        <xdr:spPr>
          <a:xfrm>
            <a:off x="607" y="452"/>
            <a:ext cx="39" cy="341"/>
          </a:xfrm>
          <a:custGeom>
            <a:pathLst>
              <a:path h="341" w="39">
                <a:moveTo>
                  <a:pt x="29" y="341"/>
                </a:moveTo>
                <a:cubicBezTo>
                  <a:pt x="29" y="338"/>
                  <a:pt x="29" y="336"/>
                  <a:pt x="30" y="334"/>
                </a:cubicBezTo>
                <a:cubicBezTo>
                  <a:pt x="31" y="332"/>
                  <a:pt x="35" y="333"/>
                  <a:pt x="36" y="330"/>
                </a:cubicBezTo>
                <a:cubicBezTo>
                  <a:pt x="37" y="327"/>
                  <a:pt x="38" y="328"/>
                  <a:pt x="38" y="318"/>
                </a:cubicBezTo>
                <a:cubicBezTo>
                  <a:pt x="38" y="308"/>
                  <a:pt x="39" y="280"/>
                  <a:pt x="37" y="269"/>
                </a:cubicBezTo>
                <a:cubicBezTo>
                  <a:pt x="35" y="258"/>
                  <a:pt x="32" y="261"/>
                  <a:pt x="28" y="255"/>
                </a:cubicBezTo>
                <a:cubicBezTo>
                  <a:pt x="24" y="249"/>
                  <a:pt x="18" y="241"/>
                  <a:pt x="14" y="232"/>
                </a:cubicBezTo>
                <a:cubicBezTo>
                  <a:pt x="10" y="223"/>
                  <a:pt x="7" y="217"/>
                  <a:pt x="5" y="202"/>
                </a:cubicBezTo>
                <a:cubicBezTo>
                  <a:pt x="3" y="187"/>
                  <a:pt x="0" y="162"/>
                  <a:pt x="3" y="143"/>
                </a:cubicBezTo>
                <a:cubicBezTo>
                  <a:pt x="6" y="124"/>
                  <a:pt x="17" y="103"/>
                  <a:pt x="23" y="90"/>
                </a:cubicBezTo>
                <a:cubicBezTo>
                  <a:pt x="29" y="77"/>
                  <a:pt x="34" y="76"/>
                  <a:pt x="36" y="63"/>
                </a:cubicBezTo>
                <a:cubicBezTo>
                  <a:pt x="38" y="50"/>
                  <a:pt x="38" y="21"/>
                  <a:pt x="36" y="12"/>
                </a:cubicBezTo>
                <a:cubicBezTo>
                  <a:pt x="34" y="3"/>
                  <a:pt x="25" y="11"/>
                  <a:pt x="22" y="9"/>
                </a:cubicBezTo>
                <a:cubicBezTo>
                  <a:pt x="19" y="7"/>
                  <a:pt x="20" y="3"/>
                  <a:pt x="2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14"/>
          <xdr:cNvSpPr>
            <a:spLocks/>
          </xdr:cNvSpPr>
        </xdr:nvSpPr>
        <xdr:spPr>
          <a:xfrm>
            <a:off x="617" y="442"/>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Oval 15"/>
          <xdr:cNvSpPr>
            <a:spLocks/>
          </xdr:cNvSpPr>
        </xdr:nvSpPr>
        <xdr:spPr>
          <a:xfrm>
            <a:off x="629" y="791"/>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352425</xdr:colOff>
      <xdr:row>23</xdr:row>
      <xdr:rowOff>85725</xdr:rowOff>
    </xdr:from>
    <xdr:to>
      <xdr:col>7</xdr:col>
      <xdr:colOff>723900</xdr:colOff>
      <xdr:row>52</xdr:row>
      <xdr:rowOff>76200</xdr:rowOff>
    </xdr:to>
    <xdr:grpSp>
      <xdr:nvGrpSpPr>
        <xdr:cNvPr id="16" name="Group 16"/>
        <xdr:cNvGrpSpPr>
          <a:grpSpLocks/>
        </xdr:cNvGrpSpPr>
      </xdr:nvGrpSpPr>
      <xdr:grpSpPr>
        <a:xfrm flipH="1">
          <a:off x="6934200" y="4267200"/>
          <a:ext cx="371475" cy="4724400"/>
          <a:chOff x="607" y="442"/>
          <a:chExt cx="39" cy="360"/>
        </a:xfrm>
        <a:solidFill>
          <a:srgbClr val="FFFFFF"/>
        </a:solidFill>
      </xdr:grpSpPr>
      <xdr:sp>
        <xdr:nvSpPr>
          <xdr:cNvPr id="17" name="AutoShape 17"/>
          <xdr:cNvSpPr>
            <a:spLocks/>
          </xdr:cNvSpPr>
        </xdr:nvSpPr>
        <xdr:spPr>
          <a:xfrm>
            <a:off x="607" y="452"/>
            <a:ext cx="39" cy="341"/>
          </a:xfrm>
          <a:custGeom>
            <a:pathLst>
              <a:path h="341" w="39">
                <a:moveTo>
                  <a:pt x="29" y="341"/>
                </a:moveTo>
                <a:cubicBezTo>
                  <a:pt x="29" y="338"/>
                  <a:pt x="29" y="336"/>
                  <a:pt x="30" y="334"/>
                </a:cubicBezTo>
                <a:cubicBezTo>
                  <a:pt x="31" y="332"/>
                  <a:pt x="35" y="333"/>
                  <a:pt x="36" y="330"/>
                </a:cubicBezTo>
                <a:cubicBezTo>
                  <a:pt x="37" y="327"/>
                  <a:pt x="38" y="328"/>
                  <a:pt x="38" y="318"/>
                </a:cubicBezTo>
                <a:cubicBezTo>
                  <a:pt x="38" y="308"/>
                  <a:pt x="39" y="280"/>
                  <a:pt x="37" y="269"/>
                </a:cubicBezTo>
                <a:cubicBezTo>
                  <a:pt x="35" y="258"/>
                  <a:pt x="32" y="261"/>
                  <a:pt x="28" y="255"/>
                </a:cubicBezTo>
                <a:cubicBezTo>
                  <a:pt x="24" y="249"/>
                  <a:pt x="18" y="241"/>
                  <a:pt x="14" y="232"/>
                </a:cubicBezTo>
                <a:cubicBezTo>
                  <a:pt x="10" y="223"/>
                  <a:pt x="7" y="217"/>
                  <a:pt x="5" y="202"/>
                </a:cubicBezTo>
                <a:cubicBezTo>
                  <a:pt x="3" y="187"/>
                  <a:pt x="0" y="162"/>
                  <a:pt x="3" y="143"/>
                </a:cubicBezTo>
                <a:cubicBezTo>
                  <a:pt x="6" y="124"/>
                  <a:pt x="17" y="103"/>
                  <a:pt x="23" y="90"/>
                </a:cubicBezTo>
                <a:cubicBezTo>
                  <a:pt x="29" y="77"/>
                  <a:pt x="34" y="76"/>
                  <a:pt x="36" y="63"/>
                </a:cubicBezTo>
                <a:cubicBezTo>
                  <a:pt x="38" y="50"/>
                  <a:pt x="38" y="21"/>
                  <a:pt x="36" y="12"/>
                </a:cubicBezTo>
                <a:cubicBezTo>
                  <a:pt x="34" y="3"/>
                  <a:pt x="25" y="11"/>
                  <a:pt x="22" y="9"/>
                </a:cubicBezTo>
                <a:cubicBezTo>
                  <a:pt x="19" y="7"/>
                  <a:pt x="20" y="3"/>
                  <a:pt x="2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18"/>
          <xdr:cNvSpPr>
            <a:spLocks/>
          </xdr:cNvSpPr>
        </xdr:nvSpPr>
        <xdr:spPr>
          <a:xfrm>
            <a:off x="617" y="442"/>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Oval 19"/>
          <xdr:cNvSpPr>
            <a:spLocks/>
          </xdr:cNvSpPr>
        </xdr:nvSpPr>
        <xdr:spPr>
          <a:xfrm>
            <a:off x="629" y="791"/>
            <a:ext cx="12" cy="1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114300</xdr:colOff>
      <xdr:row>52</xdr:row>
      <xdr:rowOff>47625</xdr:rowOff>
    </xdr:from>
    <xdr:to>
      <xdr:col>8</xdr:col>
      <xdr:colOff>238125</xdr:colOff>
      <xdr:row>54</xdr:row>
      <xdr:rowOff>133350</xdr:rowOff>
    </xdr:to>
    <xdr:grpSp>
      <xdr:nvGrpSpPr>
        <xdr:cNvPr id="20" name="Group 30"/>
        <xdr:cNvGrpSpPr>
          <a:grpSpLocks/>
        </xdr:cNvGrpSpPr>
      </xdr:nvGrpSpPr>
      <xdr:grpSpPr>
        <a:xfrm>
          <a:off x="5895975" y="8963025"/>
          <a:ext cx="1724025" cy="409575"/>
          <a:chOff x="619" y="805"/>
          <a:chExt cx="181" cy="43"/>
        </a:xfrm>
        <a:solidFill>
          <a:srgbClr val="FFFFFF"/>
        </a:solidFill>
      </xdr:grpSpPr>
      <xdr:sp>
        <xdr:nvSpPr>
          <xdr:cNvPr id="21" name="Rectangle 20"/>
          <xdr:cNvSpPr>
            <a:spLocks/>
          </xdr:cNvSpPr>
        </xdr:nvSpPr>
        <xdr:spPr>
          <a:xfrm>
            <a:off x="774" y="822"/>
            <a:ext cx="26"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21"/>
          <xdr:cNvSpPr>
            <a:spLocks/>
          </xdr:cNvSpPr>
        </xdr:nvSpPr>
        <xdr:spPr>
          <a:xfrm>
            <a:off x="669" y="821"/>
            <a:ext cx="26"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Rectangle 22"/>
          <xdr:cNvSpPr>
            <a:spLocks/>
          </xdr:cNvSpPr>
        </xdr:nvSpPr>
        <xdr:spPr>
          <a:xfrm>
            <a:off x="752" y="840"/>
            <a:ext cx="26"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ectangle 23"/>
          <xdr:cNvSpPr>
            <a:spLocks/>
          </xdr:cNvSpPr>
        </xdr:nvSpPr>
        <xdr:spPr>
          <a:xfrm>
            <a:off x="652" y="839"/>
            <a:ext cx="26" cy="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4"/>
          <xdr:cNvSpPr>
            <a:spLocks/>
          </xdr:cNvSpPr>
        </xdr:nvSpPr>
        <xdr:spPr>
          <a:xfrm>
            <a:off x="619" y="805"/>
            <a:ext cx="33" cy="40"/>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6"/>
          <xdr:cNvSpPr>
            <a:spLocks/>
          </xdr:cNvSpPr>
        </xdr:nvSpPr>
        <xdr:spPr>
          <a:xfrm>
            <a:off x="636" y="805"/>
            <a:ext cx="33" cy="22"/>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7"/>
          <xdr:cNvSpPr>
            <a:spLocks/>
          </xdr:cNvSpPr>
        </xdr:nvSpPr>
        <xdr:spPr>
          <a:xfrm>
            <a:off x="719" y="809"/>
            <a:ext cx="33" cy="36"/>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28"/>
          <xdr:cNvSpPr>
            <a:spLocks/>
          </xdr:cNvSpPr>
        </xdr:nvSpPr>
        <xdr:spPr>
          <a:xfrm>
            <a:off x="741" y="808"/>
            <a:ext cx="33" cy="18"/>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66675</xdr:colOff>
      <xdr:row>22</xdr:row>
      <xdr:rowOff>38100</xdr:rowOff>
    </xdr:from>
    <xdr:to>
      <xdr:col>8</xdr:col>
      <xdr:colOff>314325</xdr:colOff>
      <xdr:row>22</xdr:row>
      <xdr:rowOff>114300</xdr:rowOff>
    </xdr:to>
    <xdr:sp>
      <xdr:nvSpPr>
        <xdr:cNvPr id="29" name="Rectangle 32"/>
        <xdr:cNvSpPr>
          <a:spLocks/>
        </xdr:cNvSpPr>
      </xdr:nvSpPr>
      <xdr:spPr>
        <a:xfrm flipV="1">
          <a:off x="7448550" y="4057650"/>
          <a:ext cx="24765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21</xdr:row>
      <xdr:rowOff>104775</xdr:rowOff>
    </xdr:from>
    <xdr:to>
      <xdr:col>6</xdr:col>
      <xdr:colOff>704850</xdr:colOff>
      <xdr:row>22</xdr:row>
      <xdr:rowOff>19050</xdr:rowOff>
    </xdr:to>
    <xdr:sp>
      <xdr:nvSpPr>
        <xdr:cNvPr id="30" name="Rectangle 33"/>
        <xdr:cNvSpPr>
          <a:spLocks/>
        </xdr:cNvSpPr>
      </xdr:nvSpPr>
      <xdr:spPr>
        <a:xfrm flipV="1">
          <a:off x="6238875" y="3962400"/>
          <a:ext cx="24765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21</xdr:row>
      <xdr:rowOff>9525</xdr:rowOff>
    </xdr:from>
    <xdr:to>
      <xdr:col>8</xdr:col>
      <xdr:colOff>142875</xdr:colOff>
      <xdr:row>21</xdr:row>
      <xdr:rowOff>85725</xdr:rowOff>
    </xdr:to>
    <xdr:sp>
      <xdr:nvSpPr>
        <xdr:cNvPr id="31" name="Rectangle 34"/>
        <xdr:cNvSpPr>
          <a:spLocks/>
        </xdr:cNvSpPr>
      </xdr:nvSpPr>
      <xdr:spPr>
        <a:xfrm flipV="1">
          <a:off x="7277100" y="3867150"/>
          <a:ext cx="24765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20</xdr:row>
      <xdr:rowOff>95250</xdr:rowOff>
    </xdr:from>
    <xdr:to>
      <xdr:col>6</xdr:col>
      <xdr:colOff>542925</xdr:colOff>
      <xdr:row>21</xdr:row>
      <xdr:rowOff>9525</xdr:rowOff>
    </xdr:to>
    <xdr:sp>
      <xdr:nvSpPr>
        <xdr:cNvPr id="32" name="Rectangle 35"/>
        <xdr:cNvSpPr>
          <a:spLocks/>
        </xdr:cNvSpPr>
      </xdr:nvSpPr>
      <xdr:spPr>
        <a:xfrm flipV="1">
          <a:off x="6076950" y="3790950"/>
          <a:ext cx="24765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20</xdr:row>
      <xdr:rowOff>114300</xdr:rowOff>
    </xdr:from>
    <xdr:to>
      <xdr:col>6</xdr:col>
      <xdr:colOff>295275</xdr:colOff>
      <xdr:row>23</xdr:row>
      <xdr:rowOff>9525</xdr:rowOff>
    </xdr:to>
    <xdr:sp>
      <xdr:nvSpPr>
        <xdr:cNvPr id="33" name="AutoShape 36"/>
        <xdr:cNvSpPr>
          <a:spLocks/>
        </xdr:cNvSpPr>
      </xdr:nvSpPr>
      <xdr:spPr>
        <a:xfrm flipV="1">
          <a:off x="5762625" y="3810000"/>
          <a:ext cx="314325" cy="381000"/>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21</xdr:row>
      <xdr:rowOff>123825</xdr:rowOff>
    </xdr:from>
    <xdr:to>
      <xdr:col>6</xdr:col>
      <xdr:colOff>457200</xdr:colOff>
      <xdr:row>23</xdr:row>
      <xdr:rowOff>9525</xdr:rowOff>
    </xdr:to>
    <xdr:sp>
      <xdr:nvSpPr>
        <xdr:cNvPr id="34" name="AutoShape 37"/>
        <xdr:cNvSpPr>
          <a:spLocks/>
        </xdr:cNvSpPr>
      </xdr:nvSpPr>
      <xdr:spPr>
        <a:xfrm flipV="1">
          <a:off x="5924550" y="3981450"/>
          <a:ext cx="314325" cy="209550"/>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21</xdr:row>
      <xdr:rowOff>38100</xdr:rowOff>
    </xdr:from>
    <xdr:to>
      <xdr:col>7</xdr:col>
      <xdr:colOff>685800</xdr:colOff>
      <xdr:row>23</xdr:row>
      <xdr:rowOff>57150</xdr:rowOff>
    </xdr:to>
    <xdr:sp>
      <xdr:nvSpPr>
        <xdr:cNvPr id="35" name="AutoShape 38"/>
        <xdr:cNvSpPr>
          <a:spLocks/>
        </xdr:cNvSpPr>
      </xdr:nvSpPr>
      <xdr:spPr>
        <a:xfrm flipV="1">
          <a:off x="6953250" y="3895725"/>
          <a:ext cx="314325" cy="342900"/>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22</xdr:row>
      <xdr:rowOff>66675</xdr:rowOff>
    </xdr:from>
    <xdr:to>
      <xdr:col>8</xdr:col>
      <xdr:colOff>66675</xdr:colOff>
      <xdr:row>23</xdr:row>
      <xdr:rowOff>76200</xdr:rowOff>
    </xdr:to>
    <xdr:sp>
      <xdr:nvSpPr>
        <xdr:cNvPr id="36" name="AutoShape 39"/>
        <xdr:cNvSpPr>
          <a:spLocks/>
        </xdr:cNvSpPr>
      </xdr:nvSpPr>
      <xdr:spPr>
        <a:xfrm flipV="1">
          <a:off x="7134225" y="4086225"/>
          <a:ext cx="314325" cy="171450"/>
        </a:xfrm>
        <a:custGeom>
          <a:pathLst>
            <a:path h="40" w="33">
              <a:moveTo>
                <a:pt x="1" y="0"/>
              </a:moveTo>
              <a:cubicBezTo>
                <a:pt x="1" y="2"/>
                <a:pt x="1" y="7"/>
                <a:pt x="1" y="12"/>
              </a:cubicBezTo>
              <a:cubicBezTo>
                <a:pt x="1" y="17"/>
                <a:pt x="0" y="29"/>
                <a:pt x="3" y="33"/>
              </a:cubicBezTo>
              <a:cubicBezTo>
                <a:pt x="6" y="37"/>
                <a:pt x="12" y="38"/>
                <a:pt x="17" y="39"/>
              </a:cubicBezTo>
              <a:cubicBezTo>
                <a:pt x="22" y="40"/>
                <a:pt x="27" y="39"/>
                <a:pt x="33" y="39"/>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16"/>
  <sheetViews>
    <sheetView workbookViewId="0" topLeftCell="A86">
      <selection activeCell="E110" sqref="E110"/>
    </sheetView>
  </sheetViews>
  <sheetFormatPr defaultColWidth="9.140625" defaultRowHeight="12.75"/>
  <cols>
    <col min="1" max="1" width="1.28515625" style="0" customWidth="1"/>
    <col min="2" max="2" width="1.57421875" style="0" customWidth="1"/>
    <col min="3" max="3" width="32.28125" style="0" customWidth="1"/>
    <col min="4" max="4" width="10.7109375" style="0" customWidth="1"/>
    <col min="5" max="5" width="11.28125" style="0" customWidth="1"/>
    <col min="6" max="6" width="10.7109375" style="0" customWidth="1"/>
    <col min="7" max="8" width="10.7109375" style="19" customWidth="1"/>
    <col min="9" max="10" width="10.7109375" style="0" customWidth="1"/>
    <col min="11" max="11" width="12.57421875" style="0" customWidth="1"/>
    <col min="12" max="12" width="12.28125" style="0" customWidth="1"/>
    <col min="13" max="13" width="11.00390625" style="0" customWidth="1"/>
    <col min="14" max="14" width="10.7109375" style="0" customWidth="1"/>
    <col min="15" max="15" width="10.28125" style="0" customWidth="1"/>
    <col min="16" max="17" width="10.140625" style="0" bestFit="1" customWidth="1"/>
    <col min="18" max="19" width="11.421875" style="0" bestFit="1" customWidth="1"/>
    <col min="20" max="20" width="9.8515625" style="0" bestFit="1" customWidth="1"/>
    <col min="21" max="21" width="10.140625" style="0" bestFit="1" customWidth="1"/>
  </cols>
  <sheetData>
    <row r="1" spans="1:20" s="2" customFormat="1" ht="20.25">
      <c r="A1" s="242" t="s">
        <v>193</v>
      </c>
      <c r="B1" s="242"/>
      <c r="C1" s="242"/>
      <c r="D1" s="242"/>
      <c r="E1" s="242"/>
      <c r="F1" s="242"/>
      <c r="G1" s="242"/>
      <c r="H1" s="242"/>
      <c r="I1" s="242"/>
      <c r="J1" s="242"/>
      <c r="K1" s="242"/>
      <c r="L1" s="2">
        <v>17</v>
      </c>
      <c r="O1" s="241" t="s">
        <v>108</v>
      </c>
      <c r="P1" s="241"/>
      <c r="Q1" s="241"/>
      <c r="R1" s="241"/>
      <c r="S1" s="241"/>
      <c r="T1" s="241"/>
    </row>
    <row r="2" spans="1:20" s="2" customFormat="1" ht="15.75">
      <c r="A2" s="21"/>
      <c r="B2" s="21"/>
      <c r="C2" s="21"/>
      <c r="D2" s="21"/>
      <c r="E2" s="21"/>
      <c r="G2" s="16"/>
      <c r="H2" s="16"/>
      <c r="O2" s="25"/>
      <c r="P2" s="25"/>
      <c r="Q2" s="25"/>
      <c r="R2" s="25"/>
      <c r="S2" s="25"/>
      <c r="T2" s="25"/>
    </row>
    <row r="3" spans="1:20" s="2" customFormat="1" ht="18.75" thickBot="1">
      <c r="A3" s="237" t="s">
        <v>30</v>
      </c>
      <c r="B3" s="237"/>
      <c r="C3" s="237"/>
      <c r="D3" s="237"/>
      <c r="E3" s="75"/>
      <c r="F3" s="76"/>
      <c r="G3" s="77"/>
      <c r="H3" s="77"/>
      <c r="I3" s="76"/>
      <c r="J3" s="76"/>
      <c r="K3" s="76"/>
      <c r="O3" s="25"/>
      <c r="P3" s="25"/>
      <c r="Q3" s="25"/>
      <c r="R3" s="25"/>
      <c r="S3" s="25"/>
      <c r="T3" s="25"/>
    </row>
    <row r="4" spans="2:21" s="3" customFormat="1" ht="27.75" customHeight="1">
      <c r="B4" s="7" t="s">
        <v>0</v>
      </c>
      <c r="C4" s="7"/>
      <c r="D4" s="3" t="s">
        <v>1</v>
      </c>
      <c r="E4" s="3" t="s">
        <v>246</v>
      </c>
      <c r="F4" s="3" t="s">
        <v>3</v>
      </c>
      <c r="G4" s="17" t="s">
        <v>153</v>
      </c>
      <c r="H4" s="17" t="s">
        <v>154</v>
      </c>
      <c r="I4" s="1" t="s">
        <v>4</v>
      </c>
      <c r="J4" s="2"/>
      <c r="K4" s="2"/>
      <c r="L4" s="2"/>
      <c r="M4" s="2"/>
      <c r="N4" s="3" t="s">
        <v>104</v>
      </c>
      <c r="O4" s="17">
        <v>37530</v>
      </c>
      <c r="P4" s="17">
        <v>37895</v>
      </c>
      <c r="Q4" s="17">
        <v>38261</v>
      </c>
      <c r="R4" s="17">
        <v>38626</v>
      </c>
      <c r="S4" s="17">
        <v>38991</v>
      </c>
      <c r="T4" s="17">
        <v>39356</v>
      </c>
      <c r="U4" s="17">
        <v>39722</v>
      </c>
    </row>
    <row r="5" spans="7:13" s="4" customFormat="1" ht="12.75">
      <c r="G5" s="18"/>
      <c r="H5" s="18"/>
      <c r="L5" s="5"/>
      <c r="M5" s="5"/>
    </row>
    <row r="6" spans="1:21" ht="12.75">
      <c r="A6" s="240" t="s">
        <v>7</v>
      </c>
      <c r="B6" s="240"/>
      <c r="C6" s="240"/>
      <c r="D6" s="240"/>
      <c r="E6" s="8"/>
      <c r="I6" s="14"/>
      <c r="J6" s="14"/>
      <c r="K6" s="14"/>
      <c r="L6" s="14"/>
      <c r="M6" s="14"/>
      <c r="U6" s="30"/>
    </row>
    <row r="7" spans="3:25" ht="12.75">
      <c r="C7" t="str">
        <f>CONCATENATE("( ",ROUND(W7,0),"% of design schedule)")</f>
        <v>( 33% of design schedule)</v>
      </c>
      <c r="D7" s="31">
        <f>X7*Engr!$I$24</f>
        <v>10</v>
      </c>
      <c r="E7" s="8"/>
      <c r="F7" s="6" t="s">
        <v>9</v>
      </c>
      <c r="G7" s="34">
        <f>Engr!B$38</f>
        <v>38691</v>
      </c>
      <c r="H7" s="34">
        <f>Engr!D$38</f>
        <v>38733</v>
      </c>
      <c r="I7" s="14" t="s">
        <v>46</v>
      </c>
      <c r="J7" s="14"/>
      <c r="K7" s="14"/>
      <c r="L7" s="14"/>
      <c r="M7" s="14"/>
      <c r="N7" s="40">
        <f>(H7-G7)/7</f>
        <v>6</v>
      </c>
      <c r="O7" s="40">
        <f aca="true" t="shared" si="0" ref="O7:T11">(1/7)*IF((OR((O$4&gt;=$H7),(P$4&lt;=$G7))),0,IF(AND((O$4&lt;=$G7),(P$4&gt;=$H7)),($H7-$G7),IF(AND((O$4&gt;=$G7),(P$4&gt;=$H7)),($H7-O$4),IF(AND((O$4&gt;=$G7),($H7&gt;=P$4)),365,IF(AND((O$4&lt;=$G7),($H7&gt;=P$4)),(P$4-$G7))))))</f>
        <v>0</v>
      </c>
      <c r="P7" s="40">
        <f t="shared" si="0"/>
        <v>0</v>
      </c>
      <c r="Q7" s="40">
        <f t="shared" si="0"/>
        <v>0</v>
      </c>
      <c r="R7" s="40">
        <f t="shared" si="0"/>
        <v>6</v>
      </c>
      <c r="S7" s="40">
        <f t="shared" si="0"/>
        <v>0</v>
      </c>
      <c r="T7" s="40">
        <f t="shared" si="0"/>
        <v>0</v>
      </c>
      <c r="U7" s="40"/>
      <c r="W7">
        <f>100*X7</f>
        <v>33.33333333333333</v>
      </c>
      <c r="X7" s="65">
        <f>Engr!C38/(Engr!C38+Engr!C39)</f>
        <v>0.3333333333333333</v>
      </c>
      <c r="Y7" t="s">
        <v>159</v>
      </c>
    </row>
    <row r="8" spans="4:21" ht="12.75">
      <c r="D8" s="31">
        <f>X7*Engr!$K$24</f>
        <v>0</v>
      </c>
      <c r="E8" s="8"/>
      <c r="F8" s="6" t="s">
        <v>11</v>
      </c>
      <c r="G8" s="34">
        <f>Engr!B$38</f>
        <v>38691</v>
      </c>
      <c r="H8" s="34">
        <f>Engr!D$38</f>
        <v>38733</v>
      </c>
      <c r="I8" s="14" t="s">
        <v>45</v>
      </c>
      <c r="J8" s="14"/>
      <c r="K8" s="14"/>
      <c r="L8" s="14"/>
      <c r="M8" s="14"/>
      <c r="N8" s="40">
        <f>(H8-G8)/7</f>
        <v>6</v>
      </c>
      <c r="O8" s="40">
        <f t="shared" si="0"/>
        <v>0</v>
      </c>
      <c r="P8" s="40">
        <f t="shared" si="0"/>
        <v>0</v>
      </c>
      <c r="Q8" s="40">
        <f t="shared" si="0"/>
        <v>0</v>
      </c>
      <c r="R8" s="40">
        <f t="shared" si="0"/>
        <v>6</v>
      </c>
      <c r="S8" s="40">
        <f t="shared" si="0"/>
        <v>0</v>
      </c>
      <c r="T8" s="40">
        <f t="shared" si="0"/>
        <v>0</v>
      </c>
      <c r="U8" s="40"/>
    </row>
    <row r="9" spans="4:21" ht="12.75">
      <c r="D9" s="31">
        <f>X7*Engr!$M$24</f>
        <v>97.06666666666666</v>
      </c>
      <c r="E9" s="8"/>
      <c r="F9" s="6" t="s">
        <v>12</v>
      </c>
      <c r="G9" s="34">
        <f>Engr!B$38</f>
        <v>38691</v>
      </c>
      <c r="H9" s="34">
        <f>Engr!D$38</f>
        <v>38733</v>
      </c>
      <c r="I9" s="14" t="s">
        <v>48</v>
      </c>
      <c r="J9" s="14"/>
      <c r="K9" s="14"/>
      <c r="L9" s="14"/>
      <c r="M9" s="14"/>
      <c r="N9" s="40">
        <f>(H9-G9)/7</f>
        <v>6</v>
      </c>
      <c r="O9" s="40">
        <f t="shared" si="0"/>
        <v>0</v>
      </c>
      <c r="P9" s="40">
        <f t="shared" si="0"/>
        <v>0</v>
      </c>
      <c r="Q9" s="40">
        <f t="shared" si="0"/>
        <v>0</v>
      </c>
      <c r="R9" s="40">
        <f t="shared" si="0"/>
        <v>6</v>
      </c>
      <c r="S9" s="40">
        <f t="shared" si="0"/>
        <v>0</v>
      </c>
      <c r="T9" s="40">
        <f t="shared" si="0"/>
        <v>0</v>
      </c>
      <c r="U9" s="40"/>
    </row>
    <row r="10" spans="4:21" ht="12.75">
      <c r="D10" s="31">
        <f>X7*Engr!$O$24</f>
        <v>0</v>
      </c>
      <c r="E10" s="8"/>
      <c r="F10" s="6" t="s">
        <v>155</v>
      </c>
      <c r="G10" s="34">
        <f>Engr!B$38</f>
        <v>38691</v>
      </c>
      <c r="H10" s="34">
        <f>Engr!D$38</f>
        <v>38733</v>
      </c>
      <c r="I10" s="14" t="s">
        <v>96</v>
      </c>
      <c r="J10" s="14"/>
      <c r="K10" s="14"/>
      <c r="L10" s="14"/>
      <c r="M10" s="14"/>
      <c r="N10" s="40">
        <f>(H10-G10)/7</f>
        <v>6</v>
      </c>
      <c r="O10" s="40">
        <f t="shared" si="0"/>
        <v>0</v>
      </c>
      <c r="P10" s="40">
        <f t="shared" si="0"/>
        <v>0</v>
      </c>
      <c r="Q10" s="40">
        <f t="shared" si="0"/>
        <v>0</v>
      </c>
      <c r="R10" s="40">
        <f t="shared" si="0"/>
        <v>6</v>
      </c>
      <c r="S10" s="40">
        <f t="shared" si="0"/>
        <v>0</v>
      </c>
      <c r="T10" s="40">
        <f t="shared" si="0"/>
        <v>0</v>
      </c>
      <c r="U10" s="40"/>
    </row>
    <row r="11" spans="4:21" ht="12.75">
      <c r="D11" s="31">
        <f>X7*Engr!$Q$24</f>
        <v>0</v>
      </c>
      <c r="E11" s="8"/>
      <c r="F11" s="6" t="s">
        <v>156</v>
      </c>
      <c r="G11" s="34">
        <f>Engr!B$38</f>
        <v>38691</v>
      </c>
      <c r="H11" s="34">
        <f>Engr!D$38</f>
        <v>38733</v>
      </c>
      <c r="I11" s="14" t="s">
        <v>95</v>
      </c>
      <c r="J11" s="14"/>
      <c r="K11" s="14"/>
      <c r="L11" s="14"/>
      <c r="M11" s="14"/>
      <c r="N11" s="40">
        <f>(H11-G11)/7</f>
        <v>6</v>
      </c>
      <c r="O11" s="40">
        <f t="shared" si="0"/>
        <v>0</v>
      </c>
      <c r="P11" s="40">
        <f t="shared" si="0"/>
        <v>0</v>
      </c>
      <c r="Q11" s="40">
        <f t="shared" si="0"/>
        <v>0</v>
      </c>
      <c r="R11" s="40">
        <f t="shared" si="0"/>
        <v>6</v>
      </c>
      <c r="S11" s="40">
        <f t="shared" si="0"/>
        <v>0</v>
      </c>
      <c r="T11" s="40">
        <f t="shared" si="0"/>
        <v>0</v>
      </c>
      <c r="U11" s="40"/>
    </row>
    <row r="12" spans="5:21" ht="12.75">
      <c r="E12" s="8"/>
      <c r="F12" s="6"/>
      <c r="G12" s="34"/>
      <c r="H12" s="34"/>
      <c r="I12" s="14"/>
      <c r="J12" s="14"/>
      <c r="K12" s="14"/>
      <c r="L12" s="14"/>
      <c r="M12" s="14"/>
      <c r="N12" s="40" t="s">
        <v>32</v>
      </c>
      <c r="O12" s="40"/>
      <c r="P12" s="40"/>
      <c r="Q12" s="40"/>
      <c r="R12" s="40"/>
      <c r="S12" s="40"/>
      <c r="T12" s="40"/>
      <c r="U12" s="40"/>
    </row>
    <row r="13" spans="1:20" ht="12.75">
      <c r="A13" s="240" t="s">
        <v>8</v>
      </c>
      <c r="B13" s="240"/>
      <c r="C13" s="240"/>
      <c r="D13" s="240"/>
      <c r="E13" s="8"/>
      <c r="G13" s="34"/>
      <c r="H13" s="34"/>
      <c r="I13" s="14"/>
      <c r="J13" s="14"/>
      <c r="K13" s="14"/>
      <c r="L13" s="14"/>
      <c r="M13" s="14"/>
      <c r="N13" s="40"/>
      <c r="O13" s="40"/>
      <c r="P13" s="40"/>
      <c r="Q13" s="40"/>
      <c r="R13" s="40"/>
      <c r="S13" s="40"/>
      <c r="T13" s="40"/>
    </row>
    <row r="14" spans="3:25" ht="12.75">
      <c r="C14" t="str">
        <f>CONCATENATE("( ",ROUND(W14,0),"% of design schedule)")</f>
        <v>( 67% of design schedule)</v>
      </c>
      <c r="D14" s="31">
        <f>X14*Engr!$I$24</f>
        <v>20.000000000000004</v>
      </c>
      <c r="E14" s="8"/>
      <c r="F14" s="6" t="s">
        <v>9</v>
      </c>
      <c r="G14" s="34">
        <f>Engr!B$39</f>
        <v>38733</v>
      </c>
      <c r="H14" s="34">
        <f>Engr!D$39</f>
        <v>38817</v>
      </c>
      <c r="I14" s="14" t="s">
        <v>46</v>
      </c>
      <c r="J14" s="14"/>
      <c r="K14" s="14"/>
      <c r="L14" s="14"/>
      <c r="M14" s="14"/>
      <c r="N14" s="40">
        <f>(H14-G14)/7</f>
        <v>12</v>
      </c>
      <c r="O14" s="40">
        <f aca="true" t="shared" si="1" ref="O14:T18">(1/7)*IF((OR((O$4&gt;=$H14),(P$4&lt;=$G14))),0,IF(AND((O$4&lt;=$G14),(P$4&gt;=$H14)),($H14-$G14),IF(AND((O$4&gt;=$G14),(P$4&gt;=$H14)),($H14-O$4),IF(AND((O$4&gt;=$G14),($H14&gt;=P$4)),365,IF(AND((O$4&lt;=$G14),($H14&gt;=P$4)),(P$4-$G14))))))</f>
        <v>0</v>
      </c>
      <c r="P14" s="40">
        <f t="shared" si="1"/>
        <v>0</v>
      </c>
      <c r="Q14" s="40">
        <f t="shared" si="1"/>
        <v>0</v>
      </c>
      <c r="R14" s="40">
        <f t="shared" si="1"/>
        <v>12</v>
      </c>
      <c r="S14" s="40">
        <f t="shared" si="1"/>
        <v>0</v>
      </c>
      <c r="T14" s="40">
        <f t="shared" si="1"/>
        <v>0</v>
      </c>
      <c r="U14" s="40"/>
      <c r="W14">
        <f>100*X14</f>
        <v>66.66666666666667</v>
      </c>
      <c r="X14" s="65">
        <f>1-X7</f>
        <v>0.6666666666666667</v>
      </c>
      <c r="Y14" t="s">
        <v>160</v>
      </c>
    </row>
    <row r="15" spans="4:21" ht="12.75">
      <c r="D15" s="31">
        <f>X14*Engr!$K$24</f>
        <v>0</v>
      </c>
      <c r="E15" s="8"/>
      <c r="F15" s="6" t="s">
        <v>11</v>
      </c>
      <c r="G15" s="34">
        <f>Engr!B$39</f>
        <v>38733</v>
      </c>
      <c r="H15" s="34">
        <f>Engr!D$39</f>
        <v>38817</v>
      </c>
      <c r="I15" s="14" t="s">
        <v>45</v>
      </c>
      <c r="J15" s="14"/>
      <c r="K15" s="14"/>
      <c r="L15" s="14"/>
      <c r="M15" s="14"/>
      <c r="N15" s="40">
        <f>(H15-G15)/7</f>
        <v>12</v>
      </c>
      <c r="O15" s="40">
        <f t="shared" si="1"/>
        <v>0</v>
      </c>
      <c r="P15" s="40">
        <f t="shared" si="1"/>
        <v>0</v>
      </c>
      <c r="Q15" s="40">
        <f t="shared" si="1"/>
        <v>0</v>
      </c>
      <c r="R15" s="40">
        <f t="shared" si="1"/>
        <v>12</v>
      </c>
      <c r="S15" s="40">
        <f t="shared" si="1"/>
        <v>0</v>
      </c>
      <c r="T15" s="40">
        <f t="shared" si="1"/>
        <v>0</v>
      </c>
      <c r="U15" s="40"/>
    </row>
    <row r="16" spans="4:21" ht="12.75">
      <c r="D16" s="31">
        <f>X14*Engr!$M$24</f>
        <v>194.13333333333335</v>
      </c>
      <c r="E16" s="8"/>
      <c r="F16" s="6" t="s">
        <v>12</v>
      </c>
      <c r="G16" s="34">
        <f>Engr!B$39</f>
        <v>38733</v>
      </c>
      <c r="H16" s="34">
        <f>Engr!D$39</f>
        <v>38817</v>
      </c>
      <c r="I16" s="14" t="s">
        <v>48</v>
      </c>
      <c r="J16" s="14"/>
      <c r="K16" s="14"/>
      <c r="L16" s="14"/>
      <c r="M16" s="14"/>
      <c r="N16" s="40">
        <f>(H16-G16)/7</f>
        <v>12</v>
      </c>
      <c r="O16" s="40">
        <f t="shared" si="1"/>
        <v>0</v>
      </c>
      <c r="P16" s="40">
        <f t="shared" si="1"/>
        <v>0</v>
      </c>
      <c r="Q16" s="40">
        <f t="shared" si="1"/>
        <v>0</v>
      </c>
      <c r="R16" s="40">
        <f t="shared" si="1"/>
        <v>12</v>
      </c>
      <c r="S16" s="40">
        <f t="shared" si="1"/>
        <v>0</v>
      </c>
      <c r="T16" s="40">
        <f t="shared" si="1"/>
        <v>0</v>
      </c>
      <c r="U16" s="40"/>
    </row>
    <row r="17" spans="4:21" ht="12.75">
      <c r="D17" s="31">
        <f>X14*Engr!$O$24</f>
        <v>0</v>
      </c>
      <c r="E17" s="8"/>
      <c r="F17" s="6" t="s">
        <v>155</v>
      </c>
      <c r="G17" s="34">
        <f>Engr!B$39</f>
        <v>38733</v>
      </c>
      <c r="H17" s="34">
        <f>Engr!D$39</f>
        <v>38817</v>
      </c>
      <c r="I17" s="14" t="s">
        <v>49</v>
      </c>
      <c r="J17" s="14"/>
      <c r="K17" s="14"/>
      <c r="L17" s="14"/>
      <c r="M17" s="14"/>
      <c r="N17" s="40">
        <f>(H17-G17)/7</f>
        <v>12</v>
      </c>
      <c r="O17" s="40">
        <f t="shared" si="1"/>
        <v>0</v>
      </c>
      <c r="P17" s="40">
        <f t="shared" si="1"/>
        <v>0</v>
      </c>
      <c r="Q17" s="40">
        <f t="shared" si="1"/>
        <v>0</v>
      </c>
      <c r="R17" s="40">
        <f t="shared" si="1"/>
        <v>12</v>
      </c>
      <c r="S17" s="40">
        <f t="shared" si="1"/>
        <v>0</v>
      </c>
      <c r="T17" s="40">
        <f t="shared" si="1"/>
        <v>0</v>
      </c>
      <c r="U17" s="40"/>
    </row>
    <row r="18" spans="4:21" ht="12.75">
      <c r="D18" s="31">
        <f>X14*Engr!$Q$24</f>
        <v>0</v>
      </c>
      <c r="E18" s="8"/>
      <c r="F18" s="6" t="s">
        <v>156</v>
      </c>
      <c r="G18" s="34">
        <f>Engr!B$39</f>
        <v>38733</v>
      </c>
      <c r="H18" s="34">
        <f>Engr!D$39</f>
        <v>38817</v>
      </c>
      <c r="I18" s="14" t="s">
        <v>95</v>
      </c>
      <c r="J18" s="14"/>
      <c r="K18" s="14"/>
      <c r="L18" s="14"/>
      <c r="M18" s="14"/>
      <c r="N18" s="40">
        <f>(H18-G18)/7</f>
        <v>12</v>
      </c>
      <c r="O18" s="40">
        <f t="shared" si="1"/>
        <v>0</v>
      </c>
      <c r="P18" s="40">
        <f t="shared" si="1"/>
        <v>0</v>
      </c>
      <c r="Q18" s="40">
        <f t="shared" si="1"/>
        <v>0</v>
      </c>
      <c r="R18" s="40">
        <f t="shared" si="1"/>
        <v>12</v>
      </c>
      <c r="S18" s="40">
        <f t="shared" si="1"/>
        <v>0</v>
      </c>
      <c r="T18" s="40">
        <f t="shared" si="1"/>
        <v>0</v>
      </c>
      <c r="U18" s="40"/>
    </row>
    <row r="19" spans="5:21" ht="12.75">
      <c r="E19" s="8"/>
      <c r="G19" s="34"/>
      <c r="H19" s="34"/>
      <c r="I19" s="14"/>
      <c r="J19" s="14"/>
      <c r="K19" s="14"/>
      <c r="L19" s="14"/>
      <c r="M19" s="14"/>
      <c r="N19" s="40"/>
      <c r="O19" s="40"/>
      <c r="P19" s="40"/>
      <c r="Q19" s="40"/>
      <c r="R19" s="40"/>
      <c r="S19" s="40"/>
      <c r="T19" s="40"/>
      <c r="U19" s="40"/>
    </row>
    <row r="20" spans="1:21" ht="12.75">
      <c r="A20" s="240" t="s">
        <v>109</v>
      </c>
      <c r="B20" s="240"/>
      <c r="C20" s="240"/>
      <c r="D20" s="240"/>
      <c r="E20" s="8"/>
      <c r="G20" s="34"/>
      <c r="H20" s="34"/>
      <c r="I20" s="14"/>
      <c r="J20" s="14"/>
      <c r="K20" s="14"/>
      <c r="L20" s="14"/>
      <c r="M20" s="14"/>
      <c r="N20" s="40"/>
      <c r="O20" s="40"/>
      <c r="P20" s="40"/>
      <c r="Q20" s="40"/>
      <c r="R20" s="40"/>
      <c r="S20" s="40"/>
      <c r="T20" s="40"/>
      <c r="U20" s="40"/>
    </row>
    <row r="21" spans="4:21" ht="12.75">
      <c r="D21" s="31">
        <f>'R&amp;D'!I50+'R&amp;D'!I59</f>
        <v>0</v>
      </c>
      <c r="E21" s="8"/>
      <c r="F21" s="6" t="s">
        <v>9</v>
      </c>
      <c r="G21" s="34">
        <f>Engr!B$38</f>
        <v>38691</v>
      </c>
      <c r="H21" s="34">
        <f>Engr!D$38</f>
        <v>38733</v>
      </c>
      <c r="I21" s="14" t="s">
        <v>46</v>
      </c>
      <c r="J21" s="14"/>
      <c r="K21" s="14"/>
      <c r="L21" s="14"/>
      <c r="M21" s="14"/>
      <c r="N21" s="40">
        <f>(H21-G21)/7</f>
        <v>6</v>
      </c>
      <c r="O21" s="40">
        <f aca="true" t="shared" si="2" ref="O21:T25">(1/7)*IF((OR((O$4&gt;=$H21),(P$4&lt;=$G21))),0,IF(AND((O$4&lt;=$G21),(P$4&gt;=$H21)),($H21-$G21),IF(AND((O$4&gt;=$G21),(P$4&gt;=$H21)),($H21-O$4),IF(AND((O$4&gt;=$G21),($H21&gt;=P$4)),365,IF(AND((O$4&lt;=$G21),($H21&gt;=P$4)),(P$4-$G21))))))</f>
        <v>0</v>
      </c>
      <c r="P21" s="40">
        <f t="shared" si="2"/>
        <v>0</v>
      </c>
      <c r="Q21" s="40">
        <f t="shared" si="2"/>
        <v>0</v>
      </c>
      <c r="R21" s="40">
        <f t="shared" si="2"/>
        <v>6</v>
      </c>
      <c r="S21" s="40">
        <f t="shared" si="2"/>
        <v>0</v>
      </c>
      <c r="T21" s="40">
        <f t="shared" si="2"/>
        <v>0</v>
      </c>
      <c r="U21" s="40"/>
    </row>
    <row r="22" spans="4:21" ht="12.75">
      <c r="D22" s="31">
        <f>'R&amp;D'!K50+'R&amp;D'!K59</f>
        <v>0</v>
      </c>
      <c r="E22" s="8"/>
      <c r="F22" s="6" t="s">
        <v>11</v>
      </c>
      <c r="G22" s="34">
        <f>Engr!B$38</f>
        <v>38691</v>
      </c>
      <c r="H22" s="34">
        <f>Engr!D$38</f>
        <v>38733</v>
      </c>
      <c r="I22" s="14" t="s">
        <v>45</v>
      </c>
      <c r="J22" s="14"/>
      <c r="K22" s="14"/>
      <c r="L22" s="14"/>
      <c r="M22" s="14"/>
      <c r="N22" s="40">
        <f>(H22-G22)/7</f>
        <v>6</v>
      </c>
      <c r="O22" s="40">
        <f t="shared" si="2"/>
        <v>0</v>
      </c>
      <c r="P22" s="40">
        <f t="shared" si="2"/>
        <v>0</v>
      </c>
      <c r="Q22" s="40">
        <f t="shared" si="2"/>
        <v>0</v>
      </c>
      <c r="R22" s="40">
        <f t="shared" si="2"/>
        <v>6</v>
      </c>
      <c r="S22" s="40">
        <f t="shared" si="2"/>
        <v>0</v>
      </c>
      <c r="T22" s="40">
        <f t="shared" si="2"/>
        <v>0</v>
      </c>
      <c r="U22" s="40"/>
    </row>
    <row r="23" spans="4:21" ht="12.75">
      <c r="D23" s="31">
        <f>'R&amp;D'!M50+'R&amp;D'!M59</f>
        <v>0</v>
      </c>
      <c r="E23" s="8"/>
      <c r="F23" s="6" t="s">
        <v>12</v>
      </c>
      <c r="G23" s="34">
        <f>Engr!B$38</f>
        <v>38691</v>
      </c>
      <c r="H23" s="34">
        <f>Engr!D$38</f>
        <v>38733</v>
      </c>
      <c r="I23" s="14" t="s">
        <v>48</v>
      </c>
      <c r="J23" s="14"/>
      <c r="K23" s="14"/>
      <c r="L23" s="14"/>
      <c r="M23" s="14"/>
      <c r="N23" s="40">
        <f>(H23-G23)/7</f>
        <v>6</v>
      </c>
      <c r="O23" s="40">
        <f t="shared" si="2"/>
        <v>0</v>
      </c>
      <c r="P23" s="40">
        <f t="shared" si="2"/>
        <v>0</v>
      </c>
      <c r="Q23" s="40">
        <f t="shared" si="2"/>
        <v>0</v>
      </c>
      <c r="R23" s="40">
        <f t="shared" si="2"/>
        <v>6</v>
      </c>
      <c r="S23" s="40">
        <f t="shared" si="2"/>
        <v>0</v>
      </c>
      <c r="T23" s="40">
        <f t="shared" si="2"/>
        <v>0</v>
      </c>
      <c r="U23" s="40"/>
    </row>
    <row r="24" spans="4:21" ht="12.75">
      <c r="D24" s="31">
        <f>'R&amp;D'!O50+'R&amp;D'!O59</f>
        <v>0</v>
      </c>
      <c r="E24" s="8"/>
      <c r="F24" s="6" t="s">
        <v>10</v>
      </c>
      <c r="G24" s="34">
        <f>Engr!B$38</f>
        <v>38691</v>
      </c>
      <c r="H24" s="34">
        <f>Engr!D$38</f>
        <v>38733</v>
      </c>
      <c r="I24" s="14" t="s">
        <v>47</v>
      </c>
      <c r="J24" s="14"/>
      <c r="K24" s="14"/>
      <c r="L24" s="14"/>
      <c r="M24" s="14"/>
      <c r="N24" s="40">
        <f>(H24-G24)/7</f>
        <v>6</v>
      </c>
      <c r="O24" s="40">
        <f t="shared" si="2"/>
        <v>0</v>
      </c>
      <c r="P24" s="40">
        <f t="shared" si="2"/>
        <v>0</v>
      </c>
      <c r="Q24" s="40">
        <f t="shared" si="2"/>
        <v>0</v>
      </c>
      <c r="R24" s="40">
        <f t="shared" si="2"/>
        <v>6</v>
      </c>
      <c r="S24" s="40">
        <f t="shared" si="2"/>
        <v>0</v>
      </c>
      <c r="T24" s="40">
        <f t="shared" si="2"/>
        <v>0</v>
      </c>
      <c r="U24" s="40"/>
    </row>
    <row r="25" spans="4:21" ht="12.75">
      <c r="D25" s="31">
        <f>'R&amp;D'!Q59</f>
        <v>0</v>
      </c>
      <c r="E25" s="8"/>
      <c r="F25" s="6" t="s">
        <v>106</v>
      </c>
      <c r="G25" s="34">
        <f>Engr!B$38</f>
        <v>38691</v>
      </c>
      <c r="H25" s="34">
        <f>Engr!D$38</f>
        <v>38733</v>
      </c>
      <c r="I25" s="14" t="s">
        <v>107</v>
      </c>
      <c r="J25" s="14"/>
      <c r="K25" s="14"/>
      <c r="L25" s="14"/>
      <c r="M25" s="89"/>
      <c r="N25" s="40">
        <f>(H25-G25)/7</f>
        <v>6</v>
      </c>
      <c r="O25" s="40">
        <f t="shared" si="2"/>
        <v>0</v>
      </c>
      <c r="P25" s="40">
        <f t="shared" si="2"/>
        <v>0</v>
      </c>
      <c r="Q25" s="40">
        <f t="shared" si="2"/>
        <v>0</v>
      </c>
      <c r="R25" s="40">
        <f t="shared" si="2"/>
        <v>6</v>
      </c>
      <c r="S25" s="40">
        <f t="shared" si="2"/>
        <v>0</v>
      </c>
      <c r="T25" s="40">
        <f t="shared" si="2"/>
        <v>0</v>
      </c>
      <c r="U25" s="40"/>
    </row>
    <row r="26" spans="5:21" ht="12.75">
      <c r="E26" s="8"/>
      <c r="F26" s="6"/>
      <c r="G26" s="34"/>
      <c r="H26" s="34"/>
      <c r="I26" s="14"/>
      <c r="J26" s="14"/>
      <c r="K26" s="14"/>
      <c r="L26" s="14"/>
      <c r="M26" s="14"/>
      <c r="N26" s="40"/>
      <c r="O26" s="40"/>
      <c r="P26" s="40"/>
      <c r="Q26" s="40"/>
      <c r="R26" s="40"/>
      <c r="S26" s="40"/>
      <c r="T26" s="40"/>
      <c r="U26" s="40"/>
    </row>
    <row r="27" spans="1:20" ht="12.75">
      <c r="A27" s="240" t="s">
        <v>29</v>
      </c>
      <c r="B27" s="240"/>
      <c r="C27" s="240"/>
      <c r="D27" s="240"/>
      <c r="E27" s="8"/>
      <c r="G27" s="34"/>
      <c r="H27" s="34"/>
      <c r="I27" s="14"/>
      <c r="J27" s="14"/>
      <c r="K27" s="14"/>
      <c r="L27" s="14"/>
      <c r="M27" s="14"/>
      <c r="N27" s="40"/>
      <c r="O27" s="40"/>
      <c r="P27" s="40"/>
      <c r="Q27" s="40"/>
      <c r="R27" s="40"/>
      <c r="S27" s="40"/>
      <c r="T27" s="40"/>
    </row>
    <row r="28" spans="4:20" ht="12.75">
      <c r="D28" s="31">
        <f>Engr!I34+Fab_assy!I14+Fab_assy!I23</f>
        <v>7.6000000000000005</v>
      </c>
      <c r="E28" s="8"/>
      <c r="F28" s="6" t="s">
        <v>9</v>
      </c>
      <c r="G28" s="34">
        <f>Engr!B$40</f>
        <v>38817</v>
      </c>
      <c r="H28" s="34">
        <f>Engr!D$42</f>
        <v>39083</v>
      </c>
      <c r="I28" s="14" t="s">
        <v>46</v>
      </c>
      <c r="J28" s="14"/>
      <c r="K28" s="14"/>
      <c r="L28" s="14"/>
      <c r="M28" s="14"/>
      <c r="N28" s="40">
        <f>(H28-G28)/7</f>
        <v>38</v>
      </c>
      <c r="O28" s="40">
        <f aca="true" t="shared" si="3" ref="O28:T28">(1/7)*IF((OR((O$4&gt;=$H28),(P$4&lt;=$G28))),0,IF(AND((O$4&lt;=$G28),(P$4&gt;=$H28)),($H28-$G28),IF(AND((O$4&gt;=$G28),(P$4&gt;=$H28)),($H28-O$4),IF(AND((O$4&gt;=$G28),($H28&gt;=P$4)),365,IF(AND((O$4&lt;=$G28),($H28&gt;=P$4)),(P$4-$G28))))))</f>
        <v>0</v>
      </c>
      <c r="P28" s="40">
        <f t="shared" si="3"/>
        <v>0</v>
      </c>
      <c r="Q28" s="40">
        <f t="shared" si="3"/>
        <v>0</v>
      </c>
      <c r="R28" s="40">
        <f t="shared" si="3"/>
        <v>24.857142857142854</v>
      </c>
      <c r="S28" s="40">
        <f t="shared" si="3"/>
        <v>13.142857142857142</v>
      </c>
      <c r="T28" s="40">
        <f t="shared" si="3"/>
        <v>0</v>
      </c>
    </row>
    <row r="29" spans="4:20" ht="12.75">
      <c r="D29" s="31">
        <f>Engr!M34+Fab_assy!O14+Fab_assy!O23</f>
        <v>0</v>
      </c>
      <c r="E29" s="8"/>
      <c r="F29" s="6" t="s">
        <v>11</v>
      </c>
      <c r="G29" s="34">
        <f>Engr!B$40</f>
        <v>38817</v>
      </c>
      <c r="H29" s="34">
        <f>Engr!D$42</f>
        <v>39083</v>
      </c>
      <c r="I29" s="14" t="s">
        <v>45</v>
      </c>
      <c r="J29" s="14"/>
      <c r="K29" s="14"/>
      <c r="L29" s="14"/>
      <c r="M29" s="14"/>
      <c r="N29" s="40">
        <f>(H29-G29)/7</f>
        <v>38</v>
      </c>
      <c r="O29" s="40">
        <f aca="true" t="shared" si="4" ref="O29:T32">(1/7)*IF((OR((O$4&gt;=$H29),(P$4&lt;=$G29))),0,IF(AND((O$4&lt;=$G29),(P$4&gt;=$H29)),($H29-$G29),IF(AND((O$4&gt;=$G29),(P$4&gt;=$H29)),($H29-O$4),IF(AND((O$4&gt;=$G29),($H29&gt;=P$4)),365,IF(AND((O$4&lt;=$G29),($H29&gt;=P$4)),(P$4-$G29))))))</f>
        <v>0</v>
      </c>
      <c r="P29" s="40">
        <f t="shared" si="4"/>
        <v>0</v>
      </c>
      <c r="Q29" s="40">
        <f t="shared" si="4"/>
        <v>0</v>
      </c>
      <c r="R29" s="40">
        <f t="shared" si="4"/>
        <v>24.857142857142854</v>
      </c>
      <c r="S29" s="40">
        <f t="shared" si="4"/>
        <v>13.142857142857142</v>
      </c>
      <c r="T29" s="40">
        <f t="shared" si="4"/>
        <v>0</v>
      </c>
    </row>
    <row r="30" spans="4:20" ht="12.75">
      <c r="D30" s="31">
        <f>Engr!O34</f>
        <v>48.400000000000006</v>
      </c>
      <c r="E30" s="8"/>
      <c r="F30" s="6" t="s">
        <v>12</v>
      </c>
      <c r="G30" s="34">
        <f>Engr!B$40</f>
        <v>38817</v>
      </c>
      <c r="H30" s="34">
        <f>Engr!D$42</f>
        <v>39083</v>
      </c>
      <c r="I30" s="14" t="s">
        <v>48</v>
      </c>
      <c r="J30" s="14"/>
      <c r="K30" s="14"/>
      <c r="L30" s="14"/>
      <c r="M30" s="14"/>
      <c r="N30" s="40">
        <f>(H30-G30)/7</f>
        <v>38</v>
      </c>
      <c r="O30" s="40">
        <f t="shared" si="4"/>
        <v>0</v>
      </c>
      <c r="P30" s="40">
        <f t="shared" si="4"/>
        <v>0</v>
      </c>
      <c r="Q30" s="40">
        <f t="shared" si="4"/>
        <v>0</v>
      </c>
      <c r="R30" s="40">
        <f t="shared" si="4"/>
        <v>24.857142857142854</v>
      </c>
      <c r="S30" s="40">
        <f t="shared" si="4"/>
        <v>13.142857142857142</v>
      </c>
      <c r="T30" s="40">
        <f t="shared" si="4"/>
        <v>0</v>
      </c>
    </row>
    <row r="31" spans="4:20" ht="12.75">
      <c r="D31" s="31">
        <f>Engr!K34+Fab_assy!K14+Fab_assy!K23</f>
        <v>0</v>
      </c>
      <c r="E31" s="8"/>
      <c r="F31" s="6" t="s">
        <v>10</v>
      </c>
      <c r="G31" s="34">
        <f>Engr!B$40</f>
        <v>38817</v>
      </c>
      <c r="H31" s="34">
        <f>Engr!D$42</f>
        <v>39083</v>
      </c>
      <c r="I31" s="14" t="s">
        <v>47</v>
      </c>
      <c r="J31" s="14"/>
      <c r="K31" s="14"/>
      <c r="L31" s="14"/>
      <c r="M31" s="14"/>
      <c r="N31" s="40">
        <f>(H31-G31)/7</f>
        <v>38</v>
      </c>
      <c r="O31" s="40">
        <f t="shared" si="4"/>
        <v>0</v>
      </c>
      <c r="P31" s="40">
        <f t="shared" si="4"/>
        <v>0</v>
      </c>
      <c r="Q31" s="40">
        <f t="shared" si="4"/>
        <v>0</v>
      </c>
      <c r="R31" s="40">
        <f t="shared" si="4"/>
        <v>24.857142857142854</v>
      </c>
      <c r="S31" s="40">
        <f t="shared" si="4"/>
        <v>13.142857142857142</v>
      </c>
      <c r="T31" s="40">
        <f t="shared" si="4"/>
        <v>0</v>
      </c>
    </row>
    <row r="32" spans="4:20" ht="12.75">
      <c r="D32" s="31">
        <f>Fab_assy!M14+Fab_assy!M23</f>
        <v>0</v>
      </c>
      <c r="E32" s="8"/>
      <c r="F32" s="6" t="s">
        <v>106</v>
      </c>
      <c r="G32" s="34">
        <f>Engr!B$40</f>
        <v>38817</v>
      </c>
      <c r="H32" s="34">
        <f>Engr!D$42</f>
        <v>39083</v>
      </c>
      <c r="I32" s="14" t="s">
        <v>107</v>
      </c>
      <c r="J32" s="14"/>
      <c r="K32" s="14"/>
      <c r="L32" s="14"/>
      <c r="M32" s="14"/>
      <c r="N32" s="40">
        <f>(H32-G32)/7</f>
        <v>38</v>
      </c>
      <c r="O32" s="40">
        <f t="shared" si="4"/>
        <v>0</v>
      </c>
      <c r="P32" s="40">
        <f t="shared" si="4"/>
        <v>0</v>
      </c>
      <c r="Q32" s="40">
        <f t="shared" si="4"/>
        <v>0</v>
      </c>
      <c r="R32" s="40">
        <f t="shared" si="4"/>
        <v>24.857142857142854</v>
      </c>
      <c r="S32" s="40">
        <f t="shared" si="4"/>
        <v>13.142857142857142</v>
      </c>
      <c r="T32" s="40">
        <f t="shared" si="4"/>
        <v>0</v>
      </c>
    </row>
    <row r="33" spans="4:19" ht="12.75">
      <c r="D33" s="31"/>
      <c r="E33" s="52"/>
      <c r="F33" s="6"/>
      <c r="G33" s="34"/>
      <c r="H33" s="34"/>
      <c r="I33" s="14"/>
      <c r="J33" s="14"/>
      <c r="K33" s="14"/>
      <c r="L33" s="14"/>
      <c r="M33" s="14"/>
      <c r="N33" s="31"/>
      <c r="O33" s="40"/>
      <c r="P33" s="40"/>
      <c r="Q33" s="40"/>
      <c r="R33" s="40"/>
      <c r="S33" s="40"/>
    </row>
    <row r="34" spans="4:19" ht="12.75">
      <c r="D34" s="31"/>
      <c r="E34" s="52"/>
      <c r="F34" s="6"/>
      <c r="G34" s="34"/>
      <c r="H34" s="34"/>
      <c r="I34" s="41"/>
      <c r="J34" s="41"/>
      <c r="K34" s="41"/>
      <c r="L34" s="41"/>
      <c r="M34" s="41"/>
      <c r="N34" s="31"/>
      <c r="O34" s="40"/>
      <c r="P34" s="40"/>
      <c r="Q34" s="40"/>
      <c r="R34" s="40"/>
      <c r="S34" s="40"/>
    </row>
    <row r="35" spans="1:19" ht="18.75" thickBot="1">
      <c r="A35" s="237" t="s">
        <v>30</v>
      </c>
      <c r="B35" s="237"/>
      <c r="C35" s="237"/>
      <c r="D35" s="237"/>
      <c r="E35" s="81"/>
      <c r="F35" s="82"/>
      <c r="G35" s="83"/>
      <c r="H35" s="83"/>
      <c r="I35" s="84"/>
      <c r="J35" s="84"/>
      <c r="K35" s="84"/>
      <c r="L35" s="41"/>
      <c r="M35" s="41"/>
      <c r="N35" s="31"/>
      <c r="O35" s="40"/>
      <c r="P35" s="40"/>
      <c r="Q35" s="40"/>
      <c r="R35" s="40"/>
      <c r="S35" s="40"/>
    </row>
    <row r="36" spans="1:19" ht="18">
      <c r="A36" s="80"/>
      <c r="B36" s="80"/>
      <c r="C36" s="80"/>
      <c r="D36" s="80"/>
      <c r="E36" s="85"/>
      <c r="F36" s="86"/>
      <c r="G36" s="87"/>
      <c r="H36" s="87"/>
      <c r="I36" s="88"/>
      <c r="J36" s="88"/>
      <c r="K36" s="88"/>
      <c r="L36" s="41"/>
      <c r="M36" s="41"/>
      <c r="N36" s="31"/>
      <c r="O36" s="40"/>
      <c r="P36" s="40"/>
      <c r="Q36" s="40"/>
      <c r="R36" s="40"/>
      <c r="S36" s="40"/>
    </row>
    <row r="37" spans="5:12" ht="12.75">
      <c r="E37" s="239" t="s">
        <v>129</v>
      </c>
      <c r="F37" s="239"/>
      <c r="G37" s="239"/>
      <c r="H37" s="239"/>
      <c r="I37" s="239"/>
      <c r="J37" s="239"/>
      <c r="K37" s="239"/>
      <c r="L37" s="6"/>
    </row>
    <row r="38" spans="1:12" ht="15">
      <c r="A38" s="57"/>
      <c r="B38" s="57"/>
      <c r="C38" s="57"/>
      <c r="D38" s="57"/>
      <c r="E38" s="70"/>
      <c r="F38" s="70"/>
      <c r="G38" s="70"/>
      <c r="H38" s="70"/>
      <c r="I38" s="70"/>
      <c r="J38" s="70"/>
      <c r="K38" s="70"/>
      <c r="L38" s="6"/>
    </row>
    <row r="39" spans="1:19" ht="12.75">
      <c r="A39" s="1" t="s">
        <v>33</v>
      </c>
      <c r="E39" s="1" t="s">
        <v>35</v>
      </c>
      <c r="F39" s="1" t="s">
        <v>36</v>
      </c>
      <c r="G39" s="1" t="s">
        <v>37</v>
      </c>
      <c r="H39" s="1" t="s">
        <v>38</v>
      </c>
      <c r="I39" s="1" t="s">
        <v>39</v>
      </c>
      <c r="J39" s="1" t="s">
        <v>105</v>
      </c>
      <c r="K39" s="25" t="s">
        <v>132</v>
      </c>
      <c r="S39" s="31"/>
    </row>
    <row r="40" spans="1:19" ht="12.75">
      <c r="A40" s="53"/>
      <c r="B40" s="8"/>
      <c r="C40" s="8"/>
      <c r="D40" s="8"/>
      <c r="E40" s="8"/>
      <c r="F40" s="8"/>
      <c r="G40" s="54"/>
      <c r="H40" s="54"/>
      <c r="I40" s="8"/>
      <c r="J40" s="8"/>
      <c r="K40" s="8"/>
      <c r="L40" s="66"/>
      <c r="S40" s="31"/>
    </row>
    <row r="41" spans="2:19" ht="12.75">
      <c r="B41" t="s">
        <v>46</v>
      </c>
      <c r="D41" s="6" t="s">
        <v>9</v>
      </c>
      <c r="E41" s="40">
        <f aca="true" t="shared" si="5" ref="E41:J41">O7*$D7/$N7+O14*$D14/$N14+O21*$D21/$N21+O28*$D28/$N28</f>
        <v>0</v>
      </c>
      <c r="F41" s="40">
        <f t="shared" si="5"/>
        <v>0</v>
      </c>
      <c r="G41" s="40">
        <f t="shared" si="5"/>
        <v>0</v>
      </c>
      <c r="H41" s="40">
        <f t="shared" si="5"/>
        <v>34.971428571428575</v>
      </c>
      <c r="I41" s="40">
        <f t="shared" si="5"/>
        <v>2.6285714285714286</v>
      </c>
      <c r="J41" s="40">
        <f t="shared" si="5"/>
        <v>0</v>
      </c>
      <c r="K41" s="71">
        <f>SUM(E41:J41)</f>
        <v>37.6</v>
      </c>
      <c r="N41" s="43">
        <f>K41*O41</f>
        <v>5752.8</v>
      </c>
      <c r="O41" s="44">
        <v>153</v>
      </c>
      <c r="P41" s="19" t="s">
        <v>111</v>
      </c>
      <c r="S41" s="31"/>
    </row>
    <row r="42" spans="4:19" ht="12.75">
      <c r="D42" s="6"/>
      <c r="E42" s="40"/>
      <c r="F42" s="40"/>
      <c r="G42" s="40"/>
      <c r="H42" s="40"/>
      <c r="I42" s="40"/>
      <c r="J42" s="40"/>
      <c r="K42" s="71"/>
      <c r="N42" s="43"/>
      <c r="O42" s="44"/>
      <c r="P42" s="19"/>
      <c r="S42" s="31"/>
    </row>
    <row r="43" spans="2:16" ht="12.75">
      <c r="B43" t="s">
        <v>45</v>
      </c>
      <c r="D43" s="6" t="s">
        <v>11</v>
      </c>
      <c r="E43" s="40">
        <f aca="true" t="shared" si="6" ref="E43:J43">O8*$D8/$N8+O15*$D15/$N15+O22*$D22/$N22+O29*$D29/$N29</f>
        <v>0</v>
      </c>
      <c r="F43" s="40">
        <f t="shared" si="6"/>
        <v>0</v>
      </c>
      <c r="G43" s="40">
        <f t="shared" si="6"/>
        <v>0</v>
      </c>
      <c r="H43" s="40">
        <f t="shared" si="6"/>
        <v>0</v>
      </c>
      <c r="I43" s="40">
        <f t="shared" si="6"/>
        <v>0</v>
      </c>
      <c r="J43" s="40">
        <f t="shared" si="6"/>
        <v>0</v>
      </c>
      <c r="K43" s="71">
        <f aca="true" t="shared" si="7" ref="K43:K53">SUM(E43:J43)</f>
        <v>0</v>
      </c>
      <c r="N43" s="43">
        <f>K43*O43</f>
        <v>0</v>
      </c>
      <c r="O43" s="44">
        <v>100</v>
      </c>
      <c r="P43" s="19" t="s">
        <v>111</v>
      </c>
    </row>
    <row r="44" spans="4:16" ht="12.75">
      <c r="D44" s="6"/>
      <c r="E44" s="40"/>
      <c r="F44" s="40"/>
      <c r="G44" s="40"/>
      <c r="H44" s="40"/>
      <c r="I44" s="40"/>
      <c r="J44" s="40"/>
      <c r="K44" s="71"/>
      <c r="N44" s="43"/>
      <c r="O44" s="44"/>
      <c r="P44" s="19"/>
    </row>
    <row r="45" spans="2:16" ht="12.75">
      <c r="B45" t="s">
        <v>48</v>
      </c>
      <c r="D45" s="6" t="s">
        <v>12</v>
      </c>
      <c r="E45" s="40">
        <f aca="true" t="shared" si="8" ref="E45:J45">O9*$D9/$N9+O16*$D16/$N16+O23*$D23/$N23+O30*$D30/$N30</f>
        <v>0</v>
      </c>
      <c r="F45" s="40">
        <f t="shared" si="8"/>
        <v>0</v>
      </c>
      <c r="G45" s="40">
        <f t="shared" si="8"/>
        <v>0</v>
      </c>
      <c r="H45" s="40">
        <f t="shared" si="8"/>
        <v>322.8601503759399</v>
      </c>
      <c r="I45" s="40">
        <f t="shared" si="8"/>
        <v>16.739849624060152</v>
      </c>
      <c r="J45" s="40">
        <f t="shared" si="8"/>
        <v>0</v>
      </c>
      <c r="K45" s="71">
        <f t="shared" si="7"/>
        <v>339.6</v>
      </c>
      <c r="N45" s="43">
        <f>K45*O45</f>
        <v>44148</v>
      </c>
      <c r="O45" s="44">
        <v>130</v>
      </c>
      <c r="P45" s="19" t="s">
        <v>111</v>
      </c>
    </row>
    <row r="46" spans="4:16" ht="12.75">
      <c r="D46" s="6"/>
      <c r="E46" s="40"/>
      <c r="F46" s="40"/>
      <c r="G46" s="40"/>
      <c r="H46" s="40"/>
      <c r="I46" s="40"/>
      <c r="J46" s="40"/>
      <c r="K46" s="71"/>
      <c r="N46" s="43"/>
      <c r="O46" s="44"/>
      <c r="P46" s="19"/>
    </row>
    <row r="47" spans="2:16" ht="12.75">
      <c r="B47" t="s">
        <v>47</v>
      </c>
      <c r="D47" s="6" t="s">
        <v>10</v>
      </c>
      <c r="E47" s="40">
        <f aca="true" t="shared" si="9" ref="E47:J47">O24*$D24/$N24+O31*$D31/$N31</f>
        <v>0</v>
      </c>
      <c r="F47" s="40">
        <f t="shared" si="9"/>
        <v>0</v>
      </c>
      <c r="G47" s="40">
        <f t="shared" si="9"/>
        <v>0</v>
      </c>
      <c r="H47" s="40">
        <f t="shared" si="9"/>
        <v>0</v>
      </c>
      <c r="I47" s="40">
        <f t="shared" si="9"/>
        <v>0</v>
      </c>
      <c r="J47" s="40">
        <f t="shared" si="9"/>
        <v>0</v>
      </c>
      <c r="K47" s="71">
        <f t="shared" si="7"/>
        <v>0</v>
      </c>
      <c r="N47" s="43">
        <f>K47*O47</f>
        <v>0</v>
      </c>
      <c r="O47" s="44">
        <v>100</v>
      </c>
      <c r="P47" s="19" t="s">
        <v>111</v>
      </c>
    </row>
    <row r="48" spans="4:16" ht="12.75">
      <c r="D48" s="6"/>
      <c r="E48" s="40"/>
      <c r="F48" s="40"/>
      <c r="G48" s="40"/>
      <c r="H48" s="40"/>
      <c r="I48" s="40"/>
      <c r="J48" s="40"/>
      <c r="K48" s="71"/>
      <c r="N48" s="43"/>
      <c r="O48" s="44"/>
      <c r="P48" s="19"/>
    </row>
    <row r="49" spans="2:16" ht="12.75">
      <c r="B49" t="s">
        <v>107</v>
      </c>
      <c r="D49" s="6" t="s">
        <v>106</v>
      </c>
      <c r="E49" s="40">
        <f aca="true" t="shared" si="10" ref="E49:J49">O25*$D25/$N25+O32*$D32/$N32</f>
        <v>0</v>
      </c>
      <c r="F49" s="40">
        <f t="shared" si="10"/>
        <v>0</v>
      </c>
      <c r="G49" s="40">
        <f t="shared" si="10"/>
        <v>0</v>
      </c>
      <c r="H49" s="40">
        <f t="shared" si="10"/>
        <v>0</v>
      </c>
      <c r="I49" s="40">
        <f t="shared" si="10"/>
        <v>0</v>
      </c>
      <c r="J49" s="40">
        <f t="shared" si="10"/>
        <v>0</v>
      </c>
      <c r="K49" s="71">
        <f t="shared" si="7"/>
        <v>0</v>
      </c>
      <c r="N49" s="43">
        <f>K49*O49</f>
        <v>0</v>
      </c>
      <c r="O49" s="44">
        <v>73</v>
      </c>
      <c r="P49" s="19" t="s">
        <v>111</v>
      </c>
    </row>
    <row r="50" spans="4:16" ht="12.75">
      <c r="D50" s="6"/>
      <c r="E50" s="40"/>
      <c r="F50" s="40"/>
      <c r="G50" s="40"/>
      <c r="H50" s="40"/>
      <c r="I50" s="40"/>
      <c r="J50" s="40"/>
      <c r="K50" s="71"/>
      <c r="N50" s="43"/>
      <c r="O50" s="44"/>
      <c r="P50" s="19"/>
    </row>
    <row r="51" spans="2:16" ht="12.75">
      <c r="B51" t="s">
        <v>96</v>
      </c>
      <c r="D51" s="6" t="s">
        <v>157</v>
      </c>
      <c r="E51" s="40">
        <f aca="true" t="shared" si="11" ref="E51:J51">O10*$D10/$N10+O17*$D17/$N17</f>
        <v>0</v>
      </c>
      <c r="F51" s="40">
        <f t="shared" si="11"/>
        <v>0</v>
      </c>
      <c r="G51" s="40">
        <f t="shared" si="11"/>
        <v>0</v>
      </c>
      <c r="H51" s="40">
        <f t="shared" si="11"/>
        <v>0</v>
      </c>
      <c r="I51" s="40">
        <f t="shared" si="11"/>
        <v>0</v>
      </c>
      <c r="J51" s="40">
        <f t="shared" si="11"/>
        <v>0</v>
      </c>
      <c r="K51" s="71">
        <f t="shared" si="7"/>
        <v>0</v>
      </c>
      <c r="N51" s="43">
        <f>K51*O51</f>
        <v>0</v>
      </c>
      <c r="O51" s="44">
        <v>160</v>
      </c>
      <c r="P51" s="19" t="s">
        <v>111</v>
      </c>
    </row>
    <row r="52" spans="4:16" ht="12.75">
      <c r="D52" s="6"/>
      <c r="E52" s="40"/>
      <c r="F52" s="40"/>
      <c r="G52" s="40"/>
      <c r="H52" s="40"/>
      <c r="I52" s="40"/>
      <c r="J52" s="40"/>
      <c r="K52" s="71"/>
      <c r="N52" s="43"/>
      <c r="O52" s="44"/>
      <c r="P52" s="19"/>
    </row>
    <row r="53" spans="2:16" ht="12.75">
      <c r="B53" t="s">
        <v>95</v>
      </c>
      <c r="D53" s="6" t="s">
        <v>158</v>
      </c>
      <c r="E53" s="40">
        <f aca="true" t="shared" si="12" ref="E53:J53">O11*$D11/$N11+O18*$D18/$N18</f>
        <v>0</v>
      </c>
      <c r="F53" s="40">
        <f t="shared" si="12"/>
        <v>0</v>
      </c>
      <c r="G53" s="40">
        <f t="shared" si="12"/>
        <v>0</v>
      </c>
      <c r="H53" s="40">
        <f t="shared" si="12"/>
        <v>0</v>
      </c>
      <c r="I53" s="40">
        <f t="shared" si="12"/>
        <v>0</v>
      </c>
      <c r="J53" s="40">
        <f t="shared" si="12"/>
        <v>0</v>
      </c>
      <c r="K53" s="71">
        <f t="shared" si="7"/>
        <v>0</v>
      </c>
      <c r="N53" s="43">
        <f>K53*O53</f>
        <v>0</v>
      </c>
      <c r="O53" s="44">
        <v>141</v>
      </c>
      <c r="P53" s="19" t="s">
        <v>111</v>
      </c>
    </row>
    <row r="54" spans="5:12" ht="12.75">
      <c r="E54" s="52"/>
      <c r="F54" s="6"/>
      <c r="G54" s="40"/>
      <c r="H54" s="40"/>
      <c r="I54" s="40"/>
      <c r="J54" s="40"/>
      <c r="K54" s="40"/>
      <c r="L54" s="40"/>
    </row>
    <row r="55" spans="1:16" ht="12.75">
      <c r="A55" s="8"/>
      <c r="B55" s="8"/>
      <c r="C55" s="8"/>
      <c r="D55" s="8"/>
      <c r="E55" s="8"/>
      <c r="F55" s="55"/>
      <c r="G55" s="56"/>
      <c r="H55" s="56"/>
      <c r="I55" s="56"/>
      <c r="J55" s="56"/>
      <c r="K55" s="56"/>
      <c r="L55" s="67"/>
      <c r="M55" s="52"/>
      <c r="N55" s="58">
        <f>K41+K43+K47+K49+K53</f>
        <v>37.6</v>
      </c>
      <c r="O55" s="43">
        <f>N41+N43+N47+N49+N53</f>
        <v>5752.8</v>
      </c>
      <c r="P55" s="19" t="s">
        <v>146</v>
      </c>
    </row>
    <row r="56" spans="5:16" ht="12.75">
      <c r="E56" s="52"/>
      <c r="N56" s="58">
        <f>K45+K51</f>
        <v>339.6</v>
      </c>
      <c r="O56" s="43">
        <f>N45+N51</f>
        <v>44148</v>
      </c>
      <c r="P56" s="19" t="s">
        <v>147</v>
      </c>
    </row>
    <row r="57" spans="1:11" ht="18.75" thickBot="1">
      <c r="A57" s="237" t="s">
        <v>14</v>
      </c>
      <c r="B57" s="237"/>
      <c r="C57" s="237"/>
      <c r="D57" s="237"/>
      <c r="E57" s="73"/>
      <c r="F57" s="73"/>
      <c r="G57" s="78"/>
      <c r="H57" s="78"/>
      <c r="I57" s="73"/>
      <c r="J57" s="73"/>
      <c r="K57" s="73"/>
    </row>
    <row r="58" spans="1:4" ht="15">
      <c r="A58" s="57"/>
      <c r="B58" s="57"/>
      <c r="C58" s="57"/>
      <c r="D58" s="57"/>
    </row>
    <row r="59" spans="1:13" ht="12.75">
      <c r="A59" s="3"/>
      <c r="B59" s="7" t="s">
        <v>0</v>
      </c>
      <c r="C59" s="7"/>
      <c r="D59" s="3"/>
      <c r="E59" s="3" t="s">
        <v>246</v>
      </c>
      <c r="G59" s="68" t="s">
        <v>133</v>
      </c>
      <c r="H59" s="68"/>
      <c r="I59" s="68"/>
      <c r="J59" s="68"/>
      <c r="K59" s="68"/>
      <c r="L59" s="68"/>
      <c r="M59" s="68"/>
    </row>
    <row r="60" spans="1:13" ht="12.75">
      <c r="A60" s="4"/>
      <c r="B60" s="4"/>
      <c r="C60" s="4"/>
      <c r="D60" s="4"/>
      <c r="E60" s="4"/>
      <c r="F60" s="8"/>
      <c r="G60" s="54"/>
      <c r="H60" s="54"/>
      <c r="I60" s="8"/>
      <c r="J60" s="8"/>
      <c r="K60" s="8"/>
      <c r="L60" s="52"/>
      <c r="M60" s="52"/>
    </row>
    <row r="61" spans="1:8" ht="12.75">
      <c r="A61" s="12"/>
      <c r="B61" s="13" t="s">
        <v>110</v>
      </c>
      <c r="C61" s="11"/>
      <c r="D61" s="8"/>
      <c r="G61"/>
      <c r="H61"/>
    </row>
    <row r="62" spans="1:8" ht="12.75">
      <c r="A62" s="12"/>
      <c r="B62" s="13"/>
      <c r="C62" s="14" t="s">
        <v>16</v>
      </c>
      <c r="D62" s="8"/>
      <c r="E62" s="45">
        <f>'R&amp;D'!B10</f>
        <v>0</v>
      </c>
      <c r="G62"/>
      <c r="H62"/>
    </row>
    <row r="63" spans="1:8" ht="12.75">
      <c r="A63" s="12"/>
      <c r="B63" s="13"/>
      <c r="C63" s="14" t="s">
        <v>15</v>
      </c>
      <c r="D63" s="8"/>
      <c r="E63" s="45">
        <f>'R&amp;D'!B18</f>
        <v>0</v>
      </c>
      <c r="G63"/>
      <c r="H63"/>
    </row>
    <row r="64" spans="1:8" ht="12.75">
      <c r="A64" s="12"/>
      <c r="B64" s="10"/>
      <c r="C64" t="s">
        <v>181</v>
      </c>
      <c r="D64" s="8"/>
      <c r="E64" s="51">
        <v>0</v>
      </c>
      <c r="G64" t="s">
        <v>180</v>
      </c>
      <c r="H64"/>
    </row>
    <row r="65" spans="1:8" ht="12.75">
      <c r="A65" s="12"/>
      <c r="B65" s="10"/>
      <c r="C65" s="27" t="s">
        <v>128</v>
      </c>
      <c r="D65" s="8"/>
      <c r="E65" s="43">
        <f>SUM(E62:E64)</f>
        <v>0</v>
      </c>
      <c r="G65" t="s">
        <v>119</v>
      </c>
      <c r="H65"/>
    </row>
    <row r="66" spans="1:8" ht="12.75">
      <c r="A66" s="12"/>
      <c r="B66" s="10"/>
      <c r="C66" s="27"/>
      <c r="D66" s="8"/>
      <c r="E66" s="43"/>
      <c r="G66"/>
      <c r="H66"/>
    </row>
    <row r="67" spans="2:8" ht="12.75">
      <c r="B67" s="1" t="s">
        <v>15</v>
      </c>
      <c r="D67" s="8"/>
      <c r="G67"/>
      <c r="H67"/>
    </row>
    <row r="68" spans="2:8" ht="12.75">
      <c r="B68" s="1"/>
      <c r="C68" t="s">
        <v>235</v>
      </c>
      <c r="D68" s="8"/>
      <c r="E68" s="45">
        <f>'M&amp;S'!B22</f>
        <v>246560</v>
      </c>
      <c r="G68"/>
      <c r="H68"/>
    </row>
    <row r="69" spans="2:8" ht="12.75">
      <c r="B69" s="1"/>
      <c r="D69" s="8"/>
      <c r="E69" s="45"/>
      <c r="G69"/>
      <c r="H69"/>
    </row>
    <row r="70" spans="2:8" ht="12.75">
      <c r="B70" s="1"/>
      <c r="C70" t="s">
        <v>181</v>
      </c>
      <c r="D70" s="8"/>
      <c r="E70" s="51">
        <v>0</v>
      </c>
      <c r="G70" t="s">
        <v>180</v>
      </c>
      <c r="H70"/>
    </row>
    <row r="71" spans="2:8" ht="12.75">
      <c r="B71" s="1"/>
      <c r="C71" s="27" t="s">
        <v>127</v>
      </c>
      <c r="D71" s="8"/>
      <c r="E71" s="43">
        <f>SUM(E68:E70)</f>
        <v>246560</v>
      </c>
      <c r="G71" t="s">
        <v>119</v>
      </c>
      <c r="H71"/>
    </row>
    <row r="72" spans="3:8" ht="12.75">
      <c r="C72" s="1"/>
      <c r="D72" s="8"/>
      <c r="G72"/>
      <c r="H72"/>
    </row>
    <row r="73" spans="2:8" ht="12.75">
      <c r="B73" s="1" t="s">
        <v>16</v>
      </c>
      <c r="D73" s="8"/>
      <c r="E73" s="43">
        <v>0</v>
      </c>
      <c r="G73" t="s">
        <v>134</v>
      </c>
      <c r="H73"/>
    </row>
    <row r="74" spans="4:8" ht="12.75">
      <c r="D74" s="8"/>
      <c r="G74"/>
      <c r="H74"/>
    </row>
    <row r="75" spans="2:8" ht="12.75">
      <c r="B75" s="1" t="s">
        <v>17</v>
      </c>
      <c r="D75" s="8"/>
      <c r="E75" s="43">
        <v>0</v>
      </c>
      <c r="G75" t="s">
        <v>135</v>
      </c>
      <c r="H75"/>
    </row>
    <row r="76" spans="4:8" ht="12.75">
      <c r="D76" s="8"/>
      <c r="G76"/>
      <c r="H76"/>
    </row>
    <row r="77" spans="4:13" ht="12.75">
      <c r="D77" s="52"/>
      <c r="G77" s="59"/>
      <c r="H77" s="59"/>
      <c r="I77" s="59"/>
      <c r="J77" s="59"/>
      <c r="K77" s="59"/>
      <c r="L77" s="59"/>
      <c r="M77" s="59"/>
    </row>
    <row r="78" spans="1:13" ht="18.75" thickBot="1">
      <c r="A78" s="237" t="s">
        <v>26</v>
      </c>
      <c r="B78" s="237"/>
      <c r="C78" s="237"/>
      <c r="D78" s="237"/>
      <c r="E78" s="73"/>
      <c r="F78" s="73"/>
      <c r="G78" s="79"/>
      <c r="H78" s="79"/>
      <c r="I78" s="79"/>
      <c r="J78" s="79"/>
      <c r="K78" s="79"/>
      <c r="L78" s="59"/>
      <c r="M78" s="59"/>
    </row>
    <row r="79" spans="1:13" ht="15">
      <c r="A79" s="57"/>
      <c r="B79" s="57"/>
      <c r="C79" s="57"/>
      <c r="D79" s="57"/>
      <c r="G79" s="59"/>
      <c r="H79" s="59"/>
      <c r="I79" s="59"/>
      <c r="J79" s="59"/>
      <c r="K79" s="59"/>
      <c r="L79" s="59"/>
      <c r="M79" s="59"/>
    </row>
    <row r="80" spans="1:13" ht="12.75">
      <c r="A80" s="3"/>
      <c r="B80" s="7" t="s">
        <v>0</v>
      </c>
      <c r="C80" s="7"/>
      <c r="D80" s="3"/>
      <c r="E80" s="3" t="s">
        <v>246</v>
      </c>
      <c r="G80" s="59" t="s">
        <v>133</v>
      </c>
      <c r="H80" s="59"/>
      <c r="I80" s="59"/>
      <c r="J80" s="59"/>
      <c r="K80" s="59"/>
      <c r="L80" s="59"/>
      <c r="M80" s="59"/>
    </row>
    <row r="81" spans="1:13" ht="12.75">
      <c r="A81" s="4"/>
      <c r="B81" s="4"/>
      <c r="C81" s="4"/>
      <c r="D81" s="4"/>
      <c r="E81" s="4"/>
      <c r="F81" s="8"/>
      <c r="G81" s="69"/>
      <c r="H81" s="69"/>
      <c r="I81" s="69"/>
      <c r="J81" s="69"/>
      <c r="K81" s="69"/>
      <c r="L81" s="59"/>
      <c r="M81" s="59"/>
    </row>
    <row r="82" spans="4:13" ht="12.75">
      <c r="D82" s="8"/>
      <c r="G82" s="59"/>
      <c r="H82" s="59"/>
      <c r="I82" s="59"/>
      <c r="J82" s="59"/>
      <c r="K82" s="59"/>
      <c r="L82" s="59"/>
      <c r="M82" s="59"/>
    </row>
    <row r="83" spans="2:13" ht="12.75">
      <c r="B83" s="1" t="s">
        <v>27</v>
      </c>
      <c r="D83" s="8"/>
      <c r="E83" s="43">
        <v>0</v>
      </c>
      <c r="G83" s="182" t="s">
        <v>236</v>
      </c>
      <c r="H83" s="59"/>
      <c r="I83" s="59"/>
      <c r="J83" s="59"/>
      <c r="K83" s="59"/>
      <c r="L83" s="59"/>
      <c r="M83" s="59"/>
    </row>
    <row r="84" spans="2:13" ht="12.75">
      <c r="B84" s="1"/>
      <c r="D84" s="8"/>
      <c r="E84" s="43"/>
      <c r="G84" s="182"/>
      <c r="H84" s="59"/>
      <c r="I84" s="59"/>
      <c r="J84" s="59"/>
      <c r="K84" s="59"/>
      <c r="L84" s="59"/>
      <c r="M84" s="59"/>
    </row>
    <row r="85" spans="2:13" ht="12.75">
      <c r="B85" s="1"/>
      <c r="D85" s="8"/>
      <c r="E85" s="43"/>
      <c r="G85" s="182"/>
      <c r="H85" s="59"/>
      <c r="I85" s="59"/>
      <c r="J85" s="59"/>
      <c r="K85" s="59"/>
      <c r="L85" s="59"/>
      <c r="M85" s="59"/>
    </row>
    <row r="86" spans="2:13" ht="12.75">
      <c r="B86" s="1"/>
      <c r="D86" s="8"/>
      <c r="E86" s="43"/>
      <c r="G86" s="182"/>
      <c r="H86" s="59"/>
      <c r="I86" s="59"/>
      <c r="J86" s="59"/>
      <c r="K86" s="59"/>
      <c r="L86" s="59"/>
      <c r="M86" s="59"/>
    </row>
    <row r="87" spans="2:13" ht="12.75">
      <c r="B87" s="1"/>
      <c r="D87" s="8"/>
      <c r="E87" s="43"/>
      <c r="G87" s="182"/>
      <c r="H87" s="59"/>
      <c r="I87" s="59"/>
      <c r="J87" s="59"/>
      <c r="K87" s="59"/>
      <c r="L87" s="59"/>
      <c r="M87" s="59"/>
    </row>
    <row r="88" spans="4:13" ht="12.75">
      <c r="D88" s="8"/>
      <c r="G88" s="59"/>
      <c r="H88" s="59"/>
      <c r="I88" s="59"/>
      <c r="J88" s="59"/>
      <c r="K88" s="59"/>
      <c r="L88" s="59"/>
      <c r="M88" s="59"/>
    </row>
    <row r="89" spans="4:13" ht="12.75">
      <c r="D89" s="52"/>
      <c r="G89" s="59"/>
      <c r="H89" s="59"/>
      <c r="I89" s="59"/>
      <c r="J89" s="59"/>
      <c r="K89" s="59"/>
      <c r="L89" s="59"/>
      <c r="M89" s="59"/>
    </row>
    <row r="90" spans="1:11" ht="18.75" thickBot="1">
      <c r="A90" s="237" t="s">
        <v>136</v>
      </c>
      <c r="B90" s="237"/>
      <c r="C90" s="237"/>
      <c r="D90" s="237"/>
      <c r="E90" s="73"/>
      <c r="F90" s="73"/>
      <c r="G90" s="78"/>
      <c r="H90" s="78"/>
      <c r="I90" s="73"/>
      <c r="J90" s="73"/>
      <c r="K90" s="73"/>
    </row>
    <row r="91" spans="1:4" ht="15">
      <c r="A91" s="57"/>
      <c r="B91" s="57"/>
      <c r="C91" s="57"/>
      <c r="D91" s="57"/>
    </row>
    <row r="92" spans="1:13" ht="12.75">
      <c r="A92" s="3"/>
      <c r="B92" s="7" t="s">
        <v>0</v>
      </c>
      <c r="C92" s="7"/>
      <c r="D92" s="3" t="s">
        <v>1</v>
      </c>
      <c r="E92" s="3" t="s">
        <v>246</v>
      </c>
      <c r="G92" s="59" t="s">
        <v>133</v>
      </c>
      <c r="H92" s="59"/>
      <c r="I92" s="59"/>
      <c r="J92" s="59"/>
      <c r="K92" s="59"/>
      <c r="L92" s="59"/>
      <c r="M92" s="59"/>
    </row>
    <row r="93" spans="1:13" ht="12.75">
      <c r="A93" s="4"/>
      <c r="B93" s="4"/>
      <c r="C93" s="4"/>
      <c r="D93" s="4"/>
      <c r="E93" s="4"/>
      <c r="F93" s="8"/>
      <c r="G93" s="69"/>
      <c r="H93" s="69"/>
      <c r="I93" s="69"/>
      <c r="J93" s="69"/>
      <c r="K93" s="69"/>
      <c r="L93" s="59"/>
      <c r="M93" s="59"/>
    </row>
    <row r="94" spans="1:13" ht="12.75">
      <c r="A94" s="5"/>
      <c r="B94" s="5"/>
      <c r="C94" s="5"/>
      <c r="D94" s="5"/>
      <c r="E94" s="5"/>
      <c r="F94" s="52"/>
      <c r="G94" s="60"/>
      <c r="H94" s="60"/>
      <c r="I94" s="52"/>
      <c r="J94" s="52"/>
      <c r="K94" s="52"/>
      <c r="L94" s="52"/>
      <c r="M94" s="52"/>
    </row>
    <row r="95" spans="2:11" ht="12.75" customHeight="1">
      <c r="B95" s="1" t="s">
        <v>30</v>
      </c>
      <c r="I95" s="22"/>
      <c r="J95" s="22"/>
      <c r="K95" s="22"/>
    </row>
    <row r="96" spans="2:10" ht="12.75">
      <c r="B96" t="s">
        <v>148</v>
      </c>
      <c r="D96" s="62">
        <f>N55</f>
        <v>37.6</v>
      </c>
      <c r="E96" s="43">
        <f>O55</f>
        <v>5752.8</v>
      </c>
      <c r="G96" s="238" t="s">
        <v>152</v>
      </c>
      <c r="H96" s="238"/>
      <c r="I96" s="27" t="s">
        <v>10</v>
      </c>
      <c r="J96" s="64" t="str">
        <f>CONCATENATE(O47," $/hr")</f>
        <v>100 $/hr</v>
      </c>
    </row>
    <row r="97" spans="2:10" ht="12.75">
      <c r="B97" t="s">
        <v>149</v>
      </c>
      <c r="D97" s="62">
        <f>N56</f>
        <v>339.6</v>
      </c>
      <c r="E97" s="43">
        <f>O56</f>
        <v>44148</v>
      </c>
      <c r="G97" s="27" t="s">
        <v>9</v>
      </c>
      <c r="H97" s="64" t="str">
        <f>CONCATENATE(O41," $/hr")</f>
        <v>153 $/hr</v>
      </c>
      <c r="I97" s="27" t="s">
        <v>106</v>
      </c>
      <c r="J97" s="64" t="str">
        <f>CONCATENATE(O49," $/hr")</f>
        <v>73 $/hr</v>
      </c>
    </row>
    <row r="98" spans="3:10" ht="12.75">
      <c r="C98" t="s">
        <v>138</v>
      </c>
      <c r="D98" s="62">
        <f>SUM(D96:D97)</f>
        <v>377.20000000000005</v>
      </c>
      <c r="E98" s="43">
        <f>SUM(E96:E97)</f>
        <v>49900.8</v>
      </c>
      <c r="G98" s="27" t="s">
        <v>11</v>
      </c>
      <c r="H98" s="64" t="str">
        <f>CONCATENATE(O43," $/hr")</f>
        <v>100 $/hr</v>
      </c>
      <c r="I98" s="42" t="s">
        <v>151</v>
      </c>
      <c r="J98" s="64" t="str">
        <f>CONCATENATE(O53," $/hr")</f>
        <v>141 $/hr</v>
      </c>
    </row>
    <row r="99" spans="4:10" ht="12.75">
      <c r="D99" s="31"/>
      <c r="E99" s="43"/>
      <c r="G99" s="27" t="s">
        <v>12</v>
      </c>
      <c r="H99" s="64" t="str">
        <f>CONCATENATE(O45," $/hr")</f>
        <v>130 $/hr</v>
      </c>
      <c r="I99" s="42" t="s">
        <v>150</v>
      </c>
      <c r="J99" s="64" t="str">
        <f>CONCATENATE(O51," $/hr")</f>
        <v>160 $/hr</v>
      </c>
    </row>
    <row r="100" ht="12.75">
      <c r="B100" s="1" t="s">
        <v>137</v>
      </c>
    </row>
    <row r="101" spans="2:5" ht="12.75">
      <c r="B101" s="61" t="s">
        <v>110</v>
      </c>
      <c r="C101" s="14"/>
      <c r="D101" s="8"/>
      <c r="E101" s="43">
        <f>E65</f>
        <v>0</v>
      </c>
    </row>
    <row r="102" spans="2:5" ht="12.75">
      <c r="B102" s="14" t="s">
        <v>15</v>
      </c>
      <c r="C102" s="14"/>
      <c r="D102" s="8"/>
      <c r="E102" s="43">
        <f>E71</f>
        <v>246560</v>
      </c>
    </row>
    <row r="103" spans="2:5" ht="12.75">
      <c r="B103" s="14" t="s">
        <v>16</v>
      </c>
      <c r="C103" s="14"/>
      <c r="D103" s="8"/>
      <c r="E103" s="43">
        <f>E73</f>
        <v>0</v>
      </c>
    </row>
    <row r="104" spans="2:5" ht="12.75">
      <c r="B104" s="14" t="s">
        <v>17</v>
      </c>
      <c r="C104" s="14"/>
      <c r="D104" s="8"/>
      <c r="E104" s="43">
        <f>E75</f>
        <v>0</v>
      </c>
    </row>
    <row r="105" spans="2:5" ht="12.75">
      <c r="B105" s="14" t="s">
        <v>27</v>
      </c>
      <c r="C105" s="14"/>
      <c r="D105" s="8"/>
      <c r="E105" s="43">
        <f>E83</f>
        <v>0</v>
      </c>
    </row>
    <row r="106" spans="3:5" ht="12.75">
      <c r="C106" t="s">
        <v>139</v>
      </c>
      <c r="E106" s="43">
        <f>SUM(E101:E105)</f>
        <v>246560</v>
      </c>
    </row>
    <row r="108" spans="2:8" ht="12.75">
      <c r="B108" s="1" t="s">
        <v>140</v>
      </c>
      <c r="E108" s="43">
        <f>G108*E106</f>
        <v>61640</v>
      </c>
      <c r="G108" s="29">
        <v>0.25</v>
      </c>
      <c r="H108" s="19" t="s">
        <v>141</v>
      </c>
    </row>
    <row r="110" spans="2:5" ht="12.75">
      <c r="B110" s="1" t="s">
        <v>142</v>
      </c>
      <c r="E110" s="43">
        <f>E108+E106+E98</f>
        <v>358100.8</v>
      </c>
    </row>
    <row r="111" ht="12.75">
      <c r="B111" s="1"/>
    </row>
    <row r="112" spans="2:8" ht="12.75">
      <c r="B112" s="1" t="s">
        <v>143</v>
      </c>
      <c r="E112" s="43">
        <f>E110*G112</f>
        <v>114592.256</v>
      </c>
      <c r="G112" s="29">
        <v>0.32</v>
      </c>
      <c r="H112" s="19" t="s">
        <v>145</v>
      </c>
    </row>
    <row r="113" ht="12.75">
      <c r="B113" s="1"/>
    </row>
    <row r="114" spans="2:5" ht="12.75">
      <c r="B114" s="1" t="s">
        <v>144</v>
      </c>
      <c r="E114" s="43">
        <f>E112+E110</f>
        <v>472693.056</v>
      </c>
    </row>
    <row r="116" spans="1:11" ht="12.75">
      <c r="A116" s="8"/>
      <c r="B116" s="8"/>
      <c r="C116" s="8"/>
      <c r="D116" s="8"/>
      <c r="E116" s="8"/>
      <c r="F116" s="8"/>
      <c r="G116" s="54"/>
      <c r="H116" s="54"/>
      <c r="I116" s="8"/>
      <c r="J116" s="8"/>
      <c r="K116" s="8"/>
    </row>
  </sheetData>
  <mergeCells count="13">
    <mergeCell ref="A13:D13"/>
    <mergeCell ref="A20:D20"/>
    <mergeCell ref="A27:D27"/>
    <mergeCell ref="O1:T1"/>
    <mergeCell ref="A6:D6"/>
    <mergeCell ref="A3:D3"/>
    <mergeCell ref="A1:K1"/>
    <mergeCell ref="A90:D90"/>
    <mergeCell ref="G96:H96"/>
    <mergeCell ref="E37:K37"/>
    <mergeCell ref="A35:D35"/>
    <mergeCell ref="A78:D78"/>
    <mergeCell ref="A57:D57"/>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dimension ref="A1:I76"/>
  <sheetViews>
    <sheetView workbookViewId="0" topLeftCell="A2">
      <pane ySplit="1365" topLeftCell="BM1" activePane="bottomLeft" state="split"/>
      <selection pane="topLeft" activeCell="C3" sqref="C3"/>
      <selection pane="bottomLeft" activeCell="C1" sqref="C1"/>
    </sheetView>
  </sheetViews>
  <sheetFormatPr defaultColWidth="9.140625" defaultRowHeight="12.75"/>
  <cols>
    <col min="1" max="1" width="3.7109375" style="0" customWidth="1"/>
    <col min="2" max="2" width="3.28125" style="0" customWidth="1"/>
    <col min="3" max="3" width="33.28125" style="0" customWidth="1"/>
    <col min="4" max="4" width="10.421875" style="0" customWidth="1"/>
    <col min="6" max="6" width="10.57421875" style="0" customWidth="1"/>
    <col min="7" max="7" width="11.140625" style="19" customWidth="1"/>
    <col min="8" max="8" width="11.7109375" style="19" customWidth="1"/>
    <col min="9" max="9" width="41.8515625" style="0" customWidth="1"/>
  </cols>
  <sheetData>
    <row r="1" spans="3:9" s="2" customFormat="1" ht="15.75">
      <c r="C1" s="2" t="str">
        <f>CONCATENATE("1808-NCSX-",'Fab Project'!L1,"01")</f>
        <v>1808-NCSX-1701</v>
      </c>
      <c r="G1" s="16"/>
      <c r="H1" s="16"/>
      <c r="I1" s="2" t="s">
        <v>44</v>
      </c>
    </row>
    <row r="2" spans="2:9" s="3" customFormat="1" ht="38.25">
      <c r="B2" s="7" t="s">
        <v>0</v>
      </c>
      <c r="C2" s="7"/>
      <c r="D2" s="3" t="s">
        <v>1</v>
      </c>
      <c r="E2" s="3" t="s">
        <v>2</v>
      </c>
      <c r="F2" s="3" t="s">
        <v>3</v>
      </c>
      <c r="G2" s="17" t="s">
        <v>5</v>
      </c>
      <c r="H2" s="17" t="s">
        <v>6</v>
      </c>
      <c r="I2" s="3" t="s">
        <v>4</v>
      </c>
    </row>
    <row r="3" spans="7:8" s="4" customFormat="1" ht="12.75">
      <c r="G3" s="18"/>
      <c r="H3" s="18"/>
    </row>
    <row r="4" spans="1:9" ht="12.75">
      <c r="A4" s="1" t="s">
        <v>33</v>
      </c>
      <c r="E4" s="8"/>
      <c r="I4" s="1" t="s">
        <v>40</v>
      </c>
    </row>
    <row r="5" spans="1:5" ht="12.75">
      <c r="A5" s="1"/>
      <c r="B5" t="s">
        <v>35</v>
      </c>
      <c r="E5" s="8"/>
    </row>
    <row r="6" spans="5:9" ht="12.75">
      <c r="E6" s="8"/>
      <c r="F6" s="6" t="s">
        <v>18</v>
      </c>
      <c r="I6" s="6" t="s">
        <v>13</v>
      </c>
    </row>
    <row r="7" spans="5:9" ht="12.75">
      <c r="E7" s="8"/>
      <c r="F7" s="6" t="s">
        <v>34</v>
      </c>
      <c r="I7" s="6" t="s">
        <v>13</v>
      </c>
    </row>
    <row r="8" spans="2:9" ht="12.75">
      <c r="B8" t="s">
        <v>36</v>
      </c>
      <c r="E8" s="8"/>
      <c r="F8" s="6"/>
      <c r="I8" s="6"/>
    </row>
    <row r="9" spans="5:9" ht="12.75">
      <c r="E9" s="8"/>
      <c r="F9" s="6"/>
      <c r="I9" s="6"/>
    </row>
    <row r="10" spans="5:9" ht="12.75">
      <c r="E10" s="8"/>
      <c r="F10" s="6"/>
      <c r="I10" s="6"/>
    </row>
    <row r="11" spans="2:9" ht="12.75">
      <c r="B11" t="s">
        <v>37</v>
      </c>
      <c r="E11" s="8"/>
      <c r="F11" s="6"/>
      <c r="I11" s="6"/>
    </row>
    <row r="12" spans="5:9" ht="12.75">
      <c r="E12" s="8"/>
      <c r="F12" s="6"/>
      <c r="I12" s="6"/>
    </row>
    <row r="13" spans="5:9" ht="12.75">
      <c r="E13" s="8"/>
      <c r="F13" s="6"/>
      <c r="I13" s="6"/>
    </row>
    <row r="14" spans="2:9" ht="12.75">
      <c r="B14" t="s">
        <v>38</v>
      </c>
      <c r="E14" s="8"/>
      <c r="F14" s="6"/>
      <c r="I14" s="6"/>
    </row>
    <row r="15" spans="5:9" ht="12.75">
      <c r="E15" s="8"/>
      <c r="F15" s="6"/>
      <c r="I15" s="6"/>
    </row>
    <row r="16" spans="5:9" ht="12.75">
      <c r="E16" s="8"/>
      <c r="F16" s="6"/>
      <c r="I16" s="6"/>
    </row>
    <row r="17" spans="2:5" ht="12.75">
      <c r="B17" t="s">
        <v>39</v>
      </c>
      <c r="E17" s="8"/>
    </row>
    <row r="18" ht="12.75">
      <c r="E18" s="8"/>
    </row>
    <row r="19" ht="12.75">
      <c r="E19" s="8"/>
    </row>
    <row r="20" spans="2:5" ht="12.75">
      <c r="B20" s="1" t="s">
        <v>19</v>
      </c>
      <c r="E20" s="8"/>
    </row>
    <row r="21" spans="1:5" ht="12.75">
      <c r="A21" s="1"/>
      <c r="B21" t="s">
        <v>35</v>
      </c>
      <c r="E21" s="8"/>
    </row>
    <row r="22" spans="5:9" ht="12.75">
      <c r="E22" s="8"/>
      <c r="F22" s="6" t="s">
        <v>18</v>
      </c>
      <c r="I22" s="6" t="s">
        <v>13</v>
      </c>
    </row>
    <row r="23" spans="5:9" ht="12.75">
      <c r="E23" s="8"/>
      <c r="F23" s="6" t="s">
        <v>34</v>
      </c>
      <c r="I23" s="6" t="s">
        <v>13</v>
      </c>
    </row>
    <row r="24" spans="2:9" ht="12.75">
      <c r="B24" t="s">
        <v>36</v>
      </c>
      <c r="E24" s="8"/>
      <c r="F24" s="6"/>
      <c r="I24" s="6"/>
    </row>
    <row r="25" spans="5:9" ht="12.75">
      <c r="E25" s="8"/>
      <c r="F25" s="6"/>
      <c r="I25" s="6"/>
    </row>
    <row r="26" spans="5:9" ht="12.75">
      <c r="E26" s="8"/>
      <c r="F26" s="6"/>
      <c r="I26" s="6"/>
    </row>
    <row r="27" spans="2:9" ht="12.75">
      <c r="B27" t="s">
        <v>37</v>
      </c>
      <c r="E27" s="8"/>
      <c r="F27" s="6"/>
      <c r="I27" s="6"/>
    </row>
    <row r="28" spans="5:9" ht="12.75">
      <c r="E28" s="8"/>
      <c r="F28" s="6"/>
      <c r="I28" s="6"/>
    </row>
    <row r="29" spans="5:9" ht="12.75">
      <c r="E29" s="8"/>
      <c r="F29" s="6"/>
      <c r="I29" s="6"/>
    </row>
    <row r="30" spans="2:9" ht="12.75">
      <c r="B30" t="s">
        <v>38</v>
      </c>
      <c r="E30" s="8"/>
      <c r="F30" s="6"/>
      <c r="I30" s="6"/>
    </row>
    <row r="31" spans="5:9" ht="12.75">
      <c r="E31" s="8"/>
      <c r="F31" s="6"/>
      <c r="I31" s="6"/>
    </row>
    <row r="32" spans="5:9" ht="12.75">
      <c r="E32" s="8"/>
      <c r="F32" s="6"/>
      <c r="I32" s="6"/>
    </row>
    <row r="33" spans="2:5" ht="12.75">
      <c r="B33" t="s">
        <v>39</v>
      </c>
      <c r="E33" s="8"/>
    </row>
    <row r="34" ht="12.75">
      <c r="E34" s="8"/>
    </row>
    <row r="35" ht="12.75">
      <c r="E35" s="8"/>
    </row>
    <row r="36" ht="12.75">
      <c r="E36" s="8"/>
    </row>
    <row r="37" spans="2:4" ht="12.75">
      <c r="B37" s="1" t="s">
        <v>20</v>
      </c>
      <c r="D37" s="8"/>
    </row>
    <row r="38" ht="12.75">
      <c r="D38" s="8"/>
    </row>
    <row r="39" spans="1:4" ht="12.75">
      <c r="A39" s="12" t="s">
        <v>14</v>
      </c>
      <c r="B39" s="10"/>
      <c r="C39" s="11"/>
      <c r="D39" s="8"/>
    </row>
    <row r="40" spans="1:4" ht="12.75">
      <c r="A40" s="12"/>
      <c r="B40" s="13" t="s">
        <v>31</v>
      </c>
      <c r="C40" s="11"/>
      <c r="D40" s="8"/>
    </row>
    <row r="41" spans="1:4" ht="12.75">
      <c r="A41" s="12"/>
      <c r="B41" s="13"/>
      <c r="C41" s="14" t="s">
        <v>16</v>
      </c>
      <c r="D41" s="8"/>
    </row>
    <row r="42" spans="1:4" ht="12.75">
      <c r="A42" s="12"/>
      <c r="B42" s="13"/>
      <c r="C42" s="11"/>
      <c r="D42" s="8"/>
    </row>
    <row r="43" spans="1:9" ht="12.75">
      <c r="A43" s="12"/>
      <c r="B43" s="10"/>
      <c r="C43" s="14" t="s">
        <v>15</v>
      </c>
      <c r="D43" s="8"/>
      <c r="I43" s="6" t="s">
        <v>43</v>
      </c>
    </row>
    <row r="44" spans="1:4" ht="12.75">
      <c r="A44" s="12"/>
      <c r="B44" s="10"/>
      <c r="C44" s="11"/>
      <c r="D44" s="8"/>
    </row>
    <row r="45" spans="2:9" ht="25.5">
      <c r="B45" s="1" t="s">
        <v>15</v>
      </c>
      <c r="D45" s="8"/>
      <c r="I45" s="15" t="s">
        <v>41</v>
      </c>
    </row>
    <row r="46" ht="12.75">
      <c r="D46" s="8"/>
    </row>
    <row r="47" spans="2:4" ht="12.75">
      <c r="B47" s="1" t="s">
        <v>16</v>
      </c>
      <c r="D47" s="8"/>
    </row>
    <row r="48" ht="12.75">
      <c r="D48" s="8"/>
    </row>
    <row r="49" spans="2:4" ht="12.75">
      <c r="B49" s="1" t="s">
        <v>17</v>
      </c>
      <c r="D49" s="8"/>
    </row>
    <row r="50" ht="12.75">
      <c r="D50" s="8"/>
    </row>
    <row r="51" ht="12.75">
      <c r="D51" s="8"/>
    </row>
    <row r="52" ht="12.75">
      <c r="D52" s="8"/>
    </row>
    <row r="53" spans="2:4" ht="12.75">
      <c r="B53" s="1" t="s">
        <v>26</v>
      </c>
      <c r="D53" s="8"/>
    </row>
    <row r="54" spans="3:4" ht="12.75">
      <c r="C54" t="s">
        <v>27</v>
      </c>
      <c r="D54" s="8"/>
    </row>
    <row r="55" spans="1:5" ht="12.75">
      <c r="A55" s="1"/>
      <c r="B55" t="s">
        <v>35</v>
      </c>
      <c r="E55" s="8"/>
    </row>
    <row r="56" spans="5:9" ht="12.75">
      <c r="E56" s="8"/>
      <c r="F56" s="6" t="s">
        <v>18</v>
      </c>
      <c r="I56" s="6" t="s">
        <v>13</v>
      </c>
    </row>
    <row r="57" spans="5:9" ht="12.75">
      <c r="E57" s="8"/>
      <c r="F57" s="6" t="s">
        <v>34</v>
      </c>
      <c r="I57" s="6" t="s">
        <v>13</v>
      </c>
    </row>
    <row r="58" spans="2:9" ht="12.75">
      <c r="B58" t="s">
        <v>36</v>
      </c>
      <c r="E58" s="8"/>
      <c r="F58" s="6"/>
      <c r="I58" s="6"/>
    </row>
    <row r="59" spans="5:9" ht="12.75">
      <c r="E59" s="8"/>
      <c r="F59" s="6"/>
      <c r="I59" s="6"/>
    </row>
    <row r="60" spans="5:9" ht="12.75">
      <c r="E60" s="8"/>
      <c r="F60" s="6"/>
      <c r="I60" s="6"/>
    </row>
    <row r="61" spans="2:9" ht="12.75">
      <c r="B61" t="s">
        <v>37</v>
      </c>
      <c r="E61" s="8"/>
      <c r="F61" s="6"/>
      <c r="I61" s="6"/>
    </row>
    <row r="62" spans="5:9" ht="12.75">
      <c r="E62" s="8"/>
      <c r="F62" s="6"/>
      <c r="I62" s="6"/>
    </row>
    <row r="63" spans="5:9" ht="12.75">
      <c r="E63" s="8"/>
      <c r="F63" s="6"/>
      <c r="I63" s="6"/>
    </row>
    <row r="64" spans="2:9" ht="12.75">
      <c r="B64" t="s">
        <v>38</v>
      </c>
      <c r="E64" s="8"/>
      <c r="F64" s="6"/>
      <c r="I64" s="6"/>
    </row>
    <row r="65" spans="5:9" ht="12.75">
      <c r="E65" s="8"/>
      <c r="F65" s="6"/>
      <c r="I65" s="6"/>
    </row>
    <row r="66" spans="5:9" ht="12.75">
      <c r="E66" s="8"/>
      <c r="F66" s="6"/>
      <c r="I66" s="6"/>
    </row>
    <row r="67" spans="2:5" ht="12.75">
      <c r="B67" t="s">
        <v>39</v>
      </c>
      <c r="E67" s="8"/>
    </row>
    <row r="68" ht="12.75">
      <c r="D68" s="8"/>
    </row>
    <row r="69" spans="3:4" ht="12.75">
      <c r="C69" t="s">
        <v>28</v>
      </c>
      <c r="D69" s="8"/>
    </row>
    <row r="72" ht="12.75">
      <c r="B72" s="9" t="s">
        <v>21</v>
      </c>
    </row>
    <row r="73" ht="12.75">
      <c r="C73" t="s">
        <v>22</v>
      </c>
    </row>
    <row r="74" ht="12.75">
      <c r="C74" t="s">
        <v>25</v>
      </c>
    </row>
    <row r="75" ht="12.75">
      <c r="C75" t="s">
        <v>23</v>
      </c>
    </row>
    <row r="76" ht="12.75">
      <c r="C76" t="s">
        <v>24</v>
      </c>
    </row>
  </sheetData>
  <printOptions/>
  <pageMargins left="0.75" right="0.75" top="1" bottom="1" header="0.5" footer="0.5"/>
  <pageSetup horizontalDpi="600" verticalDpi="600" orientation="landscape" scale="90" r:id="rId1"/>
  <headerFooter alignWithMargins="0">
    <oddHeader>&amp;C&amp;"Arial,Bold"&amp;14NCSX Other CostsCost and Schedule  Estimating Form&amp;"Arial,Regular"&amp;10
&amp;"Arial,Bold"&amp;12(Attachment 1c - OTHER)</oddHeader>
    <oddFooter>&amp;C&amp;"Arial,Bold"&amp;P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Q67"/>
  <sheetViews>
    <sheetView workbookViewId="0" topLeftCell="A7">
      <selection activeCell="E24" sqref="E24"/>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s>
  <sheetData>
    <row r="1" ht="20.25">
      <c r="A1" s="63" t="str">
        <f>'Fab Project'!A1</f>
        <v>WBS 123 Vacuum Vessel Heating and Cooling system</v>
      </c>
    </row>
    <row r="3" spans="1:17" ht="18.75" thickBot="1">
      <c r="A3" s="72" t="s">
        <v>62</v>
      </c>
      <c r="B3" s="73"/>
      <c r="C3" s="73"/>
      <c r="D3" s="73"/>
      <c r="E3" s="73"/>
      <c r="F3" s="73"/>
      <c r="G3" s="73"/>
      <c r="H3" s="73"/>
      <c r="I3" s="73"/>
      <c r="J3" s="73"/>
      <c r="K3" s="73"/>
      <c r="L3" s="73"/>
      <c r="M3" s="73"/>
      <c r="N3" s="73"/>
      <c r="O3" s="73"/>
      <c r="P3" s="73"/>
      <c r="Q3" s="73"/>
    </row>
    <row r="4" ht="12.75">
      <c r="A4" s="1"/>
    </row>
    <row r="5" ht="12.75">
      <c r="A5" s="1" t="s">
        <v>71</v>
      </c>
    </row>
    <row r="6" spans="1:17" ht="42.75" customHeight="1">
      <c r="A6" s="244" t="s">
        <v>194</v>
      </c>
      <c r="B6" s="244"/>
      <c r="C6" s="244"/>
      <c r="D6" s="244"/>
      <c r="E6" s="244"/>
      <c r="F6" s="244"/>
      <c r="G6" s="241" t="s">
        <v>97</v>
      </c>
      <c r="H6" s="241"/>
      <c r="I6" s="241"/>
      <c r="J6" s="241"/>
      <c r="K6" s="241"/>
      <c r="L6" s="241"/>
      <c r="M6" s="241"/>
      <c r="N6" s="241"/>
      <c r="O6" s="241"/>
      <c r="P6" s="241"/>
      <c r="Q6" s="241"/>
    </row>
    <row r="7" spans="1:17" ht="34.5" customHeight="1">
      <c r="A7" s="244"/>
      <c r="B7" s="244"/>
      <c r="C7" s="244"/>
      <c r="D7" s="244"/>
      <c r="E7" s="244"/>
      <c r="F7" s="244"/>
      <c r="G7" s="39" t="s">
        <v>92</v>
      </c>
      <c r="H7" s="245" t="s">
        <v>9</v>
      </c>
      <c r="I7" s="245"/>
      <c r="J7" s="245" t="s">
        <v>11</v>
      </c>
      <c r="K7" s="245"/>
      <c r="L7" s="245" t="s">
        <v>12</v>
      </c>
      <c r="M7" s="245"/>
      <c r="N7" s="245" t="s">
        <v>42</v>
      </c>
      <c r="O7" s="245"/>
      <c r="P7" s="245" t="s">
        <v>69</v>
      </c>
      <c r="Q7" s="245"/>
    </row>
    <row r="8" spans="2:17" ht="12.75">
      <c r="B8" s="25" t="s">
        <v>54</v>
      </c>
      <c r="C8" s="25" t="s">
        <v>55</v>
      </c>
      <c r="D8" s="25" t="s">
        <v>56</v>
      </c>
      <c r="E8" s="243" t="s">
        <v>93</v>
      </c>
      <c r="F8" s="243"/>
      <c r="H8" s="22" t="s">
        <v>91</v>
      </c>
      <c r="I8" s="22" t="s">
        <v>63</v>
      </c>
      <c r="J8" s="22" t="s">
        <v>91</v>
      </c>
      <c r="K8" s="22" t="s">
        <v>63</v>
      </c>
      <c r="L8" s="22" t="s">
        <v>91</v>
      </c>
      <c r="M8" s="22" t="s">
        <v>63</v>
      </c>
      <c r="N8" s="22" t="s">
        <v>91</v>
      </c>
      <c r="O8" s="22" t="s">
        <v>63</v>
      </c>
      <c r="P8" s="22" t="s">
        <v>91</v>
      </c>
      <c r="Q8" s="22" t="s">
        <v>63</v>
      </c>
    </row>
    <row r="9" ht="12.75">
      <c r="A9" s="1" t="s">
        <v>64</v>
      </c>
    </row>
    <row r="10" spans="1:17" ht="12.75">
      <c r="A10" s="20" t="s">
        <v>172</v>
      </c>
      <c r="B10" s="23">
        <v>4</v>
      </c>
      <c r="C10" s="22" t="s">
        <v>57</v>
      </c>
      <c r="D10" s="26">
        <f>B50</f>
        <v>26</v>
      </c>
      <c r="E10" s="36">
        <f>D10*$B10</f>
        <v>104</v>
      </c>
      <c r="F10" s="36"/>
      <c r="G10" s="30">
        <f>H10+J10+L10+N10+P10</f>
        <v>1</v>
      </c>
      <c r="H10" s="32">
        <v>0</v>
      </c>
      <c r="I10" s="31">
        <f>$E10*H10</f>
        <v>0</v>
      </c>
      <c r="J10" s="32">
        <v>0</v>
      </c>
      <c r="K10" s="31">
        <f aca="true" t="shared" si="0" ref="K10:K22">$E10*J10</f>
        <v>0</v>
      </c>
      <c r="L10" s="32">
        <v>1</v>
      </c>
      <c r="M10" s="31">
        <f aca="true" t="shared" si="1" ref="M10:M22">$E10*L10</f>
        <v>104</v>
      </c>
      <c r="N10" s="32">
        <v>0</v>
      </c>
      <c r="O10" s="31">
        <f aca="true" t="shared" si="2" ref="O10:O22">$E10*N10</f>
        <v>0</v>
      </c>
      <c r="P10" s="32">
        <v>0</v>
      </c>
      <c r="Q10" s="31">
        <f aca="true" t="shared" si="3" ref="Q10:Q22">$E10*P10</f>
        <v>0</v>
      </c>
    </row>
    <row r="11" spans="1:17" ht="12.75">
      <c r="A11" s="20" t="s">
        <v>171</v>
      </c>
      <c r="B11" s="23">
        <v>8</v>
      </c>
      <c r="C11" s="22" t="s">
        <v>58</v>
      </c>
      <c r="D11" s="26">
        <f aca="true" t="shared" si="4" ref="D11:D21">B51</f>
        <v>4</v>
      </c>
      <c r="E11" s="36">
        <f aca="true" t="shared" si="5" ref="E11:E22">D11*$B11</f>
        <v>32</v>
      </c>
      <c r="F11" s="36"/>
      <c r="G11" s="30">
        <f aca="true" t="shared" si="6" ref="G11:G22">H11+J11+L11+N11+P11</f>
        <v>1</v>
      </c>
      <c r="H11" s="32">
        <v>0</v>
      </c>
      <c r="I11" s="31">
        <f aca="true" t="shared" si="7" ref="I11:I22">$E11*H11</f>
        <v>0</v>
      </c>
      <c r="J11" s="32">
        <v>0</v>
      </c>
      <c r="K11" s="31">
        <f t="shared" si="0"/>
        <v>0</v>
      </c>
      <c r="L11" s="32">
        <v>1</v>
      </c>
      <c r="M11" s="31">
        <f t="shared" si="1"/>
        <v>32</v>
      </c>
      <c r="N11" s="32">
        <v>0</v>
      </c>
      <c r="O11" s="31">
        <f t="shared" si="2"/>
        <v>0</v>
      </c>
      <c r="P11" s="32">
        <v>0</v>
      </c>
      <c r="Q11" s="31">
        <f t="shared" si="3"/>
        <v>0</v>
      </c>
    </row>
    <row r="12" spans="1:17" ht="12.75">
      <c r="A12" s="20" t="s">
        <v>52</v>
      </c>
      <c r="B12" s="23">
        <v>4</v>
      </c>
      <c r="C12" s="22" t="s">
        <v>58</v>
      </c>
      <c r="D12" s="26">
        <f t="shared" si="4"/>
        <v>1</v>
      </c>
      <c r="E12" s="36">
        <f t="shared" si="5"/>
        <v>4</v>
      </c>
      <c r="F12" s="36"/>
      <c r="G12" s="30">
        <f t="shared" si="6"/>
        <v>1</v>
      </c>
      <c r="H12" s="32">
        <v>0</v>
      </c>
      <c r="I12" s="31">
        <f t="shared" si="7"/>
        <v>0</v>
      </c>
      <c r="J12" s="32">
        <v>0</v>
      </c>
      <c r="K12" s="31">
        <f t="shared" si="0"/>
        <v>0</v>
      </c>
      <c r="L12" s="32">
        <v>1</v>
      </c>
      <c r="M12" s="31">
        <f t="shared" si="1"/>
        <v>4</v>
      </c>
      <c r="N12" s="32">
        <v>0</v>
      </c>
      <c r="O12" s="31">
        <f t="shared" si="2"/>
        <v>0</v>
      </c>
      <c r="P12" s="32">
        <v>0</v>
      </c>
      <c r="Q12" s="31">
        <f t="shared" si="3"/>
        <v>0</v>
      </c>
    </row>
    <row r="13" spans="1:17" ht="12.75">
      <c r="A13" s="20" t="s">
        <v>53</v>
      </c>
      <c r="B13" s="23">
        <v>8</v>
      </c>
      <c r="C13" s="22" t="s">
        <v>58</v>
      </c>
      <c r="D13" s="26">
        <f t="shared" si="4"/>
        <v>4</v>
      </c>
      <c r="E13" s="36">
        <f t="shared" si="5"/>
        <v>32</v>
      </c>
      <c r="F13" s="36"/>
      <c r="G13" s="30">
        <f t="shared" si="6"/>
        <v>1</v>
      </c>
      <c r="H13" s="32">
        <v>0</v>
      </c>
      <c r="I13" s="31">
        <f t="shared" si="7"/>
        <v>0</v>
      </c>
      <c r="J13" s="32">
        <v>0</v>
      </c>
      <c r="K13" s="31">
        <f t="shared" si="0"/>
        <v>0</v>
      </c>
      <c r="L13" s="32">
        <v>1</v>
      </c>
      <c r="M13" s="31">
        <f t="shared" si="1"/>
        <v>32</v>
      </c>
      <c r="N13" s="32">
        <v>0</v>
      </c>
      <c r="O13" s="31">
        <f t="shared" si="2"/>
        <v>0</v>
      </c>
      <c r="P13" s="32">
        <v>0</v>
      </c>
      <c r="Q13" s="31">
        <f t="shared" si="3"/>
        <v>0</v>
      </c>
    </row>
    <row r="14" spans="1:17" ht="12.75">
      <c r="A14" s="20" t="s">
        <v>80</v>
      </c>
      <c r="B14" s="23">
        <v>20</v>
      </c>
      <c r="C14" s="22" t="s">
        <v>58</v>
      </c>
      <c r="D14" s="26">
        <f t="shared" si="4"/>
        <v>0</v>
      </c>
      <c r="E14" s="36">
        <f t="shared" si="5"/>
        <v>0</v>
      </c>
      <c r="F14" s="36"/>
      <c r="G14" s="30">
        <f t="shared" si="6"/>
        <v>1</v>
      </c>
      <c r="H14" s="32">
        <v>0</v>
      </c>
      <c r="I14" s="31">
        <f t="shared" si="7"/>
        <v>0</v>
      </c>
      <c r="J14" s="32">
        <v>0</v>
      </c>
      <c r="K14" s="31">
        <f t="shared" si="0"/>
        <v>0</v>
      </c>
      <c r="L14" s="32">
        <v>1</v>
      </c>
      <c r="M14" s="31">
        <f t="shared" si="1"/>
        <v>0</v>
      </c>
      <c r="N14" s="32">
        <v>0</v>
      </c>
      <c r="O14" s="31">
        <f t="shared" si="2"/>
        <v>0</v>
      </c>
      <c r="P14" s="32">
        <v>0</v>
      </c>
      <c r="Q14" s="31">
        <f t="shared" si="3"/>
        <v>0</v>
      </c>
    </row>
    <row r="15" spans="1:17" ht="12.75">
      <c r="A15" s="20" t="s">
        <v>81</v>
      </c>
      <c r="B15" s="23">
        <v>0</v>
      </c>
      <c r="C15" s="22" t="s">
        <v>58</v>
      </c>
      <c r="D15" s="26">
        <f t="shared" si="4"/>
        <v>0</v>
      </c>
      <c r="E15" s="36">
        <f t="shared" si="5"/>
        <v>0</v>
      </c>
      <c r="F15" s="36"/>
      <c r="G15" s="30">
        <f t="shared" si="6"/>
        <v>1</v>
      </c>
      <c r="H15" s="32">
        <v>0</v>
      </c>
      <c r="I15" s="31">
        <f t="shared" si="7"/>
        <v>0</v>
      </c>
      <c r="J15" s="32">
        <v>0</v>
      </c>
      <c r="K15" s="31">
        <f t="shared" si="0"/>
        <v>0</v>
      </c>
      <c r="L15" s="32">
        <v>1</v>
      </c>
      <c r="M15" s="31">
        <f t="shared" si="1"/>
        <v>0</v>
      </c>
      <c r="N15" s="32">
        <v>0</v>
      </c>
      <c r="O15" s="31">
        <f t="shared" si="2"/>
        <v>0</v>
      </c>
      <c r="P15" s="32">
        <v>0</v>
      </c>
      <c r="Q15" s="31">
        <f t="shared" si="3"/>
        <v>0</v>
      </c>
    </row>
    <row r="16" spans="1:17" ht="12.75">
      <c r="A16" s="20" t="s">
        <v>82</v>
      </c>
      <c r="B16" s="23">
        <v>20</v>
      </c>
      <c r="C16" s="22" t="s">
        <v>58</v>
      </c>
      <c r="D16" s="26">
        <f t="shared" si="4"/>
        <v>0</v>
      </c>
      <c r="E16" s="36">
        <f t="shared" si="5"/>
        <v>0</v>
      </c>
      <c r="F16" s="36"/>
      <c r="G16" s="30">
        <f t="shared" si="6"/>
        <v>1</v>
      </c>
      <c r="H16" s="32">
        <v>0</v>
      </c>
      <c r="I16" s="31">
        <f t="shared" si="7"/>
        <v>0</v>
      </c>
      <c r="J16" s="32">
        <v>0</v>
      </c>
      <c r="K16" s="31">
        <f t="shared" si="0"/>
        <v>0</v>
      </c>
      <c r="L16" s="32">
        <v>1</v>
      </c>
      <c r="M16" s="31">
        <f t="shared" si="1"/>
        <v>0</v>
      </c>
      <c r="N16" s="32">
        <v>0</v>
      </c>
      <c r="O16" s="31">
        <f t="shared" si="2"/>
        <v>0</v>
      </c>
      <c r="P16" s="32">
        <v>0</v>
      </c>
      <c r="Q16" s="31">
        <f t="shared" si="3"/>
        <v>0</v>
      </c>
    </row>
    <row r="17" spans="1:17" ht="12.75">
      <c r="A17" s="20" t="s">
        <v>84</v>
      </c>
      <c r="B17" s="23">
        <v>40</v>
      </c>
      <c r="C17" s="22" t="s">
        <v>59</v>
      </c>
      <c r="D17" s="26">
        <f t="shared" si="4"/>
        <v>0</v>
      </c>
      <c r="E17" s="36">
        <f t="shared" si="5"/>
        <v>0</v>
      </c>
      <c r="F17" s="36"/>
      <c r="G17" s="30">
        <f t="shared" si="6"/>
        <v>1</v>
      </c>
      <c r="H17" s="32">
        <v>0</v>
      </c>
      <c r="I17" s="31">
        <f t="shared" si="7"/>
        <v>0</v>
      </c>
      <c r="J17" s="32">
        <v>0</v>
      </c>
      <c r="K17" s="31">
        <f t="shared" si="0"/>
        <v>0</v>
      </c>
      <c r="L17" s="32">
        <v>1</v>
      </c>
      <c r="M17" s="31">
        <f t="shared" si="1"/>
        <v>0</v>
      </c>
      <c r="N17" s="32">
        <v>0</v>
      </c>
      <c r="O17" s="31">
        <f t="shared" si="2"/>
        <v>0</v>
      </c>
      <c r="P17" s="32">
        <v>0</v>
      </c>
      <c r="Q17" s="31">
        <f t="shared" si="3"/>
        <v>0</v>
      </c>
    </row>
    <row r="18" spans="1:17" ht="12.75">
      <c r="A18" s="20" t="s">
        <v>85</v>
      </c>
      <c r="B18" s="23">
        <v>40</v>
      </c>
      <c r="C18" s="22" t="s">
        <v>59</v>
      </c>
      <c r="D18" s="26">
        <f t="shared" si="4"/>
        <v>1</v>
      </c>
      <c r="E18" s="36">
        <f t="shared" si="5"/>
        <v>40</v>
      </c>
      <c r="F18" s="36"/>
      <c r="G18" s="30">
        <f t="shared" si="6"/>
        <v>1</v>
      </c>
      <c r="H18" s="32">
        <v>0</v>
      </c>
      <c r="I18" s="31">
        <f t="shared" si="7"/>
        <v>0</v>
      </c>
      <c r="J18" s="32">
        <v>0</v>
      </c>
      <c r="K18" s="31">
        <f t="shared" si="0"/>
        <v>0</v>
      </c>
      <c r="L18" s="32">
        <v>1</v>
      </c>
      <c r="M18" s="31">
        <f t="shared" si="1"/>
        <v>40</v>
      </c>
      <c r="N18" s="32">
        <v>0</v>
      </c>
      <c r="O18" s="31">
        <f t="shared" si="2"/>
        <v>0</v>
      </c>
      <c r="P18" s="32">
        <v>0</v>
      </c>
      <c r="Q18" s="31">
        <f t="shared" si="3"/>
        <v>0</v>
      </c>
    </row>
    <row r="19" spans="1:17" ht="25.5">
      <c r="A19" s="20" t="s">
        <v>161</v>
      </c>
      <c r="B19" s="23">
        <v>160</v>
      </c>
      <c r="C19" s="22" t="s">
        <v>59</v>
      </c>
      <c r="D19" s="26">
        <f t="shared" si="4"/>
        <v>0</v>
      </c>
      <c r="E19" s="36">
        <f t="shared" si="5"/>
        <v>0</v>
      </c>
      <c r="F19" s="36"/>
      <c r="G19" s="30">
        <f t="shared" si="6"/>
        <v>1</v>
      </c>
      <c r="H19" s="32">
        <v>0</v>
      </c>
      <c r="I19" s="31">
        <f t="shared" si="7"/>
        <v>0</v>
      </c>
      <c r="J19" s="32">
        <v>0</v>
      </c>
      <c r="K19" s="31">
        <f t="shared" si="0"/>
        <v>0</v>
      </c>
      <c r="L19" s="32">
        <v>0</v>
      </c>
      <c r="M19" s="31">
        <f t="shared" si="1"/>
        <v>0</v>
      </c>
      <c r="N19" s="32">
        <v>1</v>
      </c>
      <c r="O19" s="31">
        <f t="shared" si="2"/>
        <v>0</v>
      </c>
      <c r="P19" s="32">
        <v>0</v>
      </c>
      <c r="Q19" s="31">
        <f t="shared" si="3"/>
        <v>0</v>
      </c>
    </row>
    <row r="20" spans="1:17" ht="12.75">
      <c r="A20" s="20" t="s">
        <v>173</v>
      </c>
      <c r="B20" s="23">
        <v>40</v>
      </c>
      <c r="C20" s="22" t="s">
        <v>60</v>
      </c>
      <c r="D20" s="26">
        <f t="shared" si="4"/>
        <v>1</v>
      </c>
      <c r="E20" s="36">
        <f t="shared" si="5"/>
        <v>40</v>
      </c>
      <c r="F20" s="36"/>
      <c r="G20" s="30">
        <f t="shared" si="6"/>
        <v>1</v>
      </c>
      <c r="H20" s="32">
        <v>0.75</v>
      </c>
      <c r="I20" s="31">
        <f t="shared" si="7"/>
        <v>30</v>
      </c>
      <c r="J20" s="32">
        <v>0</v>
      </c>
      <c r="K20" s="31">
        <f t="shared" si="0"/>
        <v>0</v>
      </c>
      <c r="L20" s="32">
        <v>0.25</v>
      </c>
      <c r="M20" s="31">
        <f t="shared" si="1"/>
        <v>10</v>
      </c>
      <c r="N20" s="32">
        <v>0</v>
      </c>
      <c r="O20" s="31">
        <f t="shared" si="2"/>
        <v>0</v>
      </c>
      <c r="P20" s="32">
        <v>0</v>
      </c>
      <c r="Q20" s="31">
        <f t="shared" si="3"/>
        <v>0</v>
      </c>
    </row>
    <row r="21" spans="1:17" ht="25.5">
      <c r="A21" s="20" t="s">
        <v>86</v>
      </c>
      <c r="B21" s="23">
        <v>40</v>
      </c>
      <c r="C21" s="22" t="s">
        <v>87</v>
      </c>
      <c r="D21" s="26">
        <f t="shared" si="4"/>
        <v>1</v>
      </c>
      <c r="E21" s="36">
        <f t="shared" si="5"/>
        <v>40</v>
      </c>
      <c r="F21" s="36"/>
      <c r="G21" s="30">
        <f t="shared" si="6"/>
        <v>1</v>
      </c>
      <c r="H21" s="32">
        <v>0</v>
      </c>
      <c r="I21" s="31">
        <f t="shared" si="7"/>
        <v>0</v>
      </c>
      <c r="J21" s="32">
        <v>0</v>
      </c>
      <c r="K21" s="31">
        <f t="shared" si="0"/>
        <v>0</v>
      </c>
      <c r="L21" s="32">
        <v>1</v>
      </c>
      <c r="M21" s="31">
        <f t="shared" si="1"/>
        <v>40</v>
      </c>
      <c r="N21" s="32">
        <v>0</v>
      </c>
      <c r="O21" s="31">
        <f t="shared" si="2"/>
        <v>0</v>
      </c>
      <c r="P21" s="32">
        <v>0</v>
      </c>
      <c r="Q21" s="31">
        <f t="shared" si="3"/>
        <v>0</v>
      </c>
    </row>
    <row r="22" spans="1:17" ht="12.75">
      <c r="A22" s="20" t="s">
        <v>88</v>
      </c>
      <c r="B22" s="28">
        <v>0.1</v>
      </c>
      <c r="C22" s="22" t="s">
        <v>89</v>
      </c>
      <c r="D22" s="26">
        <f>SUM(E10:E21)</f>
        <v>292</v>
      </c>
      <c r="E22" s="36">
        <f t="shared" si="5"/>
        <v>29.200000000000003</v>
      </c>
      <c r="F22" s="36"/>
      <c r="G22" s="30">
        <f t="shared" si="6"/>
        <v>1</v>
      </c>
      <c r="H22" s="32">
        <v>0</v>
      </c>
      <c r="I22" s="31">
        <f t="shared" si="7"/>
        <v>0</v>
      </c>
      <c r="J22" s="32">
        <v>0</v>
      </c>
      <c r="K22" s="31">
        <f t="shared" si="0"/>
        <v>0</v>
      </c>
      <c r="L22" s="32">
        <v>1</v>
      </c>
      <c r="M22" s="31">
        <f t="shared" si="1"/>
        <v>29.200000000000003</v>
      </c>
      <c r="N22" s="32">
        <v>0</v>
      </c>
      <c r="O22" s="31">
        <f t="shared" si="2"/>
        <v>0</v>
      </c>
      <c r="P22" s="32">
        <v>0</v>
      </c>
      <c r="Q22" s="31">
        <f t="shared" si="3"/>
        <v>0</v>
      </c>
    </row>
    <row r="23" spans="5:6" ht="12.75">
      <c r="E23" s="36"/>
      <c r="F23" s="36"/>
    </row>
    <row r="24" spans="1:17" ht="12.75">
      <c r="A24" s="27" t="s">
        <v>70</v>
      </c>
      <c r="E24" s="37">
        <f>SUM(E10:E23)</f>
        <v>321.2</v>
      </c>
      <c r="F24" s="37"/>
      <c r="G24" s="37"/>
      <c r="H24" s="37"/>
      <c r="I24" s="37">
        <f>SUM(I10:I23)</f>
        <v>30</v>
      </c>
      <c r="J24" s="37"/>
      <c r="K24" s="37">
        <f>SUM(K10:K23)</f>
        <v>0</v>
      </c>
      <c r="L24" s="37"/>
      <c r="M24" s="37">
        <f>SUM(M10:M23)</f>
        <v>291.2</v>
      </c>
      <c r="N24" s="37"/>
      <c r="O24" s="37">
        <f>SUM(O10:O23)</f>
        <v>0</v>
      </c>
      <c r="P24" s="37"/>
      <c r="Q24" s="37">
        <f>SUM(Q10:Q23)</f>
        <v>0</v>
      </c>
    </row>
    <row r="25" spans="1:17" ht="12.75">
      <c r="A25" s="27"/>
      <c r="E25" s="37"/>
      <c r="F25" s="37"/>
      <c r="I25" s="27"/>
      <c r="K25" s="27"/>
      <c r="M25" s="27"/>
      <c r="O25" s="27"/>
      <c r="Q25" s="27"/>
    </row>
    <row r="26" spans="1:17" ht="25.5" customHeight="1">
      <c r="A26" s="27"/>
      <c r="E26" s="37"/>
      <c r="F26" s="37"/>
      <c r="G26" s="39" t="s">
        <v>92</v>
      </c>
      <c r="H26" s="245" t="s">
        <v>9</v>
      </c>
      <c r="I26" s="245"/>
      <c r="J26" s="245" t="s">
        <v>10</v>
      </c>
      <c r="K26" s="245"/>
      <c r="L26" s="245" t="s">
        <v>11</v>
      </c>
      <c r="M26" s="245"/>
      <c r="N26" s="245" t="s">
        <v>12</v>
      </c>
      <c r="O26" s="245"/>
      <c r="Q26" s="27"/>
    </row>
    <row r="27" spans="1:15" ht="12.75">
      <c r="A27" s="1" t="s">
        <v>65</v>
      </c>
      <c r="H27" s="22" t="s">
        <v>91</v>
      </c>
      <c r="I27" s="22" t="s">
        <v>63</v>
      </c>
      <c r="J27" s="22" t="s">
        <v>91</v>
      </c>
      <c r="K27" s="22" t="s">
        <v>63</v>
      </c>
      <c r="L27" s="22" t="s">
        <v>91</v>
      </c>
      <c r="M27" s="22" t="s">
        <v>63</v>
      </c>
      <c r="N27" s="22" t="s">
        <v>91</v>
      </c>
      <c r="O27" s="22" t="s">
        <v>63</v>
      </c>
    </row>
    <row r="28" spans="1:15" ht="12.75">
      <c r="A28" s="1"/>
      <c r="H28" s="22"/>
      <c r="I28" s="22"/>
      <c r="J28" s="22"/>
      <c r="K28" s="22"/>
      <c r="L28" s="22"/>
      <c r="M28" s="22"/>
      <c r="N28" s="22"/>
      <c r="O28" s="22"/>
    </row>
    <row r="29" spans="1:17" ht="12.75">
      <c r="A29" s="20" t="s">
        <v>67</v>
      </c>
      <c r="B29" s="23">
        <v>0</v>
      </c>
      <c r="C29" s="22" t="s">
        <v>61</v>
      </c>
      <c r="D29" s="26">
        <f>C40</f>
        <v>12</v>
      </c>
      <c r="E29">
        <f>D29*$B29</f>
        <v>0</v>
      </c>
      <c r="G29" s="30">
        <f>H29+J29+L29+N29+P29</f>
        <v>1</v>
      </c>
      <c r="H29" s="32">
        <v>0.5</v>
      </c>
      <c r="I29" s="31">
        <f>$E29*H29</f>
        <v>0</v>
      </c>
      <c r="J29" s="32">
        <v>0</v>
      </c>
      <c r="K29" s="31">
        <f>$E29*J29</f>
        <v>0</v>
      </c>
      <c r="L29" s="32">
        <v>0</v>
      </c>
      <c r="M29" s="31">
        <f>$E29*L29</f>
        <v>0</v>
      </c>
      <c r="N29" s="32">
        <v>0.5</v>
      </c>
      <c r="O29" s="31">
        <f>$E29*N29</f>
        <v>0</v>
      </c>
      <c r="P29" s="32"/>
      <c r="Q29" s="31"/>
    </row>
    <row r="30" spans="1:17" ht="25.5">
      <c r="A30" s="20" t="s">
        <v>68</v>
      </c>
      <c r="B30" s="23">
        <v>1</v>
      </c>
      <c r="C30" s="22" t="s">
        <v>61</v>
      </c>
      <c r="D30" s="26">
        <f>SUM(C40:C42)</f>
        <v>38</v>
      </c>
      <c r="E30">
        <f>D30*$B30</f>
        <v>38</v>
      </c>
      <c r="G30" s="30">
        <f>H30+J30+L30+N30+P30</f>
        <v>1</v>
      </c>
      <c r="H30" s="32">
        <v>0.2</v>
      </c>
      <c r="I30" s="31">
        <f>$E30*H30</f>
        <v>7.6000000000000005</v>
      </c>
      <c r="J30" s="32">
        <v>0</v>
      </c>
      <c r="K30" s="31">
        <f>$E30*J30</f>
        <v>0</v>
      </c>
      <c r="L30" s="32">
        <v>0</v>
      </c>
      <c r="M30" s="31">
        <f>$E30*L30</f>
        <v>0</v>
      </c>
      <c r="N30" s="32">
        <v>0.8</v>
      </c>
      <c r="O30" s="31">
        <f>$E30*N30</f>
        <v>30.400000000000002</v>
      </c>
      <c r="P30" s="32"/>
      <c r="Q30" s="31"/>
    </row>
    <row r="31" spans="1:17" ht="12.75">
      <c r="A31" t="s">
        <v>66</v>
      </c>
      <c r="B31" s="23">
        <v>2</v>
      </c>
      <c r="C31" s="22" t="s">
        <v>58</v>
      </c>
      <c r="D31" s="26">
        <f>D11+D12+D13+D14</f>
        <v>9</v>
      </c>
      <c r="E31">
        <f>D31*$B31</f>
        <v>18</v>
      </c>
      <c r="G31" s="30">
        <f>H31+J31+L31+N31+P31</f>
        <v>1</v>
      </c>
      <c r="H31" s="32">
        <v>0</v>
      </c>
      <c r="I31" s="31">
        <f>$E31*H31</f>
        <v>0</v>
      </c>
      <c r="J31" s="32">
        <v>0</v>
      </c>
      <c r="K31" s="31">
        <f>$E31*J31</f>
        <v>0</v>
      </c>
      <c r="L31" s="32">
        <v>0</v>
      </c>
      <c r="M31" s="31">
        <f>$E31*L31</f>
        <v>0</v>
      </c>
      <c r="N31" s="32">
        <v>1</v>
      </c>
      <c r="O31" s="31">
        <f>$E31*N31</f>
        <v>18</v>
      </c>
      <c r="P31" s="32"/>
      <c r="Q31" s="31"/>
    </row>
    <row r="32" spans="1:17" ht="12.75">
      <c r="A32" s="20"/>
      <c r="B32" s="23"/>
      <c r="C32" s="22"/>
      <c r="D32" s="22"/>
      <c r="G32" s="30"/>
      <c r="H32" s="32"/>
      <c r="I32" s="31"/>
      <c r="J32" s="32"/>
      <c r="K32" s="31"/>
      <c r="L32" s="32"/>
      <c r="M32" s="31"/>
      <c r="N32" s="32"/>
      <c r="O32" s="31"/>
      <c r="P32" s="32"/>
      <c r="Q32" s="31"/>
    </row>
    <row r="34" spans="1:17" ht="12.75">
      <c r="A34" s="27" t="s">
        <v>70</v>
      </c>
      <c r="E34" s="37">
        <f>SUM(E29:E33)</f>
        <v>56</v>
      </c>
      <c r="F34" s="37"/>
      <c r="G34" s="37"/>
      <c r="H34" s="37"/>
      <c r="I34" s="37">
        <f>SUM(I29:I33)</f>
        <v>7.6000000000000005</v>
      </c>
      <c r="J34" s="37"/>
      <c r="K34" s="37">
        <f>SUM(K29:K33)</f>
        <v>0</v>
      </c>
      <c r="L34" s="37"/>
      <c r="M34" s="37">
        <f>SUM(M29:M33)</f>
        <v>0</v>
      </c>
      <c r="N34" s="37"/>
      <c r="O34" s="37">
        <f>SUM(O29:O33)</f>
        <v>48.400000000000006</v>
      </c>
      <c r="Q34" s="27"/>
    </row>
    <row r="37" spans="1:4" ht="25.5">
      <c r="A37" s="1" t="s">
        <v>72</v>
      </c>
      <c r="B37" s="25" t="s">
        <v>77</v>
      </c>
      <c r="C37" s="3" t="s">
        <v>79</v>
      </c>
      <c r="D37" s="25" t="s">
        <v>78</v>
      </c>
    </row>
    <row r="38" spans="1:14" ht="12.75">
      <c r="A38" t="s">
        <v>162</v>
      </c>
      <c r="B38" s="33">
        <f>D38-C38*7</f>
        <v>38691</v>
      </c>
      <c r="C38" s="23">
        <v>6</v>
      </c>
      <c r="D38" s="34">
        <f>B39</f>
        <v>38733</v>
      </c>
      <c r="K38" s="245"/>
      <c r="L38" s="245"/>
      <c r="M38" s="245"/>
      <c r="N38" s="245"/>
    </row>
    <row r="39" spans="1:4" ht="12.75">
      <c r="A39" t="s">
        <v>73</v>
      </c>
      <c r="B39" s="34">
        <f>D39-C39*7</f>
        <v>38733</v>
      </c>
      <c r="C39" s="23">
        <v>12</v>
      </c>
      <c r="D39" s="34">
        <f>B40</f>
        <v>38817</v>
      </c>
    </row>
    <row r="40" spans="1:4" ht="12.75">
      <c r="A40" t="s">
        <v>74</v>
      </c>
      <c r="B40" s="34">
        <f>D40-C40*7</f>
        <v>38817</v>
      </c>
      <c r="C40" s="23">
        <v>12</v>
      </c>
      <c r="D40" s="34">
        <f>B41</f>
        <v>38901</v>
      </c>
    </row>
    <row r="41" spans="1:4" ht="12.75">
      <c r="A41" t="s">
        <v>76</v>
      </c>
      <c r="B41" s="34">
        <f>D41-C41*7</f>
        <v>38901</v>
      </c>
      <c r="C41" s="23">
        <v>12</v>
      </c>
      <c r="D41" s="34">
        <f>B42</f>
        <v>38985</v>
      </c>
    </row>
    <row r="42" spans="1:4" ht="12.75">
      <c r="A42" t="s">
        <v>75</v>
      </c>
      <c r="B42" s="34">
        <f>D42-C42*7</f>
        <v>38985</v>
      </c>
      <c r="C42" s="23">
        <v>14</v>
      </c>
      <c r="D42" s="35">
        <v>39083</v>
      </c>
    </row>
    <row r="46" ht="12.75">
      <c r="A46" s="1" t="s">
        <v>94</v>
      </c>
    </row>
    <row r="48" ht="12.75">
      <c r="A48" s="1" t="s">
        <v>189</v>
      </c>
    </row>
    <row r="49" spans="2:11" ht="51">
      <c r="B49" t="s">
        <v>163</v>
      </c>
      <c r="C49" s="132" t="s">
        <v>190</v>
      </c>
      <c r="D49" s="132" t="s">
        <v>182</v>
      </c>
      <c r="E49" s="246" t="s">
        <v>191</v>
      </c>
      <c r="F49" s="246"/>
      <c r="G49" s="132" t="s">
        <v>245</v>
      </c>
      <c r="H49" s="132" t="s">
        <v>228</v>
      </c>
      <c r="I49" s="132"/>
      <c r="J49" s="131"/>
      <c r="K49" s="131"/>
    </row>
    <row r="50" spans="1:9" ht="12.75">
      <c r="A50" t="s">
        <v>50</v>
      </c>
      <c r="B50">
        <f>C50+D50+E50+G50</f>
        <v>26</v>
      </c>
      <c r="C50">
        <v>10</v>
      </c>
      <c r="D50">
        <v>13</v>
      </c>
      <c r="E50">
        <v>2</v>
      </c>
      <c r="G50">
        <v>1</v>
      </c>
      <c r="H50">
        <v>2</v>
      </c>
      <c r="I50" t="s">
        <v>230</v>
      </c>
    </row>
    <row r="51" spans="1:8" ht="12.75">
      <c r="A51" t="s">
        <v>51</v>
      </c>
      <c r="B51">
        <f aca="true" t="shared" si="8" ref="B51:B59">C51+D51+E51+G51</f>
        <v>4</v>
      </c>
      <c r="C51">
        <v>1</v>
      </c>
      <c r="D51">
        <v>1</v>
      </c>
      <c r="E51">
        <v>1</v>
      </c>
      <c r="G51">
        <v>1</v>
      </c>
      <c r="H51">
        <v>1</v>
      </c>
    </row>
    <row r="52" spans="1:9" ht="12.75">
      <c r="A52" t="s">
        <v>52</v>
      </c>
      <c r="B52">
        <f t="shared" si="8"/>
        <v>1</v>
      </c>
      <c r="C52">
        <v>0</v>
      </c>
      <c r="D52">
        <v>0</v>
      </c>
      <c r="E52">
        <v>0</v>
      </c>
      <c r="G52">
        <v>1</v>
      </c>
      <c r="H52">
        <v>2</v>
      </c>
      <c r="I52" t="s">
        <v>229</v>
      </c>
    </row>
    <row r="53" spans="1:9" ht="12.75">
      <c r="A53" t="s">
        <v>53</v>
      </c>
      <c r="B53">
        <f t="shared" si="8"/>
        <v>4</v>
      </c>
      <c r="C53">
        <v>1</v>
      </c>
      <c r="D53">
        <v>1</v>
      </c>
      <c r="E53">
        <v>1</v>
      </c>
      <c r="G53">
        <v>1</v>
      </c>
      <c r="I53" t="s">
        <v>192</v>
      </c>
    </row>
    <row r="54" spans="1:2" ht="12.75">
      <c r="A54" t="s">
        <v>80</v>
      </c>
      <c r="B54">
        <f t="shared" si="8"/>
        <v>0</v>
      </c>
    </row>
    <row r="55" spans="1:2" ht="12.75">
      <c r="A55" t="s">
        <v>81</v>
      </c>
      <c r="B55">
        <f t="shared" si="8"/>
        <v>0</v>
      </c>
    </row>
    <row r="56" spans="1:2" ht="12.75">
      <c r="A56" t="s">
        <v>82</v>
      </c>
      <c r="B56">
        <f t="shared" si="8"/>
        <v>0</v>
      </c>
    </row>
    <row r="57" spans="1:2" ht="12.75">
      <c r="A57" s="20" t="s">
        <v>84</v>
      </c>
      <c r="B57">
        <f t="shared" si="8"/>
        <v>0</v>
      </c>
    </row>
    <row r="58" spans="1:9" ht="12.75">
      <c r="A58" s="20" t="s">
        <v>85</v>
      </c>
      <c r="B58">
        <v>1</v>
      </c>
      <c r="C58">
        <v>1</v>
      </c>
      <c r="I58" t="s">
        <v>225</v>
      </c>
    </row>
    <row r="59" spans="1:2" ht="12.75">
      <c r="A59" t="s">
        <v>83</v>
      </c>
      <c r="B59">
        <f t="shared" si="8"/>
        <v>0</v>
      </c>
    </row>
    <row r="60" spans="1:9" ht="12.75">
      <c r="A60" t="s">
        <v>90</v>
      </c>
      <c r="B60">
        <v>1</v>
      </c>
      <c r="I60" t="s">
        <v>227</v>
      </c>
    </row>
    <row r="61" spans="1:9" ht="12.75">
      <c r="A61" t="s">
        <v>86</v>
      </c>
      <c r="B61">
        <v>1</v>
      </c>
      <c r="I61" t="s">
        <v>226</v>
      </c>
    </row>
    <row r="62" spans="1:2" ht="12.75">
      <c r="A62" t="s">
        <v>88</v>
      </c>
      <c r="B62" s="29">
        <v>0.15</v>
      </c>
    </row>
    <row r="66" ht="12.75">
      <c r="A66" s="20"/>
    </row>
    <row r="67" ht="12.75">
      <c r="A67" s="20"/>
    </row>
  </sheetData>
  <mergeCells count="15">
    <mergeCell ref="E49:F49"/>
    <mergeCell ref="K38:L38"/>
    <mergeCell ref="M38:N38"/>
    <mergeCell ref="J26:K26"/>
    <mergeCell ref="L26:M26"/>
    <mergeCell ref="N26:O26"/>
    <mergeCell ref="H26:I26"/>
    <mergeCell ref="E8:F8"/>
    <mergeCell ref="A6:F7"/>
    <mergeCell ref="G6:Q6"/>
    <mergeCell ref="N7:O7"/>
    <mergeCell ref="P7:Q7"/>
    <mergeCell ref="H7:I7"/>
    <mergeCell ref="J7:K7"/>
    <mergeCell ref="L7:M7"/>
  </mergeCells>
  <printOptions/>
  <pageMargins left="0.75" right="0.75" top="1" bottom="1" header="0.5" footer="0.5"/>
  <pageSetup fitToHeight="2" horizontalDpi="300" verticalDpi="300" orientation="landscape" scale="90" r:id="rId1"/>
  <headerFooter alignWithMargins="0">
    <oddHeader xml:space="preserve">&amp;C&amp;"Arial,Bold"&amp;14NCSX Fabrication Project Cost and Schedule  </oddHeader>
    <oddFooter>&amp;C&amp;"Arial,Bold"&amp;P</oddFooter>
  </headerFooter>
  <rowBreaks count="2" manualBreakCount="2">
    <brk id="25" max="16" man="1"/>
    <brk id="44" max="16" man="1"/>
  </rowBreaks>
</worksheet>
</file>

<file path=xl/worksheets/sheet4.xml><?xml version="1.0" encoding="utf-8"?>
<worksheet xmlns="http://schemas.openxmlformats.org/spreadsheetml/2006/main" xmlns:r="http://schemas.openxmlformats.org/officeDocument/2006/relationships">
  <dimension ref="A1:AA333"/>
  <sheetViews>
    <sheetView workbookViewId="0" topLeftCell="A1">
      <selection activeCell="B28" sqref="B28"/>
    </sheetView>
  </sheetViews>
  <sheetFormatPr defaultColWidth="9.140625" defaultRowHeight="12.75"/>
  <cols>
    <col min="1" max="1" width="29.57421875" style="0" customWidth="1"/>
    <col min="2" max="2" width="8.7109375" style="0" customWidth="1"/>
    <col min="4" max="4" width="8.28125" style="0" customWidth="1"/>
    <col min="5" max="5" width="6.28125" style="0" customWidth="1"/>
    <col min="6" max="6" width="2.28125" style="0" customWidth="1"/>
    <col min="7" max="7" width="6.7109375" style="0" customWidth="1"/>
    <col min="8" max="8" width="5.7109375" style="0" customWidth="1"/>
    <col min="9" max="9" width="5.00390625" style="0" customWidth="1"/>
    <col min="10" max="10" width="5.7109375" style="0" customWidth="1"/>
    <col min="11" max="11" width="5.00390625" style="0" customWidth="1"/>
    <col min="12" max="12" width="5.7109375" style="0" customWidth="1"/>
    <col min="13" max="13" width="4.7109375" style="0" customWidth="1"/>
    <col min="14" max="14" width="5.7109375" style="0" customWidth="1"/>
    <col min="15" max="15" width="5.140625" style="0" customWidth="1"/>
    <col min="16" max="16" width="5.7109375" style="0" customWidth="1"/>
    <col min="17" max="17" width="5.140625" style="0" customWidth="1"/>
    <col min="18" max="19" width="5.7109375" style="0" customWidth="1"/>
  </cols>
  <sheetData>
    <row r="1" ht="20.25">
      <c r="A1" s="63" t="str">
        <f>'Fab Project'!A1</f>
        <v>WBS 123 Vacuum Vessel Heating and Cooling system</v>
      </c>
    </row>
    <row r="3" spans="1:17" ht="18.75" thickBot="1">
      <c r="A3" s="72" t="s">
        <v>98</v>
      </c>
      <c r="B3" s="73"/>
      <c r="C3" s="73"/>
      <c r="D3" s="73"/>
      <c r="E3" s="73"/>
      <c r="F3" s="73"/>
      <c r="G3" s="73"/>
      <c r="H3" s="73"/>
      <c r="I3" s="73"/>
      <c r="J3" s="73"/>
      <c r="K3" s="73"/>
      <c r="L3" s="73"/>
      <c r="M3" s="73"/>
      <c r="N3" s="73"/>
      <c r="O3" s="73"/>
      <c r="P3" s="73"/>
      <c r="Q3" s="73"/>
    </row>
    <row r="4" ht="12.75">
      <c r="A4" s="1"/>
    </row>
    <row r="5" ht="12.75">
      <c r="A5" s="1" t="s">
        <v>71</v>
      </c>
    </row>
    <row r="6" spans="1:5" ht="21.75" customHeight="1">
      <c r="A6" s="244" t="s">
        <v>186</v>
      </c>
      <c r="B6" s="244"/>
      <c r="C6" s="244"/>
      <c r="D6" s="244"/>
      <c r="E6" s="244"/>
    </row>
    <row r="7" spans="1:5" ht="48" customHeight="1">
      <c r="A7" s="244"/>
      <c r="B7" s="244"/>
      <c r="C7" s="244"/>
      <c r="D7" s="244"/>
      <c r="E7" s="244"/>
    </row>
    <row r="8" spans="1:27" ht="12.75">
      <c r="A8" s="13" t="s">
        <v>102</v>
      </c>
      <c r="B8" s="38"/>
      <c r="C8" s="26"/>
      <c r="D8" s="26"/>
      <c r="E8" s="26"/>
      <c r="F8" s="26"/>
      <c r="P8" s="26"/>
      <c r="Q8" s="26"/>
      <c r="R8" s="26"/>
      <c r="S8" s="26"/>
      <c r="T8" s="26"/>
      <c r="U8" s="26"/>
      <c r="V8" s="26"/>
      <c r="W8" s="26"/>
      <c r="X8" s="26"/>
      <c r="Y8" s="26"/>
      <c r="Z8" s="26"/>
      <c r="AA8" s="119"/>
    </row>
    <row r="9" spans="6:20" ht="12.75">
      <c r="F9" s="244"/>
      <c r="G9" s="244"/>
      <c r="P9" s="26"/>
      <c r="Q9" s="26"/>
      <c r="R9" s="26"/>
      <c r="S9" s="26"/>
      <c r="T9" s="119"/>
    </row>
    <row r="10" spans="1:19" ht="12.75">
      <c r="A10" s="1" t="s">
        <v>16</v>
      </c>
      <c r="B10" s="49"/>
      <c r="C10" s="47"/>
      <c r="F10" s="24"/>
      <c r="G10" s="24"/>
      <c r="P10" s="38"/>
      <c r="Q10" s="38"/>
      <c r="R10" s="38"/>
      <c r="S10" s="38"/>
    </row>
    <row r="11" spans="1:19" ht="12.75">
      <c r="A11" s="14"/>
      <c r="B11" s="248">
        <f>H120</f>
        <v>0</v>
      </c>
      <c r="C11" s="248"/>
      <c r="F11" s="24"/>
      <c r="G11" s="24"/>
      <c r="P11" s="38"/>
      <c r="Q11" s="38"/>
      <c r="R11" s="38"/>
      <c r="S11" s="38"/>
    </row>
    <row r="12" spans="1:19" ht="12.75">
      <c r="A12" s="14"/>
      <c r="B12" s="49"/>
      <c r="C12" s="47"/>
      <c r="F12" s="24"/>
      <c r="G12" s="24"/>
      <c r="H12" s="38"/>
      <c r="I12" s="38"/>
      <c r="J12" s="38"/>
      <c r="K12" s="38"/>
      <c r="L12" s="38"/>
      <c r="M12" s="38"/>
      <c r="N12" s="38"/>
      <c r="O12" s="38"/>
      <c r="P12" s="38"/>
      <c r="Q12" s="38"/>
      <c r="R12" s="38"/>
      <c r="S12" s="38"/>
    </row>
    <row r="13" spans="1:19" ht="12.75">
      <c r="A13" s="27" t="s">
        <v>70</v>
      </c>
      <c r="B13" s="248">
        <f>ROUND(SUM(B11:B12),-1)</f>
        <v>0</v>
      </c>
      <c r="C13" s="248"/>
      <c r="D13" s="251" t="s">
        <v>119</v>
      </c>
      <c r="E13" s="251"/>
      <c r="F13" s="24"/>
      <c r="G13" s="24"/>
      <c r="H13" s="38"/>
      <c r="I13" s="38"/>
      <c r="J13" s="38"/>
      <c r="K13" s="38"/>
      <c r="L13" s="38"/>
      <c r="M13" s="38"/>
      <c r="N13" s="38"/>
      <c r="O13" s="38"/>
      <c r="P13" s="38"/>
      <c r="Q13" s="38"/>
      <c r="R13" s="38"/>
      <c r="S13" s="38"/>
    </row>
    <row r="14" spans="2:19" ht="12.75">
      <c r="B14" s="48"/>
      <c r="C14" s="42"/>
      <c r="F14" s="24"/>
      <c r="G14" s="24"/>
      <c r="H14" s="38"/>
      <c r="I14" s="38"/>
      <c r="J14" s="38"/>
      <c r="K14" s="38"/>
      <c r="L14" s="38"/>
      <c r="M14" s="38"/>
      <c r="N14" s="38"/>
      <c r="O14" s="38"/>
      <c r="P14" s="38"/>
      <c r="Q14" s="38"/>
      <c r="R14" s="38"/>
      <c r="S14" s="38"/>
    </row>
    <row r="15" spans="1:19" ht="12.75">
      <c r="A15" s="1" t="s">
        <v>15</v>
      </c>
      <c r="B15" s="42"/>
      <c r="C15" s="42"/>
      <c r="F15" s="244"/>
      <c r="G15" s="244"/>
      <c r="H15" s="38"/>
      <c r="I15" s="38"/>
      <c r="J15" s="38"/>
      <c r="K15" s="38"/>
      <c r="L15" s="38"/>
      <c r="M15" s="38"/>
      <c r="N15" s="38"/>
      <c r="O15" s="38"/>
      <c r="P15" s="38"/>
      <c r="Q15" s="38"/>
      <c r="R15" s="38"/>
      <c r="S15" s="38"/>
    </row>
    <row r="16" spans="1:19" ht="12.75">
      <c r="A16" s="14"/>
      <c r="B16" s="248">
        <f>B98</f>
        <v>0</v>
      </c>
      <c r="C16" s="248"/>
      <c r="F16" s="24"/>
      <c r="G16" s="24"/>
      <c r="H16" s="61"/>
      <c r="I16" s="38"/>
      <c r="J16" s="120"/>
      <c r="K16" s="38"/>
      <c r="L16" s="38"/>
      <c r="M16" s="38"/>
      <c r="N16" s="38"/>
      <c r="O16" s="38"/>
      <c r="P16" s="38"/>
      <c r="Q16" s="38"/>
      <c r="R16" s="38"/>
      <c r="S16" s="38"/>
    </row>
    <row r="17" spans="1:19" ht="12.75">
      <c r="A17" s="14"/>
      <c r="B17" s="49"/>
      <c r="C17" s="42"/>
      <c r="F17" s="24"/>
      <c r="G17" s="24"/>
      <c r="H17" s="38"/>
      <c r="I17" s="38"/>
      <c r="J17" s="38"/>
      <c r="K17" s="38"/>
      <c r="L17" s="38"/>
      <c r="M17" s="38"/>
      <c r="N17" s="38"/>
      <c r="O17" s="38"/>
      <c r="P17" s="38"/>
      <c r="Q17" s="38"/>
      <c r="R17" s="38"/>
      <c r="S17" s="38"/>
    </row>
    <row r="18" spans="1:19" ht="12.75">
      <c r="A18" s="27" t="s">
        <v>70</v>
      </c>
      <c r="B18" s="248">
        <f>ROUND(SUM(B16:B17),-1)</f>
        <v>0</v>
      </c>
      <c r="C18" s="248"/>
      <c r="D18" t="s">
        <v>119</v>
      </c>
      <c r="F18" s="24"/>
      <c r="G18" s="24"/>
      <c r="H18" s="38"/>
      <c r="I18" s="38"/>
      <c r="J18" s="38"/>
      <c r="K18" s="38"/>
      <c r="L18" s="38"/>
      <c r="M18" s="38"/>
      <c r="N18" s="38"/>
      <c r="O18" s="38"/>
      <c r="P18" s="38"/>
      <c r="Q18" s="38"/>
      <c r="R18" s="38"/>
      <c r="S18" s="38"/>
    </row>
    <row r="19" spans="1:19" ht="12.75">
      <c r="A19" s="27"/>
      <c r="B19" s="49"/>
      <c r="F19" s="24"/>
      <c r="G19" s="24"/>
      <c r="H19" s="38"/>
      <c r="I19" s="38"/>
      <c r="J19" s="38"/>
      <c r="K19" s="38"/>
      <c r="L19" s="38"/>
      <c r="M19" s="38"/>
      <c r="N19" s="38"/>
      <c r="O19" s="38"/>
      <c r="P19" s="38"/>
      <c r="Q19" s="38"/>
      <c r="R19" s="38"/>
      <c r="S19" s="38"/>
    </row>
    <row r="20" spans="1:19" ht="12.75">
      <c r="A20" s="27"/>
      <c r="B20" s="49"/>
      <c r="F20" s="24"/>
      <c r="G20" s="24"/>
      <c r="H20" s="38"/>
      <c r="I20" s="38"/>
      <c r="J20" s="38"/>
      <c r="K20" s="38"/>
      <c r="L20" s="38"/>
      <c r="M20" s="38"/>
      <c r="N20" s="38"/>
      <c r="O20" s="38"/>
      <c r="P20" s="38"/>
      <c r="Q20" s="38"/>
      <c r="R20" s="38"/>
      <c r="S20" s="38"/>
    </row>
    <row r="21" spans="1:19" ht="12.75">
      <c r="A21" s="13" t="s">
        <v>168</v>
      </c>
      <c r="B21" s="26"/>
      <c r="C21" s="26"/>
      <c r="D21" s="26"/>
      <c r="E21" s="26"/>
      <c r="F21" s="26"/>
      <c r="G21" s="26"/>
      <c r="H21" s="26"/>
      <c r="I21" s="38"/>
      <c r="J21" s="38"/>
      <c r="K21" s="38"/>
      <c r="L21" s="38"/>
      <c r="M21" s="38"/>
      <c r="N21" s="38"/>
      <c r="O21" s="38"/>
      <c r="P21" s="38"/>
      <c r="Q21" s="38"/>
      <c r="R21" s="38"/>
      <c r="S21" s="38"/>
    </row>
    <row r="22" spans="1:19" ht="12.75">
      <c r="A22" s="61" t="s">
        <v>165</v>
      </c>
      <c r="B22" s="48">
        <f>'M&amp;S'!M8</f>
        <v>0</v>
      </c>
      <c r="C22" t="s">
        <v>111</v>
      </c>
      <c r="D22" s="26"/>
      <c r="H22" s="26"/>
      <c r="I22" s="38"/>
      <c r="J22" s="38"/>
      <c r="K22" s="38"/>
      <c r="L22" s="38"/>
      <c r="M22" s="38"/>
      <c r="N22" s="38"/>
      <c r="O22" s="38"/>
      <c r="P22" s="38"/>
      <c r="Q22" s="38"/>
      <c r="R22" s="38"/>
      <c r="S22" s="38"/>
    </row>
    <row r="23" spans="1:19" ht="12.75">
      <c r="A23" s="14" t="s">
        <v>117</v>
      </c>
      <c r="B23" s="48">
        <f>'M&amp;S'!M15</f>
        <v>0</v>
      </c>
      <c r="C23" t="s">
        <v>111</v>
      </c>
      <c r="D23" s="38"/>
      <c r="H23" s="38"/>
      <c r="I23" s="38"/>
      <c r="J23" s="38"/>
      <c r="K23" s="38"/>
      <c r="L23" s="38"/>
      <c r="M23" s="38"/>
      <c r="N23" s="38"/>
      <c r="O23" s="38"/>
      <c r="P23" s="38"/>
      <c r="Q23" s="38"/>
      <c r="R23" s="38"/>
      <c r="S23" s="38"/>
    </row>
    <row r="24" spans="1:19" ht="12.75">
      <c r="A24" s="14" t="s">
        <v>118</v>
      </c>
      <c r="B24" s="48">
        <f>'M&amp;S'!M16</f>
        <v>0</v>
      </c>
      <c r="C24" t="s">
        <v>111</v>
      </c>
      <c r="D24" s="38"/>
      <c r="H24" s="38"/>
      <c r="I24" s="38"/>
      <c r="J24" s="38"/>
      <c r="K24" s="38"/>
      <c r="L24" s="38"/>
      <c r="M24" s="38"/>
      <c r="N24" s="38"/>
      <c r="O24" s="38"/>
      <c r="P24" s="38"/>
      <c r="Q24" s="38"/>
      <c r="R24" s="38"/>
      <c r="S24" s="38"/>
    </row>
    <row r="25" spans="1:19" ht="12.75">
      <c r="A25" s="27"/>
      <c r="B25" s="49"/>
      <c r="F25" s="24"/>
      <c r="G25" s="24"/>
      <c r="H25" s="38"/>
      <c r="I25" s="38"/>
      <c r="J25" s="38"/>
      <c r="K25" s="38"/>
      <c r="L25" s="38"/>
      <c r="M25" s="38"/>
      <c r="N25" s="38"/>
      <c r="O25" s="38"/>
      <c r="P25" s="38"/>
      <c r="Q25" s="38"/>
      <c r="R25" s="38"/>
      <c r="S25" s="38"/>
    </row>
    <row r="26" spans="1:19" ht="12.75">
      <c r="A26" s="14"/>
      <c r="B26" s="49"/>
      <c r="F26" s="24"/>
      <c r="G26" s="24"/>
      <c r="H26" s="38"/>
      <c r="I26" s="38"/>
      <c r="J26" s="38"/>
      <c r="K26" s="38"/>
      <c r="L26" s="38"/>
      <c r="M26" s="38"/>
      <c r="N26" s="38"/>
      <c r="O26" s="38"/>
      <c r="P26" s="38"/>
      <c r="Q26" s="38"/>
      <c r="R26" s="38"/>
      <c r="S26" s="38"/>
    </row>
    <row r="27" spans="1:19" ht="12.75">
      <c r="A27" s="14"/>
      <c r="B27" s="49"/>
      <c r="F27" s="24"/>
      <c r="G27" s="24"/>
      <c r="H27" s="38"/>
      <c r="I27" s="38"/>
      <c r="J27" s="38"/>
      <c r="K27" s="38"/>
      <c r="L27" s="38"/>
      <c r="M27" s="38"/>
      <c r="N27" s="38"/>
      <c r="O27" s="38"/>
      <c r="P27" s="38"/>
      <c r="Q27" s="38"/>
      <c r="R27" s="38"/>
      <c r="S27" s="38"/>
    </row>
    <row r="28" spans="1:19" ht="12.75">
      <c r="A28" s="14"/>
      <c r="F28" s="24"/>
      <c r="G28" s="24"/>
      <c r="H28" s="38"/>
      <c r="I28" s="38"/>
      <c r="J28" s="38"/>
      <c r="K28" s="38"/>
      <c r="L28" s="38"/>
      <c r="M28" s="38"/>
      <c r="N28" s="38"/>
      <c r="O28" s="38"/>
      <c r="P28" s="38"/>
      <c r="Q28" s="38"/>
      <c r="R28" s="38"/>
      <c r="S28" s="38"/>
    </row>
    <row r="29" spans="1:19" ht="12.75">
      <c r="A29" s="14"/>
      <c r="B29" s="49"/>
      <c r="F29" s="24"/>
      <c r="G29" s="24"/>
      <c r="H29" s="38"/>
      <c r="I29" s="38"/>
      <c r="J29" s="38"/>
      <c r="K29" s="38"/>
      <c r="L29" s="38"/>
      <c r="M29" s="38"/>
      <c r="N29" s="38"/>
      <c r="O29" s="38"/>
      <c r="P29" s="38"/>
      <c r="Q29" s="38"/>
      <c r="R29" s="38"/>
      <c r="S29" s="38"/>
    </row>
    <row r="30" spans="6:7" ht="12.75">
      <c r="F30" s="244"/>
      <c r="G30" s="244"/>
    </row>
    <row r="31" spans="6:17" ht="12.75">
      <c r="F31" s="241" t="s">
        <v>97</v>
      </c>
      <c r="G31" s="241"/>
      <c r="H31" s="241"/>
      <c r="I31" s="241"/>
      <c r="J31" s="241"/>
      <c r="K31" s="241"/>
      <c r="L31" s="241"/>
      <c r="M31" s="241"/>
      <c r="N31" s="241"/>
      <c r="O31" s="241"/>
      <c r="P31" s="241"/>
      <c r="Q31" s="241"/>
    </row>
    <row r="32" spans="1:17" ht="20.25" customHeight="1">
      <c r="A32" s="1" t="s">
        <v>103</v>
      </c>
      <c r="B32" s="11"/>
      <c r="C32" s="24"/>
      <c r="D32" s="24"/>
      <c r="E32" s="24"/>
      <c r="G32" s="258" t="s">
        <v>92</v>
      </c>
      <c r="H32" s="256" t="s">
        <v>9</v>
      </c>
      <c r="I32" s="256"/>
      <c r="J32" s="256" t="s">
        <v>11</v>
      </c>
      <c r="K32" s="256"/>
      <c r="L32" s="256" t="s">
        <v>12</v>
      </c>
      <c r="M32" s="256"/>
      <c r="N32" s="256" t="s">
        <v>10</v>
      </c>
      <c r="O32" s="256"/>
      <c r="P32" s="256" t="s">
        <v>101</v>
      </c>
      <c r="Q32" s="256"/>
    </row>
    <row r="33" spans="1:17" ht="12.75">
      <c r="A33" s="10"/>
      <c r="C33" s="25" t="s">
        <v>55</v>
      </c>
      <c r="D33" s="25" t="s">
        <v>56</v>
      </c>
      <c r="E33" s="243" t="s">
        <v>93</v>
      </c>
      <c r="F33" s="243"/>
      <c r="G33" s="258"/>
      <c r="H33" s="22" t="s">
        <v>91</v>
      </c>
      <c r="I33" s="22" t="s">
        <v>63</v>
      </c>
      <c r="J33" s="22" t="s">
        <v>91</v>
      </c>
      <c r="K33" s="22" t="s">
        <v>63</v>
      </c>
      <c r="L33" s="22" t="s">
        <v>91</v>
      </c>
      <c r="M33" s="22" t="s">
        <v>63</v>
      </c>
      <c r="N33" s="22" t="s">
        <v>91</v>
      </c>
      <c r="O33" s="22" t="s">
        <v>63</v>
      </c>
      <c r="P33" s="22" t="s">
        <v>91</v>
      </c>
      <c r="Q33" s="22" t="s">
        <v>63</v>
      </c>
    </row>
    <row r="34" ht="12.75">
      <c r="A34" s="1" t="s">
        <v>99</v>
      </c>
    </row>
    <row r="35" spans="1:17" ht="12.75">
      <c r="A35" t="s">
        <v>50</v>
      </c>
      <c r="B35" s="23">
        <v>24</v>
      </c>
      <c r="C35" s="22" t="s">
        <v>57</v>
      </c>
      <c r="D35" s="26">
        <f>B75</f>
        <v>0</v>
      </c>
      <c r="E35" s="36">
        <f>D35*$B35</f>
        <v>0</v>
      </c>
      <c r="F35" s="36"/>
      <c r="G35" s="30">
        <f>H35+J35+L35+N35+P35+Q35</f>
        <v>1</v>
      </c>
      <c r="H35" s="32">
        <v>0</v>
      </c>
      <c r="I35" s="31">
        <f>$E35*H35</f>
        <v>0</v>
      </c>
      <c r="J35" s="32">
        <v>0</v>
      </c>
      <c r="K35" s="31">
        <f>$E35*J35</f>
        <v>0</v>
      </c>
      <c r="L35" s="32">
        <v>1</v>
      </c>
      <c r="M35" s="31">
        <f>$E35*L35</f>
        <v>0</v>
      </c>
      <c r="N35" s="32">
        <v>0</v>
      </c>
      <c r="O35" s="31">
        <f>$E35*N35</f>
        <v>0</v>
      </c>
      <c r="P35" s="32">
        <v>0</v>
      </c>
      <c r="Q35" s="31">
        <f aca="true" t="shared" si="0" ref="Q35:Q48">$E35*P35</f>
        <v>0</v>
      </c>
    </row>
    <row r="36" spans="1:17" ht="12.75">
      <c r="A36" t="s">
        <v>51</v>
      </c>
      <c r="B36" s="23">
        <v>20</v>
      </c>
      <c r="C36" s="22" t="s">
        <v>58</v>
      </c>
      <c r="D36" s="26">
        <f aca="true" t="shared" si="1" ref="D36:D43">B76</f>
        <v>0</v>
      </c>
      <c r="E36" s="36">
        <f aca="true" t="shared" si="2" ref="E36:E48">D36*$B36</f>
        <v>0</v>
      </c>
      <c r="F36" s="36"/>
      <c r="G36" s="30">
        <f aca="true" t="shared" si="3" ref="G36:G48">H36+J36+L36+N36+P36+Q36</f>
        <v>1</v>
      </c>
      <c r="H36" s="32">
        <v>0</v>
      </c>
      <c r="I36" s="31">
        <f aca="true" t="shared" si="4" ref="I36:K48">$E36*H36</f>
        <v>0</v>
      </c>
      <c r="J36" s="32">
        <v>0</v>
      </c>
      <c r="K36" s="31">
        <f t="shared" si="4"/>
        <v>0</v>
      </c>
      <c r="L36" s="32">
        <v>1</v>
      </c>
      <c r="M36" s="31">
        <f aca="true" t="shared" si="5" ref="M36:M48">$E36*L36</f>
        <v>0</v>
      </c>
      <c r="N36" s="32">
        <v>0</v>
      </c>
      <c r="O36" s="31">
        <f aca="true" t="shared" si="6" ref="O36:O48">$E36*N36</f>
        <v>0</v>
      </c>
      <c r="P36" s="32">
        <v>0</v>
      </c>
      <c r="Q36" s="31">
        <f t="shared" si="0"/>
        <v>0</v>
      </c>
    </row>
    <row r="37" spans="1:17" ht="12.75">
      <c r="A37" t="s">
        <v>52</v>
      </c>
      <c r="B37" s="23">
        <v>24</v>
      </c>
      <c r="C37" s="22" t="s">
        <v>58</v>
      </c>
      <c r="D37" s="26">
        <f t="shared" si="1"/>
        <v>0</v>
      </c>
      <c r="E37" s="36">
        <f t="shared" si="2"/>
        <v>0</v>
      </c>
      <c r="F37" s="36"/>
      <c r="G37" s="30">
        <f t="shared" si="3"/>
        <v>1</v>
      </c>
      <c r="H37" s="32">
        <v>0</v>
      </c>
      <c r="I37" s="31">
        <f t="shared" si="4"/>
        <v>0</v>
      </c>
      <c r="J37" s="32">
        <v>0</v>
      </c>
      <c r="K37" s="31">
        <f t="shared" si="4"/>
        <v>0</v>
      </c>
      <c r="L37" s="32">
        <v>1</v>
      </c>
      <c r="M37" s="31">
        <f t="shared" si="5"/>
        <v>0</v>
      </c>
      <c r="N37" s="32">
        <v>0</v>
      </c>
      <c r="O37" s="31">
        <f t="shared" si="6"/>
        <v>0</v>
      </c>
      <c r="P37" s="32">
        <v>0</v>
      </c>
      <c r="Q37" s="31">
        <f t="shared" si="0"/>
        <v>0</v>
      </c>
    </row>
    <row r="38" spans="1:17" ht="12.75">
      <c r="A38" t="s">
        <v>53</v>
      </c>
      <c r="B38" s="23">
        <v>0</v>
      </c>
      <c r="C38" s="22" t="s">
        <v>58</v>
      </c>
      <c r="D38" s="26">
        <f t="shared" si="1"/>
        <v>0</v>
      </c>
      <c r="E38" s="36">
        <f t="shared" si="2"/>
        <v>0</v>
      </c>
      <c r="F38" s="36"/>
      <c r="G38" s="30">
        <f t="shared" si="3"/>
        <v>1</v>
      </c>
      <c r="H38" s="32">
        <v>0</v>
      </c>
      <c r="I38" s="31">
        <f t="shared" si="4"/>
        <v>0</v>
      </c>
      <c r="J38" s="32">
        <v>0</v>
      </c>
      <c r="K38" s="31">
        <f t="shared" si="4"/>
        <v>0</v>
      </c>
      <c r="L38" s="32">
        <v>1</v>
      </c>
      <c r="M38" s="31">
        <f t="shared" si="5"/>
        <v>0</v>
      </c>
      <c r="N38" s="32">
        <v>0</v>
      </c>
      <c r="O38" s="31">
        <f t="shared" si="6"/>
        <v>0</v>
      </c>
      <c r="P38" s="32">
        <v>0</v>
      </c>
      <c r="Q38" s="31">
        <f t="shared" si="0"/>
        <v>0</v>
      </c>
    </row>
    <row r="39" spans="1:17" ht="12.75">
      <c r="A39" t="s">
        <v>80</v>
      </c>
      <c r="B39" s="23">
        <v>0</v>
      </c>
      <c r="C39" s="22" t="s">
        <v>58</v>
      </c>
      <c r="D39" s="26">
        <f t="shared" si="1"/>
        <v>0</v>
      </c>
      <c r="E39" s="36">
        <f t="shared" si="2"/>
        <v>0</v>
      </c>
      <c r="F39" s="36"/>
      <c r="G39" s="30">
        <f t="shared" si="3"/>
        <v>1</v>
      </c>
      <c r="H39" s="32">
        <v>0</v>
      </c>
      <c r="I39" s="31">
        <f t="shared" si="4"/>
        <v>0</v>
      </c>
      <c r="J39" s="32">
        <v>0</v>
      </c>
      <c r="K39" s="31">
        <f t="shared" si="4"/>
        <v>0</v>
      </c>
      <c r="L39" s="32">
        <v>1</v>
      </c>
      <c r="M39" s="31">
        <f t="shared" si="5"/>
        <v>0</v>
      </c>
      <c r="N39" s="32">
        <v>0</v>
      </c>
      <c r="O39" s="31">
        <f t="shared" si="6"/>
        <v>0</v>
      </c>
      <c r="P39" s="32">
        <v>0</v>
      </c>
      <c r="Q39" s="31">
        <f t="shared" si="0"/>
        <v>0</v>
      </c>
    </row>
    <row r="40" spans="1:17" ht="12.75">
      <c r="A40" t="s">
        <v>81</v>
      </c>
      <c r="B40" s="23">
        <v>0</v>
      </c>
      <c r="C40" s="22" t="s">
        <v>58</v>
      </c>
      <c r="D40" s="26">
        <f t="shared" si="1"/>
        <v>0</v>
      </c>
      <c r="E40" s="36">
        <f t="shared" si="2"/>
        <v>0</v>
      </c>
      <c r="F40" s="36"/>
      <c r="G40" s="30">
        <f t="shared" si="3"/>
        <v>1</v>
      </c>
      <c r="H40" s="32">
        <v>0</v>
      </c>
      <c r="I40" s="31">
        <f t="shared" si="4"/>
        <v>0</v>
      </c>
      <c r="J40" s="32">
        <v>0</v>
      </c>
      <c r="K40" s="31">
        <f t="shared" si="4"/>
        <v>0</v>
      </c>
      <c r="L40" s="32">
        <v>1</v>
      </c>
      <c r="M40" s="31">
        <f t="shared" si="5"/>
        <v>0</v>
      </c>
      <c r="N40" s="32">
        <v>0</v>
      </c>
      <c r="O40" s="31">
        <f t="shared" si="6"/>
        <v>0</v>
      </c>
      <c r="P40" s="32">
        <v>0</v>
      </c>
      <c r="Q40" s="31">
        <f t="shared" si="0"/>
        <v>0</v>
      </c>
    </row>
    <row r="41" spans="1:17" ht="12.75">
      <c r="A41" t="s">
        <v>82</v>
      </c>
      <c r="B41" s="23">
        <v>0</v>
      </c>
      <c r="C41" s="22" t="s">
        <v>58</v>
      </c>
      <c r="D41" s="26">
        <f t="shared" si="1"/>
        <v>0</v>
      </c>
      <c r="E41" s="36">
        <f t="shared" si="2"/>
        <v>0</v>
      </c>
      <c r="F41" s="36"/>
      <c r="G41" s="30">
        <f t="shared" si="3"/>
        <v>1</v>
      </c>
      <c r="H41" s="32">
        <v>0</v>
      </c>
      <c r="I41" s="31">
        <f t="shared" si="4"/>
        <v>0</v>
      </c>
      <c r="J41" s="32">
        <v>0</v>
      </c>
      <c r="K41" s="31">
        <f t="shared" si="4"/>
        <v>0</v>
      </c>
      <c r="L41" s="32">
        <v>1</v>
      </c>
      <c r="M41" s="31">
        <f t="shared" si="5"/>
        <v>0</v>
      </c>
      <c r="N41" s="32">
        <v>0</v>
      </c>
      <c r="O41" s="31">
        <f t="shared" si="6"/>
        <v>0</v>
      </c>
      <c r="P41" s="32">
        <v>0</v>
      </c>
      <c r="Q41" s="31">
        <f t="shared" si="0"/>
        <v>0</v>
      </c>
    </row>
    <row r="42" spans="1:17" ht="12.75">
      <c r="A42" t="s">
        <v>83</v>
      </c>
      <c r="B42" s="23">
        <v>0</v>
      </c>
      <c r="C42" s="22" t="s">
        <v>59</v>
      </c>
      <c r="D42" s="26">
        <f t="shared" si="1"/>
        <v>0</v>
      </c>
      <c r="E42" s="36">
        <f t="shared" si="2"/>
        <v>0</v>
      </c>
      <c r="F42" s="36"/>
      <c r="G42" s="30">
        <f t="shared" si="3"/>
        <v>1</v>
      </c>
      <c r="H42" s="32">
        <v>0</v>
      </c>
      <c r="I42" s="31">
        <f t="shared" si="4"/>
        <v>0</v>
      </c>
      <c r="J42" s="32">
        <v>0</v>
      </c>
      <c r="K42" s="31">
        <f t="shared" si="4"/>
        <v>0</v>
      </c>
      <c r="L42" s="32">
        <v>1</v>
      </c>
      <c r="M42" s="31">
        <f t="shared" si="5"/>
        <v>0</v>
      </c>
      <c r="N42" s="32">
        <v>0</v>
      </c>
      <c r="O42" s="31">
        <f t="shared" si="6"/>
        <v>0</v>
      </c>
      <c r="P42" s="32">
        <v>0</v>
      </c>
      <c r="Q42" s="31">
        <f t="shared" si="0"/>
        <v>0</v>
      </c>
    </row>
    <row r="43" spans="1:17" ht="12.75">
      <c r="A43" t="s">
        <v>90</v>
      </c>
      <c r="B43" s="23">
        <v>80</v>
      </c>
      <c r="C43" s="22" t="s">
        <v>60</v>
      </c>
      <c r="D43" s="26">
        <f t="shared" si="1"/>
        <v>0</v>
      </c>
      <c r="E43" s="36">
        <f t="shared" si="2"/>
        <v>0</v>
      </c>
      <c r="F43" s="36"/>
      <c r="G43" s="30">
        <f t="shared" si="3"/>
        <v>1</v>
      </c>
      <c r="H43" s="32">
        <v>0</v>
      </c>
      <c r="I43" s="31">
        <f t="shared" si="4"/>
        <v>0</v>
      </c>
      <c r="J43" s="32">
        <v>0</v>
      </c>
      <c r="K43" s="31">
        <f t="shared" si="4"/>
        <v>0</v>
      </c>
      <c r="L43" s="32">
        <v>1</v>
      </c>
      <c r="M43" s="31">
        <f t="shared" si="5"/>
        <v>0</v>
      </c>
      <c r="N43" s="32">
        <v>0</v>
      </c>
      <c r="O43" s="31">
        <f t="shared" si="6"/>
        <v>0</v>
      </c>
      <c r="P43" s="32">
        <v>0</v>
      </c>
      <c r="Q43" s="31">
        <f t="shared" si="0"/>
        <v>0</v>
      </c>
    </row>
    <row r="44" spans="1:17" ht="12.75">
      <c r="A44" t="s">
        <v>123</v>
      </c>
      <c r="B44" s="23">
        <v>0</v>
      </c>
      <c r="C44" s="22" t="s">
        <v>58</v>
      </c>
      <c r="D44" s="26">
        <v>0</v>
      </c>
      <c r="E44" s="36">
        <f>D44*$B44</f>
        <v>0</v>
      </c>
      <c r="F44" s="36"/>
      <c r="G44" s="30">
        <f>H44+J44+L44+N44+P44</f>
        <v>1</v>
      </c>
      <c r="H44" s="32"/>
      <c r="I44" s="31"/>
      <c r="J44" s="32"/>
      <c r="K44" s="31"/>
      <c r="L44" s="32"/>
      <c r="M44" s="31"/>
      <c r="N44" s="32"/>
      <c r="O44" s="31"/>
      <c r="P44" s="32">
        <v>1</v>
      </c>
      <c r="Q44" s="31">
        <f t="shared" si="0"/>
        <v>0</v>
      </c>
    </row>
    <row r="45" spans="1:17" ht="12.75">
      <c r="A45" t="s">
        <v>124</v>
      </c>
      <c r="B45" s="23">
        <v>0</v>
      </c>
      <c r="C45" s="22" t="s">
        <v>57</v>
      </c>
      <c r="D45" s="26">
        <v>0</v>
      </c>
      <c r="E45" s="36">
        <f>D45*$B45</f>
        <v>0</v>
      </c>
      <c r="F45" s="36"/>
      <c r="G45" s="30">
        <f>H45+J45+L45+N45+P45</f>
        <v>1</v>
      </c>
      <c r="H45" s="32"/>
      <c r="I45" s="31"/>
      <c r="J45" s="32"/>
      <c r="K45" s="31"/>
      <c r="L45" s="32"/>
      <c r="M45" s="31"/>
      <c r="N45" s="32"/>
      <c r="O45" s="31"/>
      <c r="P45" s="32">
        <v>1</v>
      </c>
      <c r="Q45" s="31">
        <f t="shared" si="0"/>
        <v>0</v>
      </c>
    </row>
    <row r="46" spans="1:17" ht="12.75">
      <c r="A46" t="s">
        <v>125</v>
      </c>
      <c r="B46" s="28">
        <v>0</v>
      </c>
      <c r="C46" s="22" t="s">
        <v>89</v>
      </c>
      <c r="D46" s="114">
        <f>(E44+E45)</f>
        <v>0</v>
      </c>
      <c r="E46" s="36">
        <f>0.2*D46</f>
        <v>0</v>
      </c>
      <c r="F46" s="36"/>
      <c r="G46" s="30">
        <f>H46+J46+L46+N46+P46</f>
        <v>1</v>
      </c>
      <c r="H46" s="32"/>
      <c r="I46" s="31"/>
      <c r="J46" s="32"/>
      <c r="K46" s="31"/>
      <c r="L46" s="32"/>
      <c r="M46" s="31"/>
      <c r="N46" s="32"/>
      <c r="O46" s="31"/>
      <c r="P46" s="32">
        <v>1</v>
      </c>
      <c r="Q46" s="31">
        <f t="shared" si="0"/>
        <v>0</v>
      </c>
    </row>
    <row r="47" spans="1:17" ht="12.75">
      <c r="A47" t="s">
        <v>86</v>
      </c>
      <c r="B47" s="23">
        <v>80</v>
      </c>
      <c r="C47" s="22" t="s">
        <v>87</v>
      </c>
      <c r="D47" s="26">
        <v>0</v>
      </c>
      <c r="E47" s="36">
        <f t="shared" si="2"/>
        <v>0</v>
      </c>
      <c r="F47" s="36"/>
      <c r="G47" s="30">
        <f t="shared" si="3"/>
        <v>1</v>
      </c>
      <c r="H47" s="32">
        <v>0</v>
      </c>
      <c r="I47" s="31">
        <f t="shared" si="4"/>
        <v>0</v>
      </c>
      <c r="J47" s="32">
        <v>0</v>
      </c>
      <c r="K47" s="31">
        <f t="shared" si="4"/>
        <v>0</v>
      </c>
      <c r="L47" s="32">
        <v>1</v>
      </c>
      <c r="M47" s="31">
        <f t="shared" si="5"/>
        <v>0</v>
      </c>
      <c r="N47" s="32">
        <v>0</v>
      </c>
      <c r="O47" s="31">
        <f t="shared" si="6"/>
        <v>0</v>
      </c>
      <c r="P47" s="32">
        <v>0</v>
      </c>
      <c r="Q47" s="31">
        <f t="shared" si="0"/>
        <v>0</v>
      </c>
    </row>
    <row r="48" spans="1:17" ht="12.75">
      <c r="A48" t="s">
        <v>88</v>
      </c>
      <c r="B48" s="28">
        <v>0.2</v>
      </c>
      <c r="C48" s="22" t="s">
        <v>89</v>
      </c>
      <c r="D48" s="114">
        <f>SUM(E35:E47)-SUM(E44:E46)</f>
        <v>0</v>
      </c>
      <c r="E48" s="36">
        <f t="shared" si="2"/>
        <v>0</v>
      </c>
      <c r="F48" s="36"/>
      <c r="G48" s="30">
        <f t="shared" si="3"/>
        <v>1</v>
      </c>
      <c r="H48" s="32">
        <v>0</v>
      </c>
      <c r="I48" s="31">
        <f t="shared" si="4"/>
        <v>0</v>
      </c>
      <c r="J48" s="32">
        <v>0</v>
      </c>
      <c r="K48" s="31">
        <f t="shared" si="4"/>
        <v>0</v>
      </c>
      <c r="L48" s="32">
        <v>1</v>
      </c>
      <c r="M48" s="31">
        <f t="shared" si="5"/>
        <v>0</v>
      </c>
      <c r="N48" s="32">
        <v>0</v>
      </c>
      <c r="O48" s="31">
        <f t="shared" si="6"/>
        <v>0</v>
      </c>
      <c r="P48" s="32">
        <v>0</v>
      </c>
      <c r="Q48" s="31">
        <f t="shared" si="0"/>
        <v>0</v>
      </c>
    </row>
    <row r="49" spans="5:6" ht="12.75">
      <c r="E49" s="36"/>
      <c r="F49" s="36"/>
    </row>
    <row r="50" spans="1:17" ht="12.75">
      <c r="A50" s="27" t="s">
        <v>70</v>
      </c>
      <c r="E50" s="37">
        <f>SUM(E35:E49)</f>
        <v>0</v>
      </c>
      <c r="F50" s="37"/>
      <c r="G50" s="37"/>
      <c r="H50" s="37"/>
      <c r="I50" s="37">
        <f>SUM(I35:I49)</f>
        <v>0</v>
      </c>
      <c r="J50" s="37"/>
      <c r="K50" s="37">
        <f>SUM(K35:K49)</f>
        <v>0</v>
      </c>
      <c r="L50" s="37"/>
      <c r="M50" s="37">
        <f>SUM(M35:M49)</f>
        <v>0</v>
      </c>
      <c r="N50" s="37"/>
      <c r="O50" s="37">
        <f>SUM(O35:O49)</f>
        <v>0</v>
      </c>
      <c r="P50" s="37"/>
      <c r="Q50" s="37">
        <f>SUM(Q35:Q49)</f>
        <v>0</v>
      </c>
    </row>
    <row r="51" spans="1:19" ht="12.75">
      <c r="A51" s="27"/>
      <c r="E51" s="37"/>
      <c r="F51" s="37"/>
      <c r="I51" s="27"/>
      <c r="K51" s="27"/>
      <c r="M51" s="27"/>
      <c r="O51" s="27"/>
      <c r="Q51" s="27"/>
      <c r="S51" s="27"/>
    </row>
    <row r="52" spans="1:19" ht="24" customHeight="1">
      <c r="A52" s="27"/>
      <c r="E52" s="37"/>
      <c r="F52" s="263" t="s">
        <v>92</v>
      </c>
      <c r="G52" s="263"/>
      <c r="H52" s="245" t="s">
        <v>9</v>
      </c>
      <c r="I52" s="245"/>
      <c r="J52" s="245" t="s">
        <v>11</v>
      </c>
      <c r="K52" s="245"/>
      <c r="L52" s="245" t="s">
        <v>12</v>
      </c>
      <c r="M52" s="245"/>
      <c r="N52" s="245" t="s">
        <v>166</v>
      </c>
      <c r="O52" s="245"/>
      <c r="P52" s="262" t="s">
        <v>106</v>
      </c>
      <c r="Q52" s="262"/>
      <c r="R52" s="262"/>
      <c r="S52" s="262"/>
    </row>
    <row r="53" spans="1:19" ht="12.75">
      <c r="A53" s="27"/>
      <c r="E53" s="37"/>
      <c r="F53" s="263"/>
      <c r="G53" s="263"/>
      <c r="H53" s="22" t="s">
        <v>91</v>
      </c>
      <c r="I53" s="22" t="s">
        <v>63</v>
      </c>
      <c r="J53" s="22" t="s">
        <v>91</v>
      </c>
      <c r="K53" s="22" t="s">
        <v>63</v>
      </c>
      <c r="L53" s="22" t="s">
        <v>91</v>
      </c>
      <c r="M53" s="22" t="s">
        <v>63</v>
      </c>
      <c r="N53" s="22" t="s">
        <v>91</v>
      </c>
      <c r="O53" s="22" t="s">
        <v>63</v>
      </c>
      <c r="P53" s="22" t="s">
        <v>91</v>
      </c>
      <c r="Q53" s="22" t="s">
        <v>63</v>
      </c>
      <c r="S53" s="27"/>
    </row>
    <row r="54" ht="12.75">
      <c r="A54" s="1" t="s">
        <v>167</v>
      </c>
    </row>
    <row r="55" spans="1:19" ht="12.75">
      <c r="A55" s="20" t="s">
        <v>179</v>
      </c>
      <c r="B55" s="50">
        <v>0</v>
      </c>
      <c r="C55" s="22" t="s">
        <v>61</v>
      </c>
      <c r="D55" s="26">
        <f>C64</f>
        <v>12</v>
      </c>
      <c r="E55">
        <f>D55*$B55</f>
        <v>0</v>
      </c>
      <c r="G55" s="30">
        <f>H55+J55+L55+N55+P55+R55</f>
        <v>1</v>
      </c>
      <c r="H55" s="32">
        <v>0.5</v>
      </c>
      <c r="I55" s="31">
        <f>$E55*H55</f>
        <v>0</v>
      </c>
      <c r="J55" s="32">
        <v>0</v>
      </c>
      <c r="K55" s="31">
        <f>$E55*J55</f>
        <v>0</v>
      </c>
      <c r="L55" s="32">
        <f>1-H55</f>
        <v>0.5</v>
      </c>
      <c r="M55" s="31">
        <f>$E55*L55</f>
        <v>0</v>
      </c>
      <c r="N55" s="32">
        <v>0</v>
      </c>
      <c r="O55" s="31">
        <f>$E55*N55</f>
        <v>0</v>
      </c>
      <c r="P55" s="32">
        <v>0</v>
      </c>
      <c r="Q55" s="31">
        <f>$E55*P55</f>
        <v>0</v>
      </c>
      <c r="R55" s="32"/>
      <c r="S55" s="31"/>
    </row>
    <row r="56" spans="1:19" ht="12.75">
      <c r="A56" s="20" t="s">
        <v>178</v>
      </c>
      <c r="B56" s="23">
        <v>0</v>
      </c>
      <c r="C56" s="22" t="s">
        <v>61</v>
      </c>
      <c r="D56" s="26">
        <f>C65</f>
        <v>52</v>
      </c>
      <c r="E56">
        <f>D56*$B56</f>
        <v>0</v>
      </c>
      <c r="G56" s="30">
        <f>H56+J56+L56+N56+P56+R56</f>
        <v>1</v>
      </c>
      <c r="H56" s="32">
        <v>0.5</v>
      </c>
      <c r="I56" s="31">
        <f>$E56*H56</f>
        <v>0</v>
      </c>
      <c r="J56" s="32">
        <v>0</v>
      </c>
      <c r="K56" s="31">
        <f>$E56*J56</f>
        <v>0</v>
      </c>
      <c r="L56" s="32">
        <f>1-H56</f>
        <v>0.5</v>
      </c>
      <c r="M56" s="31">
        <f>$E56*L56</f>
        <v>0</v>
      </c>
      <c r="N56" s="32">
        <v>0</v>
      </c>
      <c r="O56" s="31">
        <f>$E56*N56</f>
        <v>0</v>
      </c>
      <c r="P56" s="32">
        <v>0</v>
      </c>
      <c r="Q56" s="31">
        <f>$E56*P56</f>
        <v>0</v>
      </c>
      <c r="R56" s="32"/>
      <c r="S56" s="31"/>
    </row>
    <row r="57" spans="1:19" ht="25.5">
      <c r="A57" s="20" t="s">
        <v>68</v>
      </c>
      <c r="B57" s="23">
        <v>0</v>
      </c>
      <c r="C57" s="22" t="s">
        <v>61</v>
      </c>
      <c r="D57" s="26">
        <f>C65</f>
        <v>52</v>
      </c>
      <c r="E57">
        <f>D57*$B57</f>
        <v>0</v>
      </c>
      <c r="G57" s="30">
        <f>H57+J57+L57+N57+P57+R57</f>
        <v>1</v>
      </c>
      <c r="H57" s="32">
        <v>0.25</v>
      </c>
      <c r="I57" s="31">
        <f>$E57*H57</f>
        <v>0</v>
      </c>
      <c r="J57" s="32">
        <v>0</v>
      </c>
      <c r="K57" s="31">
        <f>$E57*J57</f>
        <v>0</v>
      </c>
      <c r="L57" s="32">
        <f>1-H57</f>
        <v>0.75</v>
      </c>
      <c r="M57" s="31">
        <f>$E57*L57</f>
        <v>0</v>
      </c>
      <c r="N57" s="32">
        <v>0</v>
      </c>
      <c r="O57" s="31">
        <f>$E57*N57</f>
        <v>0</v>
      </c>
      <c r="P57" s="32">
        <v>0</v>
      </c>
      <c r="Q57" s="31">
        <f>$E57*P57</f>
        <v>0</v>
      </c>
      <c r="R57" s="32"/>
      <c r="S57" s="31"/>
    </row>
    <row r="58" spans="1:19" ht="12.75">
      <c r="A58" s="20"/>
      <c r="B58" s="50"/>
      <c r="C58" s="22"/>
      <c r="D58" s="26"/>
      <c r="G58" s="30"/>
      <c r="H58" s="32"/>
      <c r="I58" s="31"/>
      <c r="J58" s="32"/>
      <c r="K58" s="31"/>
      <c r="L58" s="32"/>
      <c r="M58" s="31"/>
      <c r="N58" s="32"/>
      <c r="O58" s="31"/>
      <c r="P58" s="32"/>
      <c r="Q58" s="31"/>
      <c r="R58" s="32"/>
      <c r="S58" s="31"/>
    </row>
    <row r="59" spans="1:19" ht="12.75">
      <c r="A59" s="27" t="s">
        <v>70</v>
      </c>
      <c r="E59" s="37">
        <f>SUM(E55:E58)</f>
        <v>0</v>
      </c>
      <c r="F59" s="37"/>
      <c r="G59" s="37"/>
      <c r="H59" s="37"/>
      <c r="I59" s="37">
        <f>SUM(I55:I58)</f>
        <v>0</v>
      </c>
      <c r="J59" s="37"/>
      <c r="K59" s="37">
        <f>SUM(K55:K58)</f>
        <v>0</v>
      </c>
      <c r="L59" s="37"/>
      <c r="M59" s="37">
        <f>SUM(M55:M58)</f>
        <v>0</v>
      </c>
      <c r="N59" s="37"/>
      <c r="O59" s="37">
        <f>SUM(O55:O58)</f>
        <v>0</v>
      </c>
      <c r="P59" s="37"/>
      <c r="Q59" s="37">
        <f>SUM(Q55:Q58)</f>
        <v>0</v>
      </c>
      <c r="S59" s="27"/>
    </row>
    <row r="62" spans="1:4" ht="25.5">
      <c r="A62" s="1" t="s">
        <v>72</v>
      </c>
      <c r="B62" s="25" t="s">
        <v>77</v>
      </c>
      <c r="C62" s="3" t="s">
        <v>79</v>
      </c>
      <c r="D62" s="25" t="s">
        <v>78</v>
      </c>
    </row>
    <row r="63" spans="2:4" ht="12.75">
      <c r="B63" s="33"/>
      <c r="C63" s="23"/>
      <c r="D63" s="34"/>
    </row>
    <row r="64" spans="1:4" ht="12.75">
      <c r="A64" t="s">
        <v>100</v>
      </c>
      <c r="B64" s="34">
        <f>D64-C64*7</f>
        <v>37812</v>
      </c>
      <c r="C64" s="23">
        <v>12</v>
      </c>
      <c r="D64" s="34">
        <f>B65</f>
        <v>37896</v>
      </c>
    </row>
    <row r="65" spans="1:4" ht="12.75">
      <c r="A65" t="s">
        <v>184</v>
      </c>
      <c r="B65" s="34">
        <f>D65-C65*7</f>
        <v>37896</v>
      </c>
      <c r="C65" s="23">
        <v>52</v>
      </c>
      <c r="D65" s="35">
        <v>38260</v>
      </c>
    </row>
    <row r="66" spans="2:4" ht="12.75">
      <c r="B66" s="34"/>
      <c r="C66" s="23"/>
      <c r="D66" s="34"/>
    </row>
    <row r="67" spans="2:4" ht="12.75">
      <c r="B67" s="34"/>
      <c r="C67" s="23"/>
      <c r="D67" s="35"/>
    </row>
    <row r="71" ht="12.75">
      <c r="A71" s="1" t="s">
        <v>94</v>
      </c>
    </row>
    <row r="73" ht="12.75">
      <c r="A73" s="1"/>
    </row>
    <row r="74" spans="3:8" ht="89.25" customHeight="1">
      <c r="C74" s="132"/>
      <c r="D74" s="132"/>
      <c r="F74" s="246"/>
      <c r="G74" s="246"/>
      <c r="H74" s="132"/>
    </row>
    <row r="87" ht="12.75">
      <c r="C87" s="29"/>
    </row>
    <row r="88" ht="12.75">
      <c r="B88" s="29"/>
    </row>
    <row r="91" ht="12.75">
      <c r="A91" s="1"/>
    </row>
    <row r="92" ht="12.75">
      <c r="A92" s="1"/>
    </row>
    <row r="94" spans="2:20" ht="25.5" customHeight="1">
      <c r="B94" s="243"/>
      <c r="C94" s="243"/>
      <c r="D94" s="4"/>
      <c r="E94" s="253"/>
      <c r="F94" s="253"/>
      <c r="G94" s="253"/>
      <c r="H94" s="243"/>
      <c r="I94" s="243"/>
      <c r="J94" s="243"/>
      <c r="K94" s="243"/>
      <c r="L94" s="243"/>
      <c r="M94" s="243"/>
      <c r="N94" s="243"/>
      <c r="O94" s="243"/>
      <c r="S94" s="155">
        <v>130</v>
      </c>
      <c r="T94" s="138" t="s">
        <v>177</v>
      </c>
    </row>
    <row r="95" spans="2:20" ht="25.5" customHeight="1">
      <c r="B95" s="243"/>
      <c r="C95" s="243"/>
      <c r="D95" s="136"/>
      <c r="E95" s="253"/>
      <c r="F95" s="253"/>
      <c r="G95" s="253"/>
      <c r="H95" s="243"/>
      <c r="I95" s="243"/>
      <c r="J95" s="243"/>
      <c r="K95" s="243"/>
      <c r="L95" s="243"/>
      <c r="M95" s="243"/>
      <c r="N95" s="243"/>
      <c r="O95" s="243"/>
      <c r="S95" s="155">
        <v>1.14</v>
      </c>
      <c r="T95" s="138" t="s">
        <v>175</v>
      </c>
    </row>
    <row r="96" spans="2:20" ht="12.75">
      <c r="B96" s="243"/>
      <c r="C96" s="243"/>
      <c r="D96" s="137"/>
      <c r="E96" s="253"/>
      <c r="F96" s="253"/>
      <c r="G96" s="253"/>
      <c r="H96" s="243"/>
      <c r="I96" s="243"/>
      <c r="J96" s="20"/>
      <c r="L96" s="20"/>
      <c r="S96" s="156">
        <f>100/9.4</f>
        <v>10.638297872340425</v>
      </c>
      <c r="T96" s="147" t="s">
        <v>176</v>
      </c>
    </row>
    <row r="97" spans="2:15" ht="12.75">
      <c r="B97" s="255"/>
      <c r="C97" s="245"/>
      <c r="D97" s="143"/>
      <c r="E97" s="247"/>
      <c r="F97" s="247"/>
      <c r="G97" s="247"/>
      <c r="H97" s="247"/>
      <c r="I97" s="247"/>
      <c r="J97" s="247"/>
      <c r="K97" s="247"/>
      <c r="L97" s="247"/>
      <c r="M97" s="247"/>
      <c r="N97" s="247"/>
      <c r="O97" s="247"/>
    </row>
    <row r="98" spans="2:12" ht="12.75">
      <c r="B98" s="255"/>
      <c r="C98" s="245"/>
      <c r="D98" s="143"/>
      <c r="E98" s="253"/>
      <c r="F98" s="253"/>
      <c r="G98" s="253"/>
      <c r="H98" s="243"/>
      <c r="I98" s="243"/>
      <c r="J98" s="142"/>
      <c r="L98" s="142"/>
    </row>
    <row r="99" spans="1:12" ht="12.75">
      <c r="A99" s="46"/>
      <c r="B99" s="245"/>
      <c r="C99" s="245"/>
      <c r="D99" s="140"/>
      <c r="E99" s="253"/>
      <c r="F99" s="253"/>
      <c r="G99" s="253"/>
      <c r="H99" s="243"/>
      <c r="I99" s="243"/>
      <c r="J99" s="141"/>
      <c r="L99" s="139"/>
    </row>
    <row r="100" spans="2:13" ht="12.75">
      <c r="B100" s="245"/>
      <c r="C100" s="245"/>
      <c r="D100" s="137"/>
      <c r="E100" s="254"/>
      <c r="F100" s="254"/>
      <c r="G100" s="254"/>
      <c r="H100" s="249"/>
      <c r="I100" s="249"/>
      <c r="J100" s="250"/>
      <c r="K100" s="250"/>
      <c r="L100" s="250"/>
      <c r="M100" s="250"/>
    </row>
    <row r="101" spans="2:12" ht="12.75">
      <c r="B101" s="243"/>
      <c r="C101" s="243"/>
      <c r="D101" s="137"/>
      <c r="E101" s="253"/>
      <c r="F101" s="253"/>
      <c r="G101" s="253"/>
      <c r="H101" s="138"/>
      <c r="J101" s="147"/>
      <c r="L101" s="147"/>
    </row>
    <row r="102" spans="1:12" ht="12.75">
      <c r="A102" s="22"/>
      <c r="B102" s="243"/>
      <c r="C102" s="243"/>
      <c r="D102" s="137"/>
      <c r="E102" s="253"/>
      <c r="F102" s="253"/>
      <c r="G102" s="253"/>
      <c r="H102" s="138"/>
      <c r="J102" s="147"/>
      <c r="L102" s="147"/>
    </row>
    <row r="103" spans="5:7" ht="12.75">
      <c r="E103" s="253"/>
      <c r="F103" s="253"/>
      <c r="G103" s="253"/>
    </row>
    <row r="104" spans="5:7" ht="12.75">
      <c r="E104" s="253"/>
      <c r="F104" s="253"/>
      <c r="G104" s="253"/>
    </row>
    <row r="105" spans="1:20" ht="12.75">
      <c r="A105" s="85"/>
      <c r="B105" s="85"/>
      <c r="C105" s="85"/>
      <c r="D105" s="85"/>
      <c r="E105" s="252"/>
      <c r="F105" s="252"/>
      <c r="G105" s="252"/>
      <c r="H105" s="85"/>
      <c r="I105" s="85"/>
      <c r="J105" s="85"/>
      <c r="K105" s="85"/>
      <c r="L105" s="85"/>
      <c r="M105" s="85"/>
      <c r="N105" s="85"/>
      <c r="O105" s="85"/>
      <c r="P105" s="85"/>
      <c r="Q105" s="85"/>
      <c r="R105" s="85"/>
      <c r="S105" s="52"/>
      <c r="T105" s="52"/>
    </row>
    <row r="106" spans="1:20" ht="12.75">
      <c r="A106" s="85"/>
      <c r="B106" s="85"/>
      <c r="C106" s="85"/>
      <c r="D106" s="85"/>
      <c r="E106" s="252"/>
      <c r="F106" s="252"/>
      <c r="G106" s="252"/>
      <c r="H106" s="85"/>
      <c r="I106" s="85"/>
      <c r="J106" s="85"/>
      <c r="K106" s="85"/>
      <c r="L106" s="85"/>
      <c r="M106" s="85"/>
      <c r="N106" s="85"/>
      <c r="O106" s="85"/>
      <c r="P106" s="85"/>
      <c r="Q106" s="85"/>
      <c r="R106" s="85"/>
      <c r="S106" s="52"/>
      <c r="T106" s="52"/>
    </row>
    <row r="107" spans="1:20" ht="12.75">
      <c r="A107" s="85"/>
      <c r="B107" s="148"/>
      <c r="C107" s="85"/>
      <c r="D107" s="85"/>
      <c r="E107" s="252"/>
      <c r="F107" s="252"/>
      <c r="G107" s="252"/>
      <c r="H107" s="85"/>
      <c r="I107" s="85"/>
      <c r="J107" s="85"/>
      <c r="K107" s="85"/>
      <c r="L107" s="85"/>
      <c r="M107" s="85"/>
      <c r="N107" s="85"/>
      <c r="O107" s="85"/>
      <c r="P107" s="85"/>
      <c r="Q107" s="85"/>
      <c r="R107" s="85"/>
      <c r="S107" s="52"/>
      <c r="T107" s="52"/>
    </row>
    <row r="108" spans="1:20" ht="12.75">
      <c r="A108" s="85"/>
      <c r="B108" s="149"/>
      <c r="C108" s="85"/>
      <c r="D108" s="85"/>
      <c r="E108" s="252"/>
      <c r="F108" s="252"/>
      <c r="G108" s="252"/>
      <c r="H108" s="85"/>
      <c r="I108" s="85"/>
      <c r="J108" s="85"/>
      <c r="K108" s="85"/>
      <c r="L108" s="85"/>
      <c r="M108" s="85"/>
      <c r="N108" s="85"/>
      <c r="O108" s="85"/>
      <c r="P108" s="85"/>
      <c r="Q108" s="85"/>
      <c r="R108" s="85"/>
      <c r="S108" s="52"/>
      <c r="T108" s="52"/>
    </row>
    <row r="109" spans="1:20" ht="12.75">
      <c r="A109" s="85"/>
      <c r="B109" s="85"/>
      <c r="C109" s="85"/>
      <c r="D109" s="85"/>
      <c r="E109" s="252"/>
      <c r="F109" s="252"/>
      <c r="G109" s="252"/>
      <c r="H109" s="85"/>
      <c r="I109" s="85"/>
      <c r="J109" s="85"/>
      <c r="K109" s="85"/>
      <c r="L109" s="85"/>
      <c r="M109" s="85"/>
      <c r="N109" s="85"/>
      <c r="O109" s="85"/>
      <c r="P109" s="85"/>
      <c r="Q109" s="85"/>
      <c r="R109" s="85"/>
      <c r="S109" s="52"/>
      <c r="T109" s="52"/>
    </row>
    <row r="110" spans="1:20" ht="12.75">
      <c r="A110" s="85"/>
      <c r="B110" s="85"/>
      <c r="C110" s="85"/>
      <c r="D110" s="85"/>
      <c r="E110" s="252"/>
      <c r="F110" s="252"/>
      <c r="G110" s="252"/>
      <c r="H110" s="85"/>
      <c r="I110" s="85"/>
      <c r="J110" s="85"/>
      <c r="K110" s="85"/>
      <c r="L110" s="85"/>
      <c r="M110" s="85"/>
      <c r="N110" s="85"/>
      <c r="O110" s="85"/>
      <c r="P110" s="85"/>
      <c r="Q110" s="85"/>
      <c r="R110" s="85"/>
      <c r="S110" s="52"/>
      <c r="T110" s="52"/>
    </row>
    <row r="111" spans="1:20" ht="12.75">
      <c r="A111" s="85"/>
      <c r="B111" s="85"/>
      <c r="C111" s="85"/>
      <c r="D111" s="85"/>
      <c r="E111" s="252"/>
      <c r="F111" s="252"/>
      <c r="G111" s="252"/>
      <c r="H111" s="85"/>
      <c r="I111" s="85"/>
      <c r="J111" s="85"/>
      <c r="K111" s="85"/>
      <c r="L111" s="85"/>
      <c r="M111" s="85"/>
      <c r="N111" s="85"/>
      <c r="O111" s="85"/>
      <c r="P111" s="85"/>
      <c r="Q111" s="85"/>
      <c r="R111" s="85"/>
      <c r="S111" s="52"/>
      <c r="T111" s="52"/>
    </row>
    <row r="112" spans="1:20" ht="12.75">
      <c r="A112" s="85"/>
      <c r="B112" s="85"/>
      <c r="C112" s="85"/>
      <c r="D112" s="85"/>
      <c r="E112" s="252"/>
      <c r="F112" s="252"/>
      <c r="G112" s="252"/>
      <c r="H112" s="85"/>
      <c r="I112" s="85"/>
      <c r="J112" s="85"/>
      <c r="K112" s="85"/>
      <c r="L112" s="85"/>
      <c r="M112" s="85"/>
      <c r="N112" s="85"/>
      <c r="O112" s="85"/>
      <c r="P112" s="85"/>
      <c r="Q112" s="85"/>
      <c r="R112" s="85"/>
      <c r="S112" s="52"/>
      <c r="T112" s="52"/>
    </row>
    <row r="113" spans="1:20" ht="12.75">
      <c r="A113" s="112"/>
      <c r="B113" s="85"/>
      <c r="C113" s="85"/>
      <c r="D113" s="85"/>
      <c r="E113" s="252"/>
      <c r="F113" s="252"/>
      <c r="G113" s="252"/>
      <c r="H113" s="85"/>
      <c r="I113" s="85"/>
      <c r="J113" s="85"/>
      <c r="K113" s="85"/>
      <c r="L113" s="85"/>
      <c r="M113" s="85"/>
      <c r="N113" s="85"/>
      <c r="O113" s="85"/>
      <c r="P113" s="85"/>
      <c r="Q113" s="85"/>
      <c r="R113" s="85"/>
      <c r="S113" s="52"/>
      <c r="T113" s="52"/>
    </row>
    <row r="114" spans="1:20" ht="12.75">
      <c r="A114" s="85"/>
      <c r="B114" s="85"/>
      <c r="C114" s="85"/>
      <c r="D114" s="85"/>
      <c r="E114" s="252"/>
      <c r="F114" s="252"/>
      <c r="G114" s="252"/>
      <c r="H114" s="85"/>
      <c r="I114" s="85"/>
      <c r="J114" s="85"/>
      <c r="K114" s="85"/>
      <c r="L114" s="85"/>
      <c r="M114" s="85"/>
      <c r="N114" s="85"/>
      <c r="O114" s="85"/>
      <c r="P114" s="85"/>
      <c r="Q114" s="85"/>
      <c r="R114" s="85"/>
      <c r="S114" s="52"/>
      <c r="T114" s="52"/>
    </row>
    <row r="115" spans="1:20" ht="18.75">
      <c r="A115" s="91"/>
      <c r="B115" s="106"/>
      <c r="C115" s="106"/>
      <c r="D115" s="157"/>
      <c r="E115" s="252"/>
      <c r="F115" s="252"/>
      <c r="G115" s="252"/>
      <c r="H115" s="158"/>
      <c r="I115" s="159"/>
      <c r="J115" s="105"/>
      <c r="K115" s="105"/>
      <c r="L115" s="106"/>
      <c r="M115" s="106"/>
      <c r="N115" s="106"/>
      <c r="O115" s="85"/>
      <c r="P115" s="85"/>
      <c r="Q115" s="85"/>
      <c r="R115" s="85"/>
      <c r="S115" s="52"/>
      <c r="T115" s="52"/>
    </row>
    <row r="116" spans="1:20" ht="12.75">
      <c r="A116" s="95"/>
      <c r="B116" s="112"/>
      <c r="C116" s="85"/>
      <c r="D116" s="96"/>
      <c r="E116" s="97"/>
      <c r="F116" s="98"/>
      <c r="G116" s="97"/>
      <c r="H116" s="99"/>
      <c r="I116" s="100"/>
      <c r="J116" s="101"/>
      <c r="K116" s="101"/>
      <c r="L116" s="85"/>
      <c r="M116" s="85"/>
      <c r="N116" s="85"/>
      <c r="O116" s="85"/>
      <c r="P116" s="85"/>
      <c r="Q116" s="85"/>
      <c r="R116" s="85"/>
      <c r="S116" s="52"/>
      <c r="T116" s="52"/>
    </row>
    <row r="117" spans="1:20" ht="12.75">
      <c r="A117" s="95"/>
      <c r="B117" s="112"/>
      <c r="C117" s="104"/>
      <c r="D117" s="257"/>
      <c r="E117" s="257"/>
      <c r="F117" s="257"/>
      <c r="G117" s="257"/>
      <c r="H117" s="259"/>
      <c r="I117" s="259"/>
      <c r="J117" s="259"/>
      <c r="K117" s="101"/>
      <c r="L117" s="101"/>
      <c r="M117" s="101"/>
      <c r="N117" s="101"/>
      <c r="O117" s="85"/>
      <c r="P117" s="85"/>
      <c r="Q117" s="85"/>
      <c r="R117" s="85"/>
      <c r="S117" s="52"/>
      <c r="T117" s="52"/>
    </row>
    <row r="118" spans="1:20" ht="12.75">
      <c r="A118" s="104"/>
      <c r="B118" s="104"/>
      <c r="C118" s="104"/>
      <c r="D118" s="257"/>
      <c r="E118" s="257"/>
      <c r="F118" s="257"/>
      <c r="G118" s="257"/>
      <c r="H118" s="259"/>
      <c r="I118" s="259"/>
      <c r="J118" s="259"/>
      <c r="K118" s="101"/>
      <c r="L118" s="101"/>
      <c r="M118" s="101"/>
      <c r="N118" s="101"/>
      <c r="O118" s="85"/>
      <c r="P118" s="85"/>
      <c r="Q118" s="85"/>
      <c r="R118" s="85"/>
      <c r="S118" s="52"/>
      <c r="T118" s="52"/>
    </row>
    <row r="119" spans="1:20" ht="12.75">
      <c r="A119" s="95"/>
      <c r="B119" s="112"/>
      <c r="C119" s="85"/>
      <c r="D119" s="96"/>
      <c r="E119" s="97"/>
      <c r="F119" s="98"/>
      <c r="G119" s="97"/>
      <c r="H119" s="99"/>
      <c r="I119" s="97"/>
      <c r="J119" s="101"/>
      <c r="K119" s="101"/>
      <c r="L119" s="101"/>
      <c r="M119" s="101"/>
      <c r="N119" s="101"/>
      <c r="O119" s="85"/>
      <c r="P119" s="85"/>
      <c r="Q119" s="85"/>
      <c r="R119" s="113"/>
      <c r="S119" s="52"/>
      <c r="T119" s="52"/>
    </row>
    <row r="120" spans="1:20" ht="12.75">
      <c r="A120" s="95"/>
      <c r="B120" s="91"/>
      <c r="C120" s="112"/>
      <c r="D120" s="160"/>
      <c r="E120" s="90"/>
      <c r="F120" s="161"/>
      <c r="G120" s="90"/>
      <c r="H120" s="261"/>
      <c r="I120" s="261"/>
      <c r="J120" s="261"/>
      <c r="K120" s="101"/>
      <c r="L120" s="101"/>
      <c r="M120" s="101"/>
      <c r="N120" s="101"/>
      <c r="O120" s="85"/>
      <c r="P120" s="85"/>
      <c r="Q120" s="85"/>
      <c r="R120" s="85"/>
      <c r="S120" s="52"/>
      <c r="T120" s="52"/>
    </row>
    <row r="121" spans="1:20" ht="12.75">
      <c r="A121" s="95"/>
      <c r="B121" s="112"/>
      <c r="C121" s="85"/>
      <c r="D121" s="160"/>
      <c r="E121" s="90"/>
      <c r="F121" s="161"/>
      <c r="G121" s="90"/>
      <c r="H121" s="99"/>
      <c r="I121" s="97"/>
      <c r="J121" s="101"/>
      <c r="K121" s="101"/>
      <c r="L121" s="101"/>
      <c r="M121" s="101"/>
      <c r="N121" s="101"/>
      <c r="O121" s="85"/>
      <c r="P121" s="85"/>
      <c r="Q121" s="85"/>
      <c r="R121" s="85"/>
      <c r="S121" s="52"/>
      <c r="T121" s="52"/>
    </row>
    <row r="122" spans="1:20" ht="12.75">
      <c r="A122" s="116"/>
      <c r="B122" s="85"/>
      <c r="C122" s="85"/>
      <c r="D122" s="96"/>
      <c r="E122" s="97"/>
      <c r="F122" s="98"/>
      <c r="G122" s="97"/>
      <c r="H122" s="99"/>
      <c r="I122" s="100"/>
      <c r="J122" s="101"/>
      <c r="K122" s="101"/>
      <c r="L122" s="101"/>
      <c r="M122" s="101"/>
      <c r="N122" s="101"/>
      <c r="O122" s="91"/>
      <c r="P122" s="85"/>
      <c r="Q122" s="92"/>
      <c r="R122" s="85"/>
      <c r="S122" s="52"/>
      <c r="T122" s="52"/>
    </row>
    <row r="123" spans="1:20" ht="12.75">
      <c r="A123" s="95"/>
      <c r="B123" s="116"/>
      <c r="C123" s="85"/>
      <c r="D123" s="96"/>
      <c r="E123" s="97"/>
      <c r="F123" s="98"/>
      <c r="G123" s="97"/>
      <c r="H123" s="99"/>
      <c r="I123" s="100"/>
      <c r="J123" s="101"/>
      <c r="K123" s="101"/>
      <c r="L123" s="101"/>
      <c r="M123" s="101"/>
      <c r="N123" s="101"/>
      <c r="O123" s="85"/>
      <c r="P123" s="85"/>
      <c r="Q123" s="85"/>
      <c r="R123" s="85"/>
      <c r="S123" s="52"/>
      <c r="T123" s="52"/>
    </row>
    <row r="124" spans="1:20" ht="12.75">
      <c r="A124" s="95"/>
      <c r="B124" s="116"/>
      <c r="C124" s="85"/>
      <c r="D124" s="96"/>
      <c r="E124" s="97"/>
      <c r="F124" s="98"/>
      <c r="G124" s="97"/>
      <c r="H124" s="99"/>
      <c r="I124" s="100"/>
      <c r="J124" s="101"/>
      <c r="K124" s="90"/>
      <c r="L124" s="91"/>
      <c r="M124" s="85"/>
      <c r="N124" s="92"/>
      <c r="O124" s="85"/>
      <c r="P124" s="85"/>
      <c r="Q124" s="85"/>
      <c r="R124" s="85"/>
      <c r="S124" s="52"/>
      <c r="T124" s="52"/>
    </row>
    <row r="125" spans="1:20" ht="12.75">
      <c r="A125" s="95"/>
      <c r="B125" s="116"/>
      <c r="C125" s="85"/>
      <c r="D125" s="96"/>
      <c r="E125" s="97"/>
      <c r="F125" s="98"/>
      <c r="G125" s="97"/>
      <c r="H125" s="99"/>
      <c r="I125" s="100"/>
      <c r="J125" s="101"/>
      <c r="K125" s="90"/>
      <c r="L125" s="91"/>
      <c r="M125" s="85"/>
      <c r="N125" s="92"/>
      <c r="O125" s="85"/>
      <c r="P125" s="85"/>
      <c r="Q125" s="85"/>
      <c r="R125" s="85"/>
      <c r="S125" s="52"/>
      <c r="T125" s="52"/>
    </row>
    <row r="126" spans="1:20" ht="12.75">
      <c r="A126" s="95"/>
      <c r="B126" s="116"/>
      <c r="C126" s="85"/>
      <c r="D126" s="96"/>
      <c r="E126" s="97"/>
      <c r="F126" s="98"/>
      <c r="G126" s="97"/>
      <c r="H126" s="99"/>
      <c r="I126" s="100"/>
      <c r="J126" s="101"/>
      <c r="K126" s="93"/>
      <c r="L126" s="85"/>
      <c r="M126" s="85"/>
      <c r="N126" s="85"/>
      <c r="O126" s="85"/>
      <c r="P126" s="85"/>
      <c r="Q126" s="85"/>
      <c r="R126" s="85"/>
      <c r="S126" s="52"/>
      <c r="T126" s="52"/>
    </row>
    <row r="127" spans="1:20" ht="12.75">
      <c r="A127" s="95"/>
      <c r="B127" s="112"/>
      <c r="C127" s="104"/>
      <c r="D127" s="257"/>
      <c r="E127" s="257"/>
      <c r="F127" s="257"/>
      <c r="G127" s="257"/>
      <c r="H127" s="259"/>
      <c r="I127" s="259"/>
      <c r="J127" s="219"/>
      <c r="K127" s="219"/>
      <c r="L127" s="219"/>
      <c r="M127" s="219"/>
      <c r="N127" s="219"/>
      <c r="O127" s="219"/>
      <c r="P127" s="85"/>
      <c r="Q127" s="85"/>
      <c r="R127" s="85"/>
      <c r="S127" s="52"/>
      <c r="T127" s="52"/>
    </row>
    <row r="128" spans="1:20" ht="12.75">
      <c r="A128" s="104"/>
      <c r="B128" s="104"/>
      <c r="C128" s="104"/>
      <c r="D128" s="257"/>
      <c r="E128" s="257"/>
      <c r="F128" s="257"/>
      <c r="G128" s="257"/>
      <c r="H128" s="259"/>
      <c r="I128" s="259"/>
      <c r="J128" s="219"/>
      <c r="K128" s="219"/>
      <c r="L128" s="219"/>
      <c r="M128" s="219"/>
      <c r="N128" s="219"/>
      <c r="O128" s="219"/>
      <c r="P128" s="85"/>
      <c r="Q128" s="85"/>
      <c r="R128" s="85"/>
      <c r="S128" s="52"/>
      <c r="T128" s="52"/>
    </row>
    <row r="129" spans="1:20" ht="12.75">
      <c r="A129" s="95"/>
      <c r="B129" s="116"/>
      <c r="C129" s="85"/>
      <c r="D129" s="96"/>
      <c r="E129" s="97"/>
      <c r="F129" s="98"/>
      <c r="G129" s="97"/>
      <c r="H129" s="99"/>
      <c r="I129" s="100"/>
      <c r="J129" s="101"/>
      <c r="K129" s="93"/>
      <c r="L129" s="85"/>
      <c r="M129" s="85"/>
      <c r="N129" s="85"/>
      <c r="O129" s="85"/>
      <c r="P129" s="85"/>
      <c r="Q129" s="85"/>
      <c r="R129" s="85"/>
      <c r="S129" s="52"/>
      <c r="T129" s="52"/>
    </row>
    <row r="130" spans="1:20" ht="12.75">
      <c r="A130" s="94"/>
      <c r="B130" s="85"/>
      <c r="C130" s="85"/>
      <c r="D130" s="96"/>
      <c r="E130" s="97"/>
      <c r="F130" s="98"/>
      <c r="G130" s="97"/>
      <c r="H130" s="99"/>
      <c r="I130" s="100"/>
      <c r="J130" s="101"/>
      <c r="K130" s="93"/>
      <c r="L130" s="85"/>
      <c r="M130" s="85"/>
      <c r="N130" s="85"/>
      <c r="O130" s="85"/>
      <c r="P130" s="85"/>
      <c r="Q130" s="85"/>
      <c r="R130" s="85"/>
      <c r="S130" s="52"/>
      <c r="T130" s="52"/>
    </row>
    <row r="131" spans="1:20" ht="12.75">
      <c r="A131" s="95"/>
      <c r="B131" s="116"/>
      <c r="C131" s="85"/>
      <c r="D131" s="96"/>
      <c r="E131" s="97"/>
      <c r="F131" s="98"/>
      <c r="G131" s="97"/>
      <c r="H131" s="97"/>
      <c r="I131" s="97"/>
      <c r="J131" s="101"/>
      <c r="K131" s="90"/>
      <c r="L131" s="85"/>
      <c r="M131" s="85"/>
      <c r="N131" s="85"/>
      <c r="O131" s="85"/>
      <c r="P131" s="85"/>
      <c r="Q131" s="85"/>
      <c r="R131" s="85"/>
      <c r="S131" s="52"/>
      <c r="T131" s="52"/>
    </row>
    <row r="132" spans="1:20" ht="12.75">
      <c r="A132" s="95"/>
      <c r="B132" s="116"/>
      <c r="C132" s="85"/>
      <c r="D132" s="99"/>
      <c r="E132" s="97"/>
      <c r="F132" s="265"/>
      <c r="G132" s="265"/>
      <c r="H132" s="222"/>
      <c r="I132" s="222"/>
      <c r="J132" s="103"/>
      <c r="K132" s="90"/>
      <c r="L132" s="223"/>
      <c r="M132" s="223"/>
      <c r="N132" s="223"/>
      <c r="O132" s="223"/>
      <c r="P132" s="85"/>
      <c r="Q132" s="85"/>
      <c r="R132" s="85"/>
      <c r="S132" s="52"/>
      <c r="T132" s="52"/>
    </row>
    <row r="133" spans="1:20" ht="12.75">
      <c r="A133" s="116"/>
      <c r="B133" s="85"/>
      <c r="C133" s="85"/>
      <c r="D133" s="96"/>
      <c r="E133" s="97"/>
      <c r="F133" s="161"/>
      <c r="G133" s="90"/>
      <c r="H133" s="163"/>
      <c r="I133" s="163"/>
      <c r="J133" s="103"/>
      <c r="K133" s="90"/>
      <c r="L133" s="116"/>
      <c r="M133" s="90"/>
      <c r="N133" s="116"/>
      <c r="O133" s="116"/>
      <c r="P133" s="85"/>
      <c r="Q133" s="85"/>
      <c r="R133" s="85"/>
      <c r="S133" s="52"/>
      <c r="T133" s="52"/>
    </row>
    <row r="134" spans="1:20" ht="12.75">
      <c r="A134" s="95"/>
      <c r="B134" s="116"/>
      <c r="C134" s="85"/>
      <c r="D134" s="96"/>
      <c r="E134" s="97"/>
      <c r="F134" s="161"/>
      <c r="G134" s="90"/>
      <c r="H134" s="163"/>
      <c r="I134" s="163"/>
      <c r="J134" s="103"/>
      <c r="K134" s="90"/>
      <c r="L134" s="116"/>
      <c r="M134" s="90"/>
      <c r="N134" s="116"/>
      <c r="O134" s="116"/>
      <c r="P134" s="85"/>
      <c r="Q134" s="85"/>
      <c r="R134" s="85"/>
      <c r="S134" s="52"/>
      <c r="T134" s="52"/>
    </row>
    <row r="135" spans="1:20" ht="12.75">
      <c r="A135" s="95"/>
      <c r="B135" s="116"/>
      <c r="C135" s="85"/>
      <c r="D135" s="96"/>
      <c r="E135" s="97"/>
      <c r="F135" s="265"/>
      <c r="G135" s="265"/>
      <c r="H135" s="222"/>
      <c r="I135" s="222"/>
      <c r="J135" s="103"/>
      <c r="K135" s="90"/>
      <c r="L135" s="223"/>
      <c r="M135" s="223"/>
      <c r="N135" s="223"/>
      <c r="O135" s="223"/>
      <c r="P135" s="85"/>
      <c r="Q135" s="85"/>
      <c r="R135" s="85"/>
      <c r="S135" s="52"/>
      <c r="T135" s="52"/>
    </row>
    <row r="136" spans="1:20" ht="12.75">
      <c r="A136" s="95"/>
      <c r="B136" s="116"/>
      <c r="C136" s="85"/>
      <c r="D136" s="96"/>
      <c r="E136" s="97"/>
      <c r="F136" s="161"/>
      <c r="G136" s="90"/>
      <c r="H136" s="163"/>
      <c r="I136" s="163"/>
      <c r="J136" s="103"/>
      <c r="K136" s="90"/>
      <c r="L136" s="116"/>
      <c r="M136" s="90"/>
      <c r="N136" s="116"/>
      <c r="O136" s="116"/>
      <c r="P136" s="85"/>
      <c r="Q136" s="85"/>
      <c r="R136" s="85"/>
      <c r="S136" s="52"/>
      <c r="T136" s="52"/>
    </row>
    <row r="137" spans="1:20" ht="12.75">
      <c r="A137" s="95"/>
      <c r="B137" s="116"/>
      <c r="C137" s="85"/>
      <c r="D137" s="99"/>
      <c r="E137" s="97"/>
      <c r="F137" s="161"/>
      <c r="G137" s="90"/>
      <c r="H137" s="222"/>
      <c r="I137" s="222"/>
      <c r="J137" s="103"/>
      <c r="K137" s="90"/>
      <c r="L137" s="223"/>
      <c r="M137" s="223"/>
      <c r="N137" s="223"/>
      <c r="O137" s="223"/>
      <c r="P137" s="85"/>
      <c r="Q137" s="85"/>
      <c r="R137" s="85"/>
      <c r="S137" s="52"/>
      <c r="T137" s="52"/>
    </row>
    <row r="138" spans="1:20" ht="12.75">
      <c r="A138" s="95"/>
      <c r="B138" s="116"/>
      <c r="C138" s="85"/>
      <c r="D138" s="96"/>
      <c r="E138" s="97"/>
      <c r="F138" s="98"/>
      <c r="G138" s="97"/>
      <c r="H138" s="97"/>
      <c r="I138" s="97"/>
      <c r="J138" s="101"/>
      <c r="K138" s="90"/>
      <c r="L138" s="85"/>
      <c r="M138" s="97"/>
      <c r="N138" s="111"/>
      <c r="O138" s="85"/>
      <c r="P138" s="85"/>
      <c r="Q138" s="113"/>
      <c r="R138" s="85"/>
      <c r="S138" s="52"/>
      <c r="T138" s="52"/>
    </row>
    <row r="139" spans="1:20" ht="12.75">
      <c r="A139" s="95"/>
      <c r="B139" s="116"/>
      <c r="C139" s="85"/>
      <c r="D139" s="96"/>
      <c r="E139" s="97"/>
      <c r="F139" s="265"/>
      <c r="G139" s="265"/>
      <c r="H139" s="97"/>
      <c r="I139" s="97"/>
      <c r="J139" s="101"/>
      <c r="K139" s="90"/>
      <c r="L139" s="265"/>
      <c r="M139" s="265"/>
      <c r="N139" s="111"/>
      <c r="O139" s="85"/>
      <c r="P139" s="85"/>
      <c r="Q139" s="85"/>
      <c r="R139" s="85"/>
      <c r="S139" s="52"/>
      <c r="T139" s="52"/>
    </row>
    <row r="140" spans="1:20" ht="12.75">
      <c r="A140" s="95"/>
      <c r="B140" s="116"/>
      <c r="C140" s="85"/>
      <c r="D140" s="96"/>
      <c r="E140" s="97"/>
      <c r="F140" s="98"/>
      <c r="G140" s="97"/>
      <c r="H140" s="99"/>
      <c r="I140" s="100"/>
      <c r="J140" s="101"/>
      <c r="K140" s="93"/>
      <c r="L140" s="85"/>
      <c r="M140" s="85"/>
      <c r="N140" s="111"/>
      <c r="O140" s="85"/>
      <c r="P140" s="85"/>
      <c r="Q140" s="85"/>
      <c r="R140" s="85"/>
      <c r="S140" s="52"/>
      <c r="T140" s="52"/>
    </row>
    <row r="141" spans="1:20" ht="12.75">
      <c r="A141" s="95"/>
      <c r="B141" s="116"/>
      <c r="C141" s="85"/>
      <c r="D141" s="220"/>
      <c r="E141" s="220"/>
      <c r="F141" s="220"/>
      <c r="G141" s="220"/>
      <c r="H141" s="221"/>
      <c r="I141" s="221"/>
      <c r="J141" s="220"/>
      <c r="K141" s="220"/>
      <c r="L141" s="220"/>
      <c r="M141" s="220"/>
      <c r="N141" s="221"/>
      <c r="O141" s="221"/>
      <c r="P141" s="85"/>
      <c r="Q141" s="85"/>
      <c r="R141" s="85"/>
      <c r="S141" s="52"/>
      <c r="T141" s="52"/>
    </row>
    <row r="142" spans="1:20" ht="12.75">
      <c r="A142" s="95"/>
      <c r="B142" s="116"/>
      <c r="C142" s="85"/>
      <c r="D142" s="96"/>
      <c r="E142" s="97"/>
      <c r="F142" s="98"/>
      <c r="G142" s="97"/>
      <c r="H142" s="99"/>
      <c r="I142" s="100"/>
      <c r="J142" s="101"/>
      <c r="K142" s="93"/>
      <c r="L142" s="85"/>
      <c r="M142" s="85"/>
      <c r="N142" s="111"/>
      <c r="O142" s="85"/>
      <c r="P142" s="85"/>
      <c r="Q142" s="85"/>
      <c r="R142" s="85"/>
      <c r="S142" s="52"/>
      <c r="T142" s="52"/>
    </row>
    <row r="143" spans="1:20" ht="12.75">
      <c r="A143" s="95"/>
      <c r="B143" s="112"/>
      <c r="C143" s="85"/>
      <c r="D143" s="96"/>
      <c r="E143" s="97"/>
      <c r="F143" s="98"/>
      <c r="G143" s="97"/>
      <c r="H143" s="99"/>
      <c r="I143" s="100"/>
      <c r="J143" s="101"/>
      <c r="K143" s="101"/>
      <c r="L143" s="85"/>
      <c r="M143" s="85"/>
      <c r="N143" s="111"/>
      <c r="O143" s="85"/>
      <c r="P143" s="85"/>
      <c r="Q143" s="85"/>
      <c r="R143" s="85"/>
      <c r="S143" s="52"/>
      <c r="T143" s="52"/>
    </row>
    <row r="144" spans="1:20" ht="12.75">
      <c r="A144" s="95"/>
      <c r="B144" s="112"/>
      <c r="C144" s="85"/>
      <c r="D144" s="96"/>
      <c r="E144" s="97"/>
      <c r="F144" s="98"/>
      <c r="G144" s="127"/>
      <c r="H144" s="128"/>
      <c r="I144" s="128"/>
      <c r="J144" s="118"/>
      <c r="K144" s="104"/>
      <c r="L144" s="85"/>
      <c r="M144" s="85"/>
      <c r="N144" s="85"/>
      <c r="O144" s="85"/>
      <c r="P144" s="85"/>
      <c r="Q144" s="85"/>
      <c r="R144" s="85"/>
      <c r="S144" s="52"/>
      <c r="T144" s="52"/>
    </row>
    <row r="145" spans="1:20" ht="12.75">
      <c r="A145" s="95"/>
      <c r="B145" s="112"/>
      <c r="C145" s="85"/>
      <c r="D145" s="96"/>
      <c r="E145" s="267"/>
      <c r="F145" s="267"/>
      <c r="G145" s="218"/>
      <c r="H145" s="218"/>
      <c r="I145" s="218"/>
      <c r="J145" s="218"/>
      <c r="K145" s="104"/>
      <c r="L145" s="85"/>
      <c r="M145" s="85"/>
      <c r="N145" s="85"/>
      <c r="O145" s="85"/>
      <c r="P145" s="85"/>
      <c r="Q145" s="85"/>
      <c r="R145" s="85"/>
      <c r="S145" s="52"/>
      <c r="T145" s="52"/>
    </row>
    <row r="146" spans="1:20" ht="12.75">
      <c r="A146" s="95"/>
      <c r="B146" s="112"/>
      <c r="C146" s="85"/>
      <c r="D146" s="96"/>
      <c r="E146" s="267"/>
      <c r="F146" s="267"/>
      <c r="G146" s="218"/>
      <c r="H146" s="218"/>
      <c r="I146" s="218"/>
      <c r="J146" s="218"/>
      <c r="K146" s="101"/>
      <c r="L146" s="85"/>
      <c r="M146" s="85"/>
      <c r="N146" s="85"/>
      <c r="O146" s="85"/>
      <c r="P146" s="85"/>
      <c r="Q146" s="85"/>
      <c r="R146" s="85"/>
      <c r="S146" s="52"/>
      <c r="T146" s="52"/>
    </row>
    <row r="147" spans="1:20" ht="12.75">
      <c r="A147" s="94"/>
      <c r="B147" s="85"/>
      <c r="C147" s="85"/>
      <c r="D147" s="96"/>
      <c r="E147" s="264"/>
      <c r="F147" s="264"/>
      <c r="G147" s="99"/>
      <c r="H147" s="97"/>
      <c r="I147" s="100"/>
      <c r="J147" s="97"/>
      <c r="K147" s="101"/>
      <c r="L147" s="85"/>
      <c r="M147" s="85"/>
      <c r="N147" s="85"/>
      <c r="O147" s="85"/>
      <c r="P147" s="85"/>
      <c r="Q147" s="85"/>
      <c r="R147" s="85"/>
      <c r="S147" s="52"/>
      <c r="T147" s="52"/>
    </row>
    <row r="148" spans="1:20" ht="12.75">
      <c r="A148" s="95"/>
      <c r="B148" s="94"/>
      <c r="C148" s="85"/>
      <c r="D148" s="96"/>
      <c r="E148" s="165"/>
      <c r="F148" s="165"/>
      <c r="G148" s="99"/>
      <c r="H148" s="97"/>
      <c r="I148" s="100"/>
      <c r="J148" s="97"/>
      <c r="K148" s="101"/>
      <c r="L148" s="85"/>
      <c r="M148" s="85"/>
      <c r="N148" s="85"/>
      <c r="O148" s="85"/>
      <c r="P148" s="85"/>
      <c r="Q148" s="85"/>
      <c r="R148" s="85"/>
      <c r="S148" s="52"/>
      <c r="T148" s="52"/>
    </row>
    <row r="149" spans="1:20" ht="12.75">
      <c r="A149" s="94"/>
      <c r="B149" s="94"/>
      <c r="C149" s="94"/>
      <c r="D149" s="96"/>
      <c r="E149" s="264"/>
      <c r="F149" s="264"/>
      <c r="G149" s="99"/>
      <c r="H149" s="97"/>
      <c r="I149" s="100"/>
      <c r="J149" s="97"/>
      <c r="K149" s="97"/>
      <c r="L149" s="85"/>
      <c r="M149" s="85"/>
      <c r="N149" s="85"/>
      <c r="O149" s="85"/>
      <c r="P149" s="85"/>
      <c r="Q149" s="85"/>
      <c r="R149" s="85"/>
      <c r="S149" s="52"/>
      <c r="T149" s="52"/>
    </row>
    <row r="150" spans="1:20" ht="12.75">
      <c r="A150" s="95"/>
      <c r="B150" s="94"/>
      <c r="C150" s="85"/>
      <c r="D150" s="96"/>
      <c r="E150" s="165"/>
      <c r="F150" s="165"/>
      <c r="G150" s="99"/>
      <c r="H150" s="97"/>
      <c r="I150" s="100"/>
      <c r="J150" s="97"/>
      <c r="K150" s="101"/>
      <c r="L150" s="85"/>
      <c r="M150" s="85"/>
      <c r="N150" s="85"/>
      <c r="O150" s="85"/>
      <c r="P150" s="85"/>
      <c r="Q150" s="85"/>
      <c r="R150" s="85"/>
      <c r="S150" s="52"/>
      <c r="T150" s="52"/>
    </row>
    <row r="151" spans="1:20" ht="12.75">
      <c r="A151" s="94"/>
      <c r="B151" s="94"/>
      <c r="C151" s="85"/>
      <c r="D151" s="96"/>
      <c r="E151" s="264"/>
      <c r="F151" s="264"/>
      <c r="G151" s="99"/>
      <c r="H151" s="97"/>
      <c r="I151" s="100"/>
      <c r="J151" s="97"/>
      <c r="K151" s="97"/>
      <c r="L151" s="85"/>
      <c r="M151" s="85"/>
      <c r="N151" s="85"/>
      <c r="O151" s="85"/>
      <c r="P151" s="85"/>
      <c r="Q151" s="85"/>
      <c r="R151" s="85"/>
      <c r="S151" s="52"/>
      <c r="T151" s="52"/>
    </row>
    <row r="152" spans="1:20" ht="12.75">
      <c r="A152" s="94"/>
      <c r="B152" s="94"/>
      <c r="C152" s="85"/>
      <c r="D152" s="96"/>
      <c r="E152" s="165"/>
      <c r="F152" s="165"/>
      <c r="G152" s="99"/>
      <c r="H152" s="97"/>
      <c r="I152" s="100"/>
      <c r="J152" s="97"/>
      <c r="K152" s="101"/>
      <c r="L152" s="85"/>
      <c r="M152" s="85"/>
      <c r="N152" s="85"/>
      <c r="O152" s="85"/>
      <c r="P152" s="85"/>
      <c r="Q152" s="85"/>
      <c r="R152" s="85"/>
      <c r="S152" s="52"/>
      <c r="T152" s="52"/>
    </row>
    <row r="153" spans="1:20" ht="12.75">
      <c r="A153" s="94"/>
      <c r="B153" s="94"/>
      <c r="C153" s="85"/>
      <c r="D153" s="96"/>
      <c r="E153" s="260"/>
      <c r="F153" s="260"/>
      <c r="G153" s="99"/>
      <c r="H153" s="97"/>
      <c r="I153" s="100"/>
      <c r="J153" s="97"/>
      <c r="K153" s="97"/>
      <c r="L153" s="85"/>
      <c r="M153" s="85"/>
      <c r="N153" s="85"/>
      <c r="O153" s="85"/>
      <c r="P153" s="85"/>
      <c r="Q153" s="85"/>
      <c r="R153" s="85"/>
      <c r="S153" s="52"/>
      <c r="T153" s="52"/>
    </row>
    <row r="154" spans="1:20" ht="12.75">
      <c r="A154" s="94"/>
      <c r="B154" s="94"/>
      <c r="C154" s="85"/>
      <c r="D154" s="96"/>
      <c r="E154" s="167"/>
      <c r="F154" s="165"/>
      <c r="G154" s="99"/>
      <c r="H154" s="97"/>
      <c r="I154" s="100"/>
      <c r="J154" s="97"/>
      <c r="K154" s="97"/>
      <c r="L154" s="85"/>
      <c r="M154" s="85"/>
      <c r="N154" s="85"/>
      <c r="O154" s="85"/>
      <c r="P154" s="85"/>
      <c r="Q154" s="85"/>
      <c r="R154" s="85"/>
      <c r="S154" s="52"/>
      <c r="T154" s="52"/>
    </row>
    <row r="155" spans="1:20" ht="12.75">
      <c r="A155" s="94"/>
      <c r="B155" s="94"/>
      <c r="C155" s="85"/>
      <c r="D155" s="96"/>
      <c r="E155" s="260"/>
      <c r="F155" s="260"/>
      <c r="G155" s="99"/>
      <c r="H155" s="97"/>
      <c r="I155" s="100"/>
      <c r="J155" s="97"/>
      <c r="K155" s="97"/>
      <c r="L155" s="85"/>
      <c r="M155" s="85"/>
      <c r="N155" s="85"/>
      <c r="O155" s="85"/>
      <c r="P155" s="85"/>
      <c r="Q155" s="85"/>
      <c r="R155" s="85"/>
      <c r="S155" s="52"/>
      <c r="T155" s="52"/>
    </row>
    <row r="156" spans="1:20" ht="12.75">
      <c r="A156" s="94"/>
      <c r="B156" s="94"/>
      <c r="C156" s="85"/>
      <c r="D156" s="96"/>
      <c r="E156" s="167"/>
      <c r="F156" s="165"/>
      <c r="G156" s="99"/>
      <c r="H156" s="97"/>
      <c r="I156" s="100"/>
      <c r="J156" s="97"/>
      <c r="K156" s="97"/>
      <c r="L156" s="85"/>
      <c r="M156" s="85"/>
      <c r="N156" s="85"/>
      <c r="O156" s="85"/>
      <c r="P156" s="85"/>
      <c r="Q156" s="85"/>
      <c r="R156" s="85"/>
      <c r="S156" s="52"/>
      <c r="T156" s="52"/>
    </row>
    <row r="157" spans="1:20" ht="12.75">
      <c r="A157" s="94"/>
      <c r="B157" s="94"/>
      <c r="C157" s="85"/>
      <c r="D157" s="96"/>
      <c r="E157" s="264"/>
      <c r="F157" s="264"/>
      <c r="G157" s="99"/>
      <c r="H157" s="97"/>
      <c r="I157" s="100"/>
      <c r="J157" s="97"/>
      <c r="K157" s="97"/>
      <c r="L157" s="85"/>
      <c r="M157" s="85"/>
      <c r="N157" s="85"/>
      <c r="O157" s="85"/>
      <c r="P157" s="85"/>
      <c r="Q157" s="85"/>
      <c r="R157" s="85"/>
      <c r="S157" s="52"/>
      <c r="T157" s="52"/>
    </row>
    <row r="158" spans="1:20" ht="12.75">
      <c r="A158" s="94"/>
      <c r="B158" s="94"/>
      <c r="C158" s="85"/>
      <c r="D158" s="96"/>
      <c r="E158" s="165"/>
      <c r="F158" s="165"/>
      <c r="G158" s="99"/>
      <c r="H158" s="97"/>
      <c r="I158" s="100"/>
      <c r="J158" s="97"/>
      <c r="K158" s="97"/>
      <c r="L158" s="85"/>
      <c r="M158" s="85"/>
      <c r="N158" s="85"/>
      <c r="O158" s="85"/>
      <c r="P158" s="85"/>
      <c r="Q158" s="85"/>
      <c r="R158" s="85"/>
      <c r="S158" s="52"/>
      <c r="T158" s="52"/>
    </row>
    <row r="159" spans="1:20" ht="12.75">
      <c r="A159" s="94"/>
      <c r="B159" s="94"/>
      <c r="C159" s="85"/>
      <c r="D159" s="96"/>
      <c r="E159" s="264"/>
      <c r="F159" s="264"/>
      <c r="G159" s="99"/>
      <c r="H159" s="97"/>
      <c r="I159" s="100"/>
      <c r="J159" s="97"/>
      <c r="K159" s="97"/>
      <c r="L159" s="85"/>
      <c r="M159" s="85"/>
      <c r="N159" s="85"/>
      <c r="O159" s="85"/>
      <c r="P159" s="85"/>
      <c r="Q159" s="85"/>
      <c r="R159" s="85"/>
      <c r="S159" s="52"/>
      <c r="T159" s="52"/>
    </row>
    <row r="160" spans="1:20" ht="12.75">
      <c r="A160" s="94"/>
      <c r="B160" s="94"/>
      <c r="C160" s="85"/>
      <c r="D160" s="96"/>
      <c r="E160" s="165"/>
      <c r="F160" s="165"/>
      <c r="G160" s="99"/>
      <c r="H160" s="97"/>
      <c r="I160" s="100"/>
      <c r="J160" s="97"/>
      <c r="K160" s="97"/>
      <c r="L160" s="85"/>
      <c r="M160" s="85"/>
      <c r="N160" s="85"/>
      <c r="O160" s="85"/>
      <c r="P160" s="85"/>
      <c r="Q160" s="85"/>
      <c r="R160" s="85"/>
      <c r="S160" s="52"/>
      <c r="T160" s="52"/>
    </row>
    <row r="161" spans="1:20" ht="12.75">
      <c r="A161" s="94"/>
      <c r="B161" s="94"/>
      <c r="C161" s="85"/>
      <c r="D161" s="96"/>
      <c r="E161" s="264"/>
      <c r="F161" s="264"/>
      <c r="G161" s="99"/>
      <c r="H161" s="97"/>
      <c r="I161" s="100"/>
      <c r="J161" s="97"/>
      <c r="K161" s="97"/>
      <c r="L161" s="85"/>
      <c r="M161" s="85"/>
      <c r="N161" s="85"/>
      <c r="O161" s="85"/>
      <c r="P161" s="85"/>
      <c r="Q161" s="85"/>
      <c r="R161" s="85"/>
      <c r="S161" s="52"/>
      <c r="T161" s="52"/>
    </row>
    <row r="162" spans="1:20" ht="12.75">
      <c r="A162" s="94"/>
      <c r="B162" s="94"/>
      <c r="C162" s="85"/>
      <c r="D162" s="96"/>
      <c r="E162" s="165"/>
      <c r="F162" s="165"/>
      <c r="G162" s="99"/>
      <c r="H162" s="97"/>
      <c r="I162" s="100"/>
      <c r="J162" s="97"/>
      <c r="K162" s="97"/>
      <c r="L162" s="85"/>
      <c r="M162" s="85"/>
      <c r="N162" s="85"/>
      <c r="O162" s="85"/>
      <c r="P162" s="85"/>
      <c r="Q162" s="85"/>
      <c r="R162" s="85"/>
      <c r="S162" s="52"/>
      <c r="T162" s="52"/>
    </row>
    <row r="163" spans="1:20" ht="12.75">
      <c r="A163" s="94"/>
      <c r="B163" s="94"/>
      <c r="C163" s="85"/>
      <c r="D163" s="96"/>
      <c r="E163" s="264"/>
      <c r="F163" s="264"/>
      <c r="G163" s="99"/>
      <c r="H163" s="97"/>
      <c r="I163" s="100"/>
      <c r="J163" s="97"/>
      <c r="K163" s="97"/>
      <c r="L163" s="85"/>
      <c r="M163" s="85"/>
      <c r="N163" s="85"/>
      <c r="O163" s="85"/>
      <c r="P163" s="85"/>
      <c r="Q163" s="85"/>
      <c r="R163" s="85"/>
      <c r="S163" s="52"/>
      <c r="T163" s="52"/>
    </row>
    <row r="164" spans="1:20" ht="12.75">
      <c r="A164" s="112"/>
      <c r="B164" s="112"/>
      <c r="C164" s="85"/>
      <c r="D164" s="96"/>
      <c r="E164" s="165"/>
      <c r="F164" s="165"/>
      <c r="G164" s="97"/>
      <c r="H164" s="97"/>
      <c r="I164" s="100"/>
      <c r="J164" s="97"/>
      <c r="K164" s="101"/>
      <c r="L164" s="85"/>
      <c r="M164" s="85"/>
      <c r="N164" s="85"/>
      <c r="O164" s="85"/>
      <c r="P164" s="85"/>
      <c r="Q164" s="85"/>
      <c r="R164" s="85"/>
      <c r="S164" s="52"/>
      <c r="T164" s="52"/>
    </row>
    <row r="165" spans="1:20" ht="12.75">
      <c r="A165" s="94"/>
      <c r="B165" s="94"/>
      <c r="C165" s="85"/>
      <c r="D165" s="96"/>
      <c r="E165" s="260"/>
      <c r="F165" s="260"/>
      <c r="G165" s="99"/>
      <c r="H165" s="97"/>
      <c r="I165" s="100"/>
      <c r="J165" s="97"/>
      <c r="K165" s="107"/>
      <c r="L165" s="85"/>
      <c r="M165" s="85"/>
      <c r="N165" s="85"/>
      <c r="O165" s="85"/>
      <c r="P165" s="85"/>
      <c r="Q165" s="85"/>
      <c r="R165" s="85"/>
      <c r="S165" s="52"/>
      <c r="T165" s="52"/>
    </row>
    <row r="166" spans="1:20" ht="12.75">
      <c r="A166" s="94"/>
      <c r="B166" s="94"/>
      <c r="C166" s="85"/>
      <c r="D166" s="96"/>
      <c r="E166" s="166"/>
      <c r="F166" s="166"/>
      <c r="G166" s="97"/>
      <c r="H166" s="97"/>
      <c r="I166" s="100"/>
      <c r="J166" s="97"/>
      <c r="K166" s="97"/>
      <c r="L166" s="85"/>
      <c r="M166" s="85"/>
      <c r="N166" s="85"/>
      <c r="O166" s="85"/>
      <c r="P166" s="85"/>
      <c r="Q166" s="85"/>
      <c r="R166" s="85"/>
      <c r="S166" s="52"/>
      <c r="T166" s="52"/>
    </row>
    <row r="167" spans="1:20" ht="12.75">
      <c r="A167" s="94"/>
      <c r="B167" s="94"/>
      <c r="C167" s="85"/>
      <c r="D167" s="96"/>
      <c r="E167" s="260"/>
      <c r="F167" s="260"/>
      <c r="G167" s="99"/>
      <c r="H167" s="97"/>
      <c r="I167" s="100"/>
      <c r="J167" s="97"/>
      <c r="K167" s="97"/>
      <c r="L167" s="85"/>
      <c r="M167" s="85"/>
      <c r="N167" s="85"/>
      <c r="O167" s="85"/>
      <c r="P167" s="85"/>
      <c r="Q167" s="85"/>
      <c r="R167" s="85"/>
      <c r="S167" s="52"/>
      <c r="T167" s="52"/>
    </row>
    <row r="168" spans="1:20" ht="12.75">
      <c r="A168" s="94"/>
      <c r="B168" s="94"/>
      <c r="C168" s="85"/>
      <c r="D168" s="96"/>
      <c r="E168" s="166"/>
      <c r="F168" s="166"/>
      <c r="G168" s="97"/>
      <c r="H168" s="97"/>
      <c r="I168" s="100"/>
      <c r="J168" s="97"/>
      <c r="K168" s="97"/>
      <c r="L168" s="85"/>
      <c r="M168" s="85"/>
      <c r="N168" s="85"/>
      <c r="O168" s="85"/>
      <c r="P168" s="85"/>
      <c r="Q168" s="85"/>
      <c r="R168" s="85"/>
      <c r="S168" s="52"/>
      <c r="T168" s="52"/>
    </row>
    <row r="169" spans="1:20" ht="29.25" customHeight="1">
      <c r="A169" s="224"/>
      <c r="B169" s="225"/>
      <c r="C169" s="225"/>
      <c r="D169" s="225"/>
      <c r="E169" s="260"/>
      <c r="F169" s="260"/>
      <c r="G169" s="98"/>
      <c r="H169" s="97"/>
      <c r="I169" s="100"/>
      <c r="J169" s="97"/>
      <c r="K169" s="107"/>
      <c r="L169" s="85"/>
      <c r="M169" s="85"/>
      <c r="N169" s="85"/>
      <c r="O169" s="85"/>
      <c r="P169" s="85"/>
      <c r="Q169" s="85"/>
      <c r="R169" s="85"/>
      <c r="S169" s="52"/>
      <c r="T169" s="52"/>
    </row>
    <row r="170" spans="1:20" ht="12.75">
      <c r="A170" s="94"/>
      <c r="B170" s="94"/>
      <c r="C170" s="85"/>
      <c r="D170" s="96"/>
      <c r="E170" s="166"/>
      <c r="F170" s="166"/>
      <c r="G170" s="97"/>
      <c r="H170" s="97"/>
      <c r="I170" s="100"/>
      <c r="J170" s="97"/>
      <c r="K170" s="97"/>
      <c r="L170" s="85"/>
      <c r="M170" s="85"/>
      <c r="N170" s="85"/>
      <c r="O170" s="85"/>
      <c r="P170" s="85"/>
      <c r="Q170" s="85"/>
      <c r="R170" s="85"/>
      <c r="S170" s="52"/>
      <c r="T170" s="52"/>
    </row>
    <row r="171" spans="1:20" ht="12.75">
      <c r="A171" s="94"/>
      <c r="B171" s="94"/>
      <c r="C171" s="85"/>
      <c r="D171" s="96"/>
      <c r="E171" s="260"/>
      <c r="F171" s="260"/>
      <c r="G171" s="99"/>
      <c r="H171" s="97"/>
      <c r="I171" s="100"/>
      <c r="J171" s="97"/>
      <c r="K171" s="97"/>
      <c r="L171" s="85"/>
      <c r="M171" s="85"/>
      <c r="N171" s="85"/>
      <c r="O171" s="85"/>
      <c r="P171" s="85"/>
      <c r="Q171" s="85"/>
      <c r="R171" s="85"/>
      <c r="S171" s="52"/>
      <c r="T171" s="52"/>
    </row>
    <row r="172" spans="1:20" ht="12.75">
      <c r="A172" s="95"/>
      <c r="B172" s="94"/>
      <c r="C172" s="85"/>
      <c r="D172" s="96"/>
      <c r="E172" s="165"/>
      <c r="F172" s="165"/>
      <c r="G172" s="99"/>
      <c r="H172" s="97"/>
      <c r="I172" s="100"/>
      <c r="J172" s="97"/>
      <c r="K172" s="97"/>
      <c r="L172" s="85"/>
      <c r="M172" s="85"/>
      <c r="N172" s="85"/>
      <c r="O172" s="85"/>
      <c r="P172" s="85"/>
      <c r="Q172" s="85"/>
      <c r="R172" s="85"/>
      <c r="S172" s="52"/>
      <c r="T172" s="52"/>
    </row>
    <row r="173" spans="1:20" ht="12.75">
      <c r="A173" s="94"/>
      <c r="B173" s="94"/>
      <c r="C173" s="85"/>
      <c r="D173" s="96"/>
      <c r="E173" s="268"/>
      <c r="F173" s="268"/>
      <c r="G173" s="164"/>
      <c r="H173" s="107"/>
      <c r="I173" s="164"/>
      <c r="J173" s="107"/>
      <c r="K173" s="97"/>
      <c r="L173" s="85"/>
      <c r="M173" s="85"/>
      <c r="N173" s="85"/>
      <c r="O173" s="85"/>
      <c r="P173" s="85"/>
      <c r="Q173" s="85"/>
      <c r="R173" s="85"/>
      <c r="S173" s="52"/>
      <c r="T173" s="52"/>
    </row>
    <row r="174" spans="1:20" ht="12.75">
      <c r="A174" s="94"/>
      <c r="B174" s="94"/>
      <c r="C174" s="85"/>
      <c r="D174" s="96"/>
      <c r="E174" s="99"/>
      <c r="F174" s="99"/>
      <c r="G174" s="99"/>
      <c r="H174" s="97"/>
      <c r="I174" s="99"/>
      <c r="J174" s="97"/>
      <c r="K174" s="97"/>
      <c r="L174" s="85"/>
      <c r="M174" s="85"/>
      <c r="N174" s="85"/>
      <c r="O174" s="85"/>
      <c r="P174" s="85"/>
      <c r="Q174" s="85"/>
      <c r="R174" s="85"/>
      <c r="S174" s="52"/>
      <c r="T174" s="52"/>
    </row>
    <row r="175" spans="1:20" ht="12.75">
      <c r="A175" s="95"/>
      <c r="B175" s="94"/>
      <c r="C175" s="85"/>
      <c r="D175" s="220"/>
      <c r="E175" s="220"/>
      <c r="F175" s="220"/>
      <c r="G175" s="220"/>
      <c r="H175" s="220"/>
      <c r="I175" s="226"/>
      <c r="J175" s="226"/>
      <c r="K175" s="107"/>
      <c r="L175" s="91"/>
      <c r="M175" s="85"/>
      <c r="N175" s="108"/>
      <c r="O175" s="85"/>
      <c r="P175" s="85"/>
      <c r="Q175" s="85"/>
      <c r="R175" s="85"/>
      <c r="S175" s="52"/>
      <c r="T175" s="52"/>
    </row>
    <row r="176" spans="1:20" ht="12.75">
      <c r="A176" s="95"/>
      <c r="B176" s="94"/>
      <c r="C176" s="85"/>
      <c r="D176" s="133"/>
      <c r="E176" s="133"/>
      <c r="F176" s="133"/>
      <c r="G176" s="133"/>
      <c r="H176" s="133"/>
      <c r="I176" s="100"/>
      <c r="J176" s="100"/>
      <c r="K176" s="107"/>
      <c r="L176" s="91"/>
      <c r="M176" s="85"/>
      <c r="N176" s="108"/>
      <c r="O176" s="85"/>
      <c r="P176" s="85"/>
      <c r="Q176" s="85"/>
      <c r="R176" s="85"/>
      <c r="S176" s="52"/>
      <c r="T176" s="52"/>
    </row>
    <row r="177" spans="1:20" ht="12.75">
      <c r="A177" s="95"/>
      <c r="B177" s="94"/>
      <c r="C177" s="85"/>
      <c r="D177" s="96"/>
      <c r="E177" s="97"/>
      <c r="F177" s="98"/>
      <c r="G177" s="97"/>
      <c r="H177" s="99"/>
      <c r="I177" s="100"/>
      <c r="J177" s="101"/>
      <c r="K177" s="102"/>
      <c r="L177" s="85"/>
      <c r="M177" s="85"/>
      <c r="N177" s="92"/>
      <c r="O177" s="85"/>
      <c r="P177" s="85"/>
      <c r="Q177" s="85"/>
      <c r="R177" s="85"/>
      <c r="S177" s="52"/>
      <c r="T177" s="52"/>
    </row>
    <row r="178" spans="1:20" ht="12.75">
      <c r="A178" s="95"/>
      <c r="B178" s="112"/>
      <c r="C178" s="85"/>
      <c r="D178" s="96"/>
      <c r="E178" s="115"/>
      <c r="F178" s="168"/>
      <c r="G178" s="265"/>
      <c r="H178" s="265"/>
      <c r="I178" s="265"/>
      <c r="J178" s="265"/>
      <c r="K178" s="104"/>
      <c r="L178" s="85"/>
      <c r="M178" s="85"/>
      <c r="N178" s="85"/>
      <c r="O178" s="85"/>
      <c r="P178" s="85"/>
      <c r="Q178" s="85"/>
      <c r="R178" s="85"/>
      <c r="S178" s="52"/>
      <c r="T178" s="52"/>
    </row>
    <row r="179" spans="1:20" ht="12.75">
      <c r="A179" s="95"/>
      <c r="B179" s="85"/>
      <c r="C179" s="85"/>
      <c r="D179" s="96"/>
      <c r="E179" s="97"/>
      <c r="F179" s="169"/>
      <c r="G179" s="219"/>
      <c r="H179" s="219"/>
      <c r="I179" s="219"/>
      <c r="J179" s="219"/>
      <c r="K179" s="104"/>
      <c r="L179" s="85"/>
      <c r="M179" s="85"/>
      <c r="N179" s="85"/>
      <c r="O179" s="85"/>
      <c r="P179" s="85"/>
      <c r="Q179" s="85"/>
      <c r="R179" s="85"/>
      <c r="S179" s="52"/>
      <c r="T179" s="52"/>
    </row>
    <row r="180" spans="1:20" ht="12.75">
      <c r="A180" s="94"/>
      <c r="B180" s="85"/>
      <c r="C180" s="85"/>
      <c r="D180" s="96"/>
      <c r="E180" s="97"/>
      <c r="F180" s="169"/>
      <c r="G180" s="162"/>
      <c r="H180" s="115"/>
      <c r="I180" s="162"/>
      <c r="J180" s="115"/>
      <c r="K180" s="104"/>
      <c r="L180" s="85"/>
      <c r="M180" s="85"/>
      <c r="N180" s="85"/>
      <c r="O180" s="85"/>
      <c r="P180" s="85"/>
      <c r="Q180" s="85"/>
      <c r="R180" s="85"/>
      <c r="S180" s="52"/>
      <c r="T180" s="52"/>
    </row>
    <row r="181" spans="1:20" ht="12.75">
      <c r="A181" s="116"/>
      <c r="B181" s="85"/>
      <c r="C181" s="85"/>
      <c r="D181" s="96"/>
      <c r="E181" s="97"/>
      <c r="F181" s="169"/>
      <c r="G181" s="162"/>
      <c r="H181" s="115"/>
      <c r="I181" s="162"/>
      <c r="J181" s="115"/>
      <c r="K181" s="104"/>
      <c r="L181" s="85"/>
      <c r="M181" s="85"/>
      <c r="N181" s="85"/>
      <c r="O181" s="85"/>
      <c r="P181" s="85"/>
      <c r="Q181" s="85"/>
      <c r="R181" s="85"/>
      <c r="S181" s="52"/>
      <c r="T181" s="52"/>
    </row>
    <row r="182" spans="1:20" ht="12.75">
      <c r="A182" s="95"/>
      <c r="B182" s="112"/>
      <c r="C182" s="85"/>
      <c r="D182" s="96"/>
      <c r="E182" s="97"/>
      <c r="F182" s="98"/>
      <c r="G182" s="99"/>
      <c r="H182" s="99"/>
      <c r="I182" s="100"/>
      <c r="J182" s="101"/>
      <c r="K182" s="101"/>
      <c r="L182" s="85"/>
      <c r="M182" s="85"/>
      <c r="N182" s="85"/>
      <c r="O182" s="85"/>
      <c r="P182" s="85"/>
      <c r="Q182" s="85"/>
      <c r="R182" s="85"/>
      <c r="S182" s="52"/>
      <c r="T182" s="52"/>
    </row>
    <row r="183" spans="1:20" ht="12.75">
      <c r="A183" s="95"/>
      <c r="B183" s="112"/>
      <c r="C183" s="85"/>
      <c r="D183" s="96"/>
      <c r="E183" s="97"/>
      <c r="F183" s="98"/>
      <c r="G183" s="99"/>
      <c r="H183" s="97"/>
      <c r="I183" s="100"/>
      <c r="J183" s="97"/>
      <c r="K183" s="97"/>
      <c r="L183" s="85"/>
      <c r="M183" s="85"/>
      <c r="N183" s="85"/>
      <c r="O183" s="85"/>
      <c r="P183" s="85"/>
      <c r="Q183" s="85"/>
      <c r="R183" s="85"/>
      <c r="S183" s="52"/>
      <c r="T183" s="52"/>
    </row>
    <row r="184" spans="1:20" ht="12.75">
      <c r="A184" s="94"/>
      <c r="B184" s="85"/>
      <c r="C184" s="85"/>
      <c r="D184" s="170"/>
      <c r="E184" s="85"/>
      <c r="F184" s="98"/>
      <c r="G184" s="99"/>
      <c r="H184" s="97"/>
      <c r="I184" s="100"/>
      <c r="J184" s="97"/>
      <c r="K184" s="97"/>
      <c r="L184" s="85"/>
      <c r="M184" s="85"/>
      <c r="N184" s="85"/>
      <c r="O184" s="85"/>
      <c r="P184" s="85"/>
      <c r="Q184" s="85"/>
      <c r="R184" s="85"/>
      <c r="S184" s="52"/>
      <c r="T184" s="52"/>
    </row>
    <row r="185" spans="1:20" ht="12.75">
      <c r="A185" s="95"/>
      <c r="B185" s="94"/>
      <c r="C185" s="85"/>
      <c r="D185" s="96"/>
      <c r="E185" s="97"/>
      <c r="F185" s="98"/>
      <c r="G185" s="99"/>
      <c r="H185" s="97"/>
      <c r="I185" s="100"/>
      <c r="J185" s="97"/>
      <c r="K185" s="101"/>
      <c r="L185" s="85"/>
      <c r="M185" s="85"/>
      <c r="N185" s="85"/>
      <c r="O185" s="85"/>
      <c r="P185" s="85"/>
      <c r="Q185" s="85"/>
      <c r="R185" s="85"/>
      <c r="S185" s="52"/>
      <c r="T185" s="52"/>
    </row>
    <row r="186" spans="1:20" ht="12.75">
      <c r="A186" s="95"/>
      <c r="B186" s="112"/>
      <c r="C186" s="85"/>
      <c r="D186" s="97"/>
      <c r="E186" s="85"/>
      <c r="F186" s="98"/>
      <c r="G186" s="100"/>
      <c r="H186" s="97"/>
      <c r="I186" s="97"/>
      <c r="J186" s="97"/>
      <c r="K186" s="97"/>
      <c r="L186" s="85"/>
      <c r="M186" s="85"/>
      <c r="N186" s="85"/>
      <c r="O186" s="85"/>
      <c r="P186" s="85"/>
      <c r="Q186" s="85"/>
      <c r="R186" s="85"/>
      <c r="S186" s="52"/>
      <c r="T186" s="52"/>
    </row>
    <row r="187" spans="1:20" ht="12.75">
      <c r="A187" s="94"/>
      <c r="B187" s="85"/>
      <c r="C187" s="85"/>
      <c r="D187" s="96"/>
      <c r="E187" s="97"/>
      <c r="F187" s="98"/>
      <c r="G187" s="97"/>
      <c r="H187" s="97"/>
      <c r="I187" s="97"/>
      <c r="J187" s="97"/>
      <c r="K187" s="97"/>
      <c r="L187" s="85"/>
      <c r="M187" s="85"/>
      <c r="N187" s="85"/>
      <c r="O187" s="85"/>
      <c r="P187" s="85"/>
      <c r="Q187" s="85"/>
      <c r="R187" s="85"/>
      <c r="S187" s="52"/>
      <c r="T187" s="52"/>
    </row>
    <row r="188" spans="1:20" ht="12.75">
      <c r="A188" s="94"/>
      <c r="B188" s="85"/>
      <c r="C188" s="85"/>
      <c r="D188" s="96"/>
      <c r="E188" s="97"/>
      <c r="F188" s="98"/>
      <c r="G188" s="97"/>
      <c r="H188" s="97"/>
      <c r="I188" s="97"/>
      <c r="J188" s="97"/>
      <c r="K188" s="101"/>
      <c r="L188" s="85"/>
      <c r="M188" s="85"/>
      <c r="N188" s="85"/>
      <c r="O188" s="85"/>
      <c r="P188" s="85"/>
      <c r="Q188" s="85"/>
      <c r="R188" s="85"/>
      <c r="S188" s="52"/>
      <c r="T188" s="52"/>
    </row>
    <row r="189" spans="1:20" ht="12.75">
      <c r="A189" s="95"/>
      <c r="B189" s="85"/>
      <c r="C189" s="85"/>
      <c r="D189" s="220"/>
      <c r="E189" s="220"/>
      <c r="F189" s="220"/>
      <c r="G189" s="220"/>
      <c r="H189" s="220"/>
      <c r="I189" s="227"/>
      <c r="J189" s="227"/>
      <c r="K189" s="90"/>
      <c r="L189" s="91"/>
      <c r="M189" s="85"/>
      <c r="N189" s="92"/>
      <c r="O189" s="85"/>
      <c r="P189" s="85"/>
      <c r="Q189" s="85"/>
      <c r="R189" s="85"/>
      <c r="S189" s="52"/>
      <c r="T189" s="52"/>
    </row>
    <row r="190" spans="1:20" ht="12.75">
      <c r="A190" s="95"/>
      <c r="B190" s="112"/>
      <c r="C190" s="85"/>
      <c r="D190" s="96"/>
      <c r="E190" s="97"/>
      <c r="F190" s="98"/>
      <c r="G190" s="97"/>
      <c r="H190" s="97"/>
      <c r="I190" s="100"/>
      <c r="J190" s="97"/>
      <c r="K190" s="101"/>
      <c r="L190" s="85"/>
      <c r="M190" s="85"/>
      <c r="N190" s="85"/>
      <c r="O190" s="85"/>
      <c r="P190" s="85"/>
      <c r="Q190" s="85"/>
      <c r="R190" s="85"/>
      <c r="S190" s="52"/>
      <c r="T190" s="52"/>
    </row>
    <row r="191" spans="1:20" ht="12.75">
      <c r="A191" s="95"/>
      <c r="B191" s="112"/>
      <c r="C191" s="85"/>
      <c r="D191" s="228"/>
      <c r="E191" s="228"/>
      <c r="F191" s="218"/>
      <c r="G191" s="218"/>
      <c r="H191" s="228"/>
      <c r="I191" s="228"/>
      <c r="J191" s="104"/>
      <c r="K191" s="104"/>
      <c r="L191" s="85"/>
      <c r="M191" s="85"/>
      <c r="N191" s="85"/>
      <c r="O191" s="85"/>
      <c r="P191" s="85"/>
      <c r="Q191" s="85"/>
      <c r="R191" s="85"/>
      <c r="S191" s="52"/>
      <c r="T191" s="52"/>
    </row>
    <row r="192" spans="1:20" ht="12.75">
      <c r="A192" s="95"/>
      <c r="B192" s="104"/>
      <c r="C192" s="104"/>
      <c r="D192" s="228"/>
      <c r="E192" s="228"/>
      <c r="F192" s="218"/>
      <c r="G192" s="218"/>
      <c r="H192" s="228"/>
      <c r="I192" s="228"/>
      <c r="J192" s="104"/>
      <c r="K192" s="104"/>
      <c r="L192" s="85"/>
      <c r="M192" s="85"/>
      <c r="N192" s="85"/>
      <c r="O192" s="85"/>
      <c r="P192" s="85"/>
      <c r="Q192" s="85"/>
      <c r="R192" s="85"/>
      <c r="S192" s="52"/>
      <c r="T192" s="52"/>
    </row>
    <row r="193" spans="1:20" ht="12.75">
      <c r="A193" s="95"/>
      <c r="B193" s="112"/>
      <c r="C193" s="85"/>
      <c r="D193" s="96"/>
      <c r="E193" s="97"/>
      <c r="F193" s="98"/>
      <c r="G193" s="97"/>
      <c r="H193" s="99"/>
      <c r="I193" s="100"/>
      <c r="J193" s="101"/>
      <c r="K193" s="101"/>
      <c r="L193" s="85"/>
      <c r="M193" s="85"/>
      <c r="N193" s="85"/>
      <c r="O193" s="85"/>
      <c r="P193" s="85"/>
      <c r="Q193" s="85"/>
      <c r="R193" s="85"/>
      <c r="S193" s="52"/>
      <c r="T193" s="52"/>
    </row>
    <row r="194" spans="1:20" ht="12.75">
      <c r="A194" s="95"/>
      <c r="B194" s="91"/>
      <c r="C194" s="85"/>
      <c r="D194" s="96"/>
      <c r="E194" s="97"/>
      <c r="F194" s="98"/>
      <c r="G194" s="97"/>
      <c r="H194" s="99"/>
      <c r="I194" s="97"/>
      <c r="J194" s="101"/>
      <c r="K194" s="101"/>
      <c r="L194" s="85"/>
      <c r="M194" s="85"/>
      <c r="N194" s="85"/>
      <c r="O194" s="85"/>
      <c r="P194" s="85"/>
      <c r="Q194" s="85"/>
      <c r="R194" s="85"/>
      <c r="S194" s="52"/>
      <c r="T194" s="52"/>
    </row>
    <row r="195" spans="1:20" ht="12.75">
      <c r="A195" s="171"/>
      <c r="B195" s="85"/>
      <c r="C195" s="116"/>
      <c r="D195" s="172"/>
      <c r="E195" s="90"/>
      <c r="F195" s="161"/>
      <c r="G195" s="97"/>
      <c r="H195" s="160"/>
      <c r="I195" s="90"/>
      <c r="J195" s="103"/>
      <c r="K195" s="90"/>
      <c r="L195" s="116"/>
      <c r="M195" s="116"/>
      <c r="N195" s="116"/>
      <c r="O195" s="85"/>
      <c r="P195" s="85"/>
      <c r="Q195" s="85"/>
      <c r="R195" s="85"/>
      <c r="S195" s="52"/>
      <c r="T195" s="52"/>
    </row>
    <row r="196" spans="1:20" ht="12.75">
      <c r="A196" s="171"/>
      <c r="B196" s="85"/>
      <c r="C196" s="116"/>
      <c r="D196" s="172"/>
      <c r="E196" s="90"/>
      <c r="F196" s="161"/>
      <c r="G196" s="97"/>
      <c r="H196" s="160"/>
      <c r="I196" s="90"/>
      <c r="J196" s="103"/>
      <c r="K196" s="90"/>
      <c r="L196" s="116"/>
      <c r="M196" s="116"/>
      <c r="N196" s="116"/>
      <c r="O196" s="85"/>
      <c r="P196" s="85"/>
      <c r="Q196" s="85"/>
      <c r="R196" s="85"/>
      <c r="S196" s="52"/>
      <c r="T196" s="52"/>
    </row>
    <row r="197" spans="1:20" ht="12.75">
      <c r="A197" s="171"/>
      <c r="B197" s="85"/>
      <c r="C197" s="116"/>
      <c r="D197" s="172"/>
      <c r="E197" s="90"/>
      <c r="F197" s="161"/>
      <c r="G197" s="97"/>
      <c r="H197" s="160"/>
      <c r="I197" s="90"/>
      <c r="J197" s="103"/>
      <c r="K197" s="90"/>
      <c r="L197" s="116"/>
      <c r="M197" s="116"/>
      <c r="N197" s="116"/>
      <c r="O197" s="85"/>
      <c r="P197" s="85"/>
      <c r="Q197" s="85"/>
      <c r="R197" s="85"/>
      <c r="S197" s="52"/>
      <c r="T197" s="52"/>
    </row>
    <row r="198" spans="1:20" ht="12.75">
      <c r="A198" s="121"/>
      <c r="B198" s="85"/>
      <c r="C198" s="85"/>
      <c r="D198" s="96"/>
      <c r="E198" s="97"/>
      <c r="F198" s="266"/>
      <c r="G198" s="266"/>
      <c r="H198" s="99"/>
      <c r="I198" s="97"/>
      <c r="J198" s="101"/>
      <c r="K198" s="97"/>
      <c r="L198" s="85"/>
      <c r="M198" s="85"/>
      <c r="N198" s="85"/>
      <c r="O198" s="85"/>
      <c r="P198" s="85"/>
      <c r="Q198" s="85"/>
      <c r="R198" s="85"/>
      <c r="S198" s="52"/>
      <c r="T198" s="52"/>
    </row>
    <row r="199" spans="1:20" ht="12.75">
      <c r="A199" s="173"/>
      <c r="B199" s="112"/>
      <c r="C199" s="85"/>
      <c r="D199" s="96"/>
      <c r="E199" s="97"/>
      <c r="F199" s="98"/>
      <c r="G199" s="97"/>
      <c r="H199" s="99"/>
      <c r="I199" s="97"/>
      <c r="J199" s="101"/>
      <c r="K199" s="101"/>
      <c r="L199" s="85"/>
      <c r="M199" s="85"/>
      <c r="N199" s="85"/>
      <c r="O199" s="85"/>
      <c r="P199" s="85"/>
      <c r="Q199" s="85"/>
      <c r="R199" s="85"/>
      <c r="S199" s="52"/>
      <c r="T199" s="52"/>
    </row>
    <row r="200" spans="1:20" ht="12.75">
      <c r="A200" s="173"/>
      <c r="B200" s="91"/>
      <c r="C200" s="85"/>
      <c r="D200" s="96"/>
      <c r="E200" s="97"/>
      <c r="F200" s="98"/>
      <c r="G200" s="97"/>
      <c r="H200" s="99"/>
      <c r="I200" s="97"/>
      <c r="J200" s="101"/>
      <c r="K200" s="101"/>
      <c r="L200" s="85"/>
      <c r="M200" s="85"/>
      <c r="N200" s="85"/>
      <c r="O200" s="85"/>
      <c r="P200" s="85"/>
      <c r="Q200" s="85"/>
      <c r="R200" s="85"/>
      <c r="S200" s="52"/>
      <c r="T200" s="52"/>
    </row>
    <row r="201" spans="1:20" ht="12.75">
      <c r="A201" s="174"/>
      <c r="B201" s="85"/>
      <c r="C201" s="85"/>
      <c r="D201" s="96"/>
      <c r="E201" s="97"/>
      <c r="F201" s="98"/>
      <c r="G201" s="97"/>
      <c r="H201" s="99"/>
      <c r="I201" s="97"/>
      <c r="J201" s="101"/>
      <c r="K201" s="101"/>
      <c r="L201" s="85"/>
      <c r="M201" s="85"/>
      <c r="N201" s="85"/>
      <c r="O201" s="85"/>
      <c r="P201" s="85"/>
      <c r="Q201" s="85"/>
      <c r="R201" s="85"/>
      <c r="S201" s="52"/>
      <c r="T201" s="52"/>
    </row>
    <row r="202" spans="1:20" ht="12.75">
      <c r="A202" s="174"/>
      <c r="B202" s="85"/>
      <c r="C202" s="85"/>
      <c r="D202" s="96"/>
      <c r="E202" s="97"/>
      <c r="F202" s="98"/>
      <c r="G202" s="97"/>
      <c r="H202" s="99"/>
      <c r="I202" s="97"/>
      <c r="J202" s="101"/>
      <c r="K202" s="101"/>
      <c r="L202" s="85"/>
      <c r="M202" s="85"/>
      <c r="N202" s="85"/>
      <c r="O202" s="85"/>
      <c r="P202" s="85"/>
      <c r="Q202" s="85"/>
      <c r="R202" s="85"/>
      <c r="S202" s="52"/>
      <c r="T202" s="52"/>
    </row>
    <row r="203" spans="1:20" ht="12.75">
      <c r="A203" s="173"/>
      <c r="B203" s="174"/>
      <c r="C203" s="85"/>
      <c r="D203" s="96"/>
      <c r="E203" s="97"/>
      <c r="F203" s="98"/>
      <c r="G203" s="97"/>
      <c r="H203" s="99"/>
      <c r="I203" s="97"/>
      <c r="J203" s="101"/>
      <c r="K203" s="101"/>
      <c r="L203" s="85"/>
      <c r="M203" s="85"/>
      <c r="N203" s="85"/>
      <c r="O203" s="85"/>
      <c r="P203" s="85"/>
      <c r="Q203" s="85"/>
      <c r="R203" s="85"/>
      <c r="S203" s="52"/>
      <c r="T203" s="52"/>
    </row>
    <row r="204" spans="1:20" ht="12.75">
      <c r="A204" s="116"/>
      <c r="B204" s="85"/>
      <c r="C204" s="85"/>
      <c r="D204" s="96"/>
      <c r="E204" s="97"/>
      <c r="F204" s="98"/>
      <c r="G204" s="97"/>
      <c r="H204" s="99"/>
      <c r="I204" s="97"/>
      <c r="J204" s="101"/>
      <c r="K204" s="97"/>
      <c r="L204" s="85"/>
      <c r="M204" s="85"/>
      <c r="N204" s="85"/>
      <c r="O204" s="85"/>
      <c r="P204" s="85"/>
      <c r="Q204" s="85"/>
      <c r="R204" s="85"/>
      <c r="S204" s="52"/>
      <c r="T204" s="52"/>
    </row>
    <row r="205" spans="1:20" ht="12.75">
      <c r="A205" s="116"/>
      <c r="B205" s="85"/>
      <c r="C205" s="85"/>
      <c r="D205" s="96"/>
      <c r="E205" s="97"/>
      <c r="F205" s="266"/>
      <c r="G205" s="266"/>
      <c r="H205" s="99"/>
      <c r="I205" s="97"/>
      <c r="J205" s="101"/>
      <c r="K205" s="97"/>
      <c r="L205" s="85"/>
      <c r="M205" s="85"/>
      <c r="N205" s="85"/>
      <c r="O205" s="85"/>
      <c r="P205" s="85"/>
      <c r="Q205" s="85"/>
      <c r="R205" s="85"/>
      <c r="S205" s="52"/>
      <c r="T205" s="52"/>
    </row>
    <row r="206" spans="1:20" ht="12.75">
      <c r="A206" s="173"/>
      <c r="B206" s="116"/>
      <c r="C206" s="85"/>
      <c r="D206" s="96"/>
      <c r="E206" s="97"/>
      <c r="F206" s="98"/>
      <c r="G206" s="97"/>
      <c r="H206" s="99"/>
      <c r="I206" s="97"/>
      <c r="J206" s="101"/>
      <c r="K206" s="97"/>
      <c r="L206" s="85"/>
      <c r="M206" s="85"/>
      <c r="N206" s="85"/>
      <c r="O206" s="85"/>
      <c r="P206" s="85"/>
      <c r="Q206" s="85"/>
      <c r="R206" s="85"/>
      <c r="S206" s="52"/>
      <c r="T206" s="52"/>
    </row>
    <row r="207" spans="1:20" ht="12.75">
      <c r="A207" s="95"/>
      <c r="B207" s="116"/>
      <c r="C207" s="85"/>
      <c r="D207" s="96"/>
      <c r="E207" s="97"/>
      <c r="F207" s="98"/>
      <c r="G207" s="97"/>
      <c r="H207" s="99"/>
      <c r="I207" s="97"/>
      <c r="J207" s="101"/>
      <c r="K207" s="97"/>
      <c r="L207" s="85"/>
      <c r="M207" s="85"/>
      <c r="N207" s="85"/>
      <c r="O207" s="85"/>
      <c r="P207" s="85"/>
      <c r="Q207" s="85"/>
      <c r="R207" s="85"/>
      <c r="S207" s="52"/>
      <c r="T207" s="52"/>
    </row>
    <row r="208" spans="1:20" ht="12.75">
      <c r="A208" s="95"/>
      <c r="B208" s="91"/>
      <c r="C208" s="85"/>
      <c r="D208" s="96"/>
      <c r="E208" s="97"/>
      <c r="F208" s="98"/>
      <c r="G208" s="97"/>
      <c r="H208" s="99"/>
      <c r="I208" s="97"/>
      <c r="J208" s="101"/>
      <c r="K208" s="101"/>
      <c r="L208" s="85"/>
      <c r="M208" s="85"/>
      <c r="N208" s="85"/>
      <c r="O208" s="85"/>
      <c r="P208" s="85"/>
      <c r="Q208" s="85"/>
      <c r="R208" s="85"/>
      <c r="S208" s="52"/>
      <c r="T208" s="52"/>
    </row>
    <row r="209" spans="1:20" ht="12.75">
      <c r="A209" s="174"/>
      <c r="B209" s="85"/>
      <c r="C209" s="85"/>
      <c r="D209" s="96"/>
      <c r="E209" s="97"/>
      <c r="F209" s="98"/>
      <c r="G209" s="97"/>
      <c r="H209" s="99"/>
      <c r="I209" s="97"/>
      <c r="J209" s="101"/>
      <c r="K209" s="101"/>
      <c r="L209" s="85"/>
      <c r="M209" s="85"/>
      <c r="N209" s="85"/>
      <c r="O209" s="85"/>
      <c r="P209" s="85"/>
      <c r="Q209" s="85"/>
      <c r="R209" s="85"/>
      <c r="S209" s="52"/>
      <c r="T209" s="52"/>
    </row>
    <row r="210" spans="1:20" ht="12.75">
      <c r="A210" s="116"/>
      <c r="B210" s="85"/>
      <c r="C210" s="116"/>
      <c r="D210" s="172"/>
      <c r="E210" s="90"/>
      <c r="F210" s="265"/>
      <c r="G210" s="265"/>
      <c r="H210" s="99"/>
      <c r="I210" s="97"/>
      <c r="J210" s="101"/>
      <c r="K210" s="97"/>
      <c r="L210" s="116"/>
      <c r="M210" s="116"/>
      <c r="N210" s="116"/>
      <c r="O210" s="85"/>
      <c r="P210" s="85"/>
      <c r="Q210" s="85"/>
      <c r="R210" s="85"/>
      <c r="S210" s="52"/>
      <c r="T210" s="52"/>
    </row>
    <row r="211" spans="1:20" ht="12.75">
      <c r="A211" s="175"/>
      <c r="B211" s="116"/>
      <c r="C211" s="116"/>
      <c r="D211" s="172"/>
      <c r="E211" s="90"/>
      <c r="F211" s="161"/>
      <c r="G211" s="97"/>
      <c r="H211" s="99"/>
      <c r="I211" s="97"/>
      <c r="J211" s="101"/>
      <c r="K211" s="97"/>
      <c r="L211" s="116"/>
      <c r="M211" s="116"/>
      <c r="N211" s="116"/>
      <c r="O211" s="85"/>
      <c r="P211" s="85"/>
      <c r="Q211" s="85"/>
      <c r="R211" s="85"/>
      <c r="S211" s="52"/>
      <c r="T211" s="52"/>
    </row>
    <row r="212" spans="1:20" ht="12.75">
      <c r="A212" s="175"/>
      <c r="B212" s="116"/>
      <c r="C212" s="116"/>
      <c r="D212" s="172"/>
      <c r="E212" s="90"/>
      <c r="F212" s="161"/>
      <c r="G212" s="97"/>
      <c r="H212" s="99"/>
      <c r="I212" s="97"/>
      <c r="J212" s="101"/>
      <c r="K212" s="97"/>
      <c r="L212" s="116"/>
      <c r="M212" s="116"/>
      <c r="N212" s="116"/>
      <c r="O212" s="85"/>
      <c r="P212" s="85"/>
      <c r="Q212" s="85"/>
      <c r="R212" s="85"/>
      <c r="S212" s="52"/>
      <c r="T212" s="52"/>
    </row>
    <row r="213" spans="1:20" ht="12.75">
      <c r="A213" s="95"/>
      <c r="B213" s="91"/>
      <c r="C213" s="116"/>
      <c r="D213" s="172"/>
      <c r="E213" s="90"/>
      <c r="F213" s="161"/>
      <c r="G213" s="97"/>
      <c r="H213" s="160"/>
      <c r="I213" s="90"/>
      <c r="J213" s="103"/>
      <c r="K213" s="103"/>
      <c r="L213" s="116"/>
      <c r="M213" s="116"/>
      <c r="N213" s="116"/>
      <c r="O213" s="85"/>
      <c r="P213" s="85"/>
      <c r="Q213" s="85"/>
      <c r="R213" s="85"/>
      <c r="S213" s="52"/>
      <c r="T213" s="52"/>
    </row>
    <row r="214" spans="1:20" ht="12.75">
      <c r="A214" s="121"/>
      <c r="B214" s="85"/>
      <c r="C214" s="116"/>
      <c r="D214" s="172"/>
      <c r="E214" s="90"/>
      <c r="F214" s="265"/>
      <c r="G214" s="265"/>
      <c r="H214" s="99"/>
      <c r="I214" s="97"/>
      <c r="J214" s="101"/>
      <c r="K214" s="97"/>
      <c r="L214" s="116"/>
      <c r="M214" s="116"/>
      <c r="N214" s="116"/>
      <c r="O214" s="85"/>
      <c r="P214" s="85"/>
      <c r="Q214" s="85"/>
      <c r="R214" s="85"/>
      <c r="S214" s="52"/>
      <c r="T214" s="52"/>
    </row>
    <row r="215" spans="1:20" ht="12.75">
      <c r="A215" s="175"/>
      <c r="B215" s="116"/>
      <c r="C215" s="116"/>
      <c r="D215" s="172"/>
      <c r="E215" s="90"/>
      <c r="F215" s="161"/>
      <c r="G215" s="97"/>
      <c r="H215" s="160"/>
      <c r="I215" s="90"/>
      <c r="J215" s="103"/>
      <c r="K215" s="103"/>
      <c r="L215" s="116"/>
      <c r="M215" s="116"/>
      <c r="N215" s="116"/>
      <c r="O215" s="85"/>
      <c r="P215" s="85"/>
      <c r="Q215" s="85"/>
      <c r="R215" s="85"/>
      <c r="S215" s="52"/>
      <c r="T215" s="52"/>
    </row>
    <row r="216" spans="1:20" ht="12.75">
      <c r="A216" s="95"/>
      <c r="B216" s="91"/>
      <c r="C216" s="85"/>
      <c r="D216" s="96"/>
      <c r="E216" s="97"/>
      <c r="F216" s="98"/>
      <c r="G216" s="97"/>
      <c r="H216" s="99"/>
      <c r="I216" s="97"/>
      <c r="J216" s="101"/>
      <c r="K216" s="101"/>
      <c r="L216" s="85"/>
      <c r="M216" s="85"/>
      <c r="N216" s="85"/>
      <c r="O216" s="85"/>
      <c r="P216" s="85"/>
      <c r="Q216" s="85"/>
      <c r="R216" s="85"/>
      <c r="S216" s="52"/>
      <c r="T216" s="52"/>
    </row>
    <row r="217" spans="1:20" ht="12.75">
      <c r="A217" s="176"/>
      <c r="B217" s="85"/>
      <c r="C217" s="85"/>
      <c r="D217" s="96"/>
      <c r="E217" s="97"/>
      <c r="F217" s="98"/>
      <c r="G217" s="97"/>
      <c r="H217" s="99"/>
      <c r="I217" s="97"/>
      <c r="J217" s="101"/>
      <c r="K217" s="101"/>
      <c r="L217" s="85"/>
      <c r="M217" s="85"/>
      <c r="N217" s="85"/>
      <c r="O217" s="85"/>
      <c r="P217" s="85"/>
      <c r="Q217" s="85"/>
      <c r="R217" s="85"/>
      <c r="S217" s="52"/>
      <c r="T217" s="52"/>
    </row>
    <row r="218" spans="1:20" ht="12.75">
      <c r="A218" s="176"/>
      <c r="B218" s="85"/>
      <c r="C218" s="85"/>
      <c r="D218" s="96"/>
      <c r="E218" s="97"/>
      <c r="F218" s="98"/>
      <c r="G218" s="97"/>
      <c r="H218" s="99"/>
      <c r="I218" s="97"/>
      <c r="J218" s="101"/>
      <c r="K218" s="101"/>
      <c r="L218" s="85"/>
      <c r="M218" s="85"/>
      <c r="N218" s="85"/>
      <c r="O218" s="85"/>
      <c r="P218" s="85"/>
      <c r="Q218" s="85"/>
      <c r="R218" s="85"/>
      <c r="S218" s="52"/>
      <c r="T218" s="52"/>
    </row>
    <row r="219" spans="1:20" ht="12.75">
      <c r="A219" s="176"/>
      <c r="B219" s="85"/>
      <c r="C219" s="85"/>
      <c r="D219" s="96"/>
      <c r="E219" s="97"/>
      <c r="F219" s="98"/>
      <c r="G219" s="97"/>
      <c r="H219" s="99"/>
      <c r="I219" s="97"/>
      <c r="J219" s="101"/>
      <c r="K219" s="97"/>
      <c r="L219" s="85"/>
      <c r="M219" s="85"/>
      <c r="N219" s="85"/>
      <c r="O219" s="85"/>
      <c r="P219" s="85"/>
      <c r="Q219" s="85"/>
      <c r="R219" s="85"/>
      <c r="S219" s="52"/>
      <c r="T219" s="52"/>
    </row>
    <row r="220" spans="1:20" ht="12.75">
      <c r="A220" s="116"/>
      <c r="B220" s="85"/>
      <c r="C220" s="85"/>
      <c r="D220" s="96"/>
      <c r="E220" s="97"/>
      <c r="F220" s="98"/>
      <c r="G220" s="97"/>
      <c r="H220" s="99"/>
      <c r="I220" s="97"/>
      <c r="J220" s="101"/>
      <c r="K220" s="97"/>
      <c r="L220" s="85"/>
      <c r="M220" s="85"/>
      <c r="N220" s="85"/>
      <c r="O220" s="85"/>
      <c r="P220" s="85"/>
      <c r="Q220" s="85"/>
      <c r="R220" s="85"/>
      <c r="S220" s="52"/>
      <c r="T220" s="52"/>
    </row>
    <row r="221" spans="1:20" ht="12.75">
      <c r="A221" s="116"/>
      <c r="B221" s="85"/>
      <c r="C221" s="85"/>
      <c r="D221" s="96"/>
      <c r="E221" s="97"/>
      <c r="F221" s="266"/>
      <c r="G221" s="266"/>
      <c r="H221" s="99"/>
      <c r="I221" s="97"/>
      <c r="J221" s="101"/>
      <c r="K221" s="97"/>
      <c r="L221" s="85"/>
      <c r="M221" s="85"/>
      <c r="N221" s="85"/>
      <c r="O221" s="85"/>
      <c r="P221" s="85"/>
      <c r="Q221" s="85"/>
      <c r="R221" s="85"/>
      <c r="S221" s="52"/>
      <c r="T221" s="52"/>
    </row>
    <row r="222" spans="1:20" ht="12.75">
      <c r="A222" s="173"/>
      <c r="B222" s="113"/>
      <c r="C222" s="85"/>
      <c r="D222" s="96"/>
      <c r="E222" s="97"/>
      <c r="F222" s="98"/>
      <c r="G222" s="97"/>
      <c r="H222" s="99"/>
      <c r="I222" s="97"/>
      <c r="J222" s="101"/>
      <c r="K222" s="101"/>
      <c r="L222" s="85"/>
      <c r="M222" s="85"/>
      <c r="N222" s="85"/>
      <c r="O222" s="85"/>
      <c r="P222" s="85"/>
      <c r="Q222" s="85"/>
      <c r="R222" s="85"/>
      <c r="S222" s="52"/>
      <c r="T222" s="52"/>
    </row>
    <row r="223" spans="1:20" ht="12.75">
      <c r="A223" s="95"/>
      <c r="B223" s="91"/>
      <c r="C223" s="85"/>
      <c r="D223" s="96"/>
      <c r="E223" s="97"/>
      <c r="F223" s="98"/>
      <c r="G223" s="97"/>
      <c r="H223" s="99"/>
      <c r="I223" s="97"/>
      <c r="J223" s="101"/>
      <c r="K223" s="101"/>
      <c r="L223" s="85"/>
      <c r="M223" s="85"/>
      <c r="N223" s="85"/>
      <c r="O223" s="85"/>
      <c r="P223" s="85"/>
      <c r="Q223" s="85"/>
      <c r="R223" s="85"/>
      <c r="S223" s="52"/>
      <c r="T223" s="52"/>
    </row>
    <row r="224" spans="1:20" ht="12.75">
      <c r="A224" s="121"/>
      <c r="B224" s="85"/>
      <c r="C224" s="116"/>
      <c r="D224" s="172"/>
      <c r="E224" s="90"/>
      <c r="F224" s="265"/>
      <c r="G224" s="265"/>
      <c r="H224" s="160"/>
      <c r="I224" s="90"/>
      <c r="J224" s="103"/>
      <c r="K224" s="97"/>
      <c r="L224" s="116"/>
      <c r="M224" s="116"/>
      <c r="N224" s="116"/>
      <c r="O224" s="85"/>
      <c r="P224" s="85"/>
      <c r="Q224" s="85"/>
      <c r="R224" s="85"/>
      <c r="S224" s="52"/>
      <c r="T224" s="52"/>
    </row>
    <row r="225" spans="1:20" ht="12.75">
      <c r="A225" s="95"/>
      <c r="B225" s="112"/>
      <c r="C225" s="85"/>
      <c r="D225" s="96"/>
      <c r="E225" s="97"/>
      <c r="F225" s="98"/>
      <c r="G225" s="97"/>
      <c r="H225" s="99"/>
      <c r="I225" s="97"/>
      <c r="J225" s="101"/>
      <c r="K225" s="101"/>
      <c r="L225" s="85"/>
      <c r="M225" s="85"/>
      <c r="N225" s="85"/>
      <c r="O225" s="85"/>
      <c r="P225" s="85"/>
      <c r="Q225" s="85"/>
      <c r="R225" s="85"/>
      <c r="S225" s="52"/>
      <c r="T225" s="52"/>
    </row>
    <row r="226" spans="1:20" ht="12.75">
      <c r="A226" s="95"/>
      <c r="B226" s="112"/>
      <c r="C226" s="85"/>
      <c r="D226" s="96"/>
      <c r="E226" s="97"/>
      <c r="F226" s="98"/>
      <c r="G226" s="97"/>
      <c r="H226" s="99"/>
      <c r="I226" s="97"/>
      <c r="J226" s="101"/>
      <c r="K226" s="101"/>
      <c r="L226" s="85"/>
      <c r="M226" s="85"/>
      <c r="N226" s="85"/>
      <c r="O226" s="85"/>
      <c r="P226" s="85"/>
      <c r="Q226" s="85"/>
      <c r="R226" s="85"/>
      <c r="S226" s="52"/>
      <c r="T226" s="52"/>
    </row>
    <row r="227" spans="1:20" ht="12.75">
      <c r="A227" s="121"/>
      <c r="B227" s="85"/>
      <c r="C227" s="85"/>
      <c r="D227" s="96"/>
      <c r="E227" s="97"/>
      <c r="F227" s="266"/>
      <c r="G227" s="266"/>
      <c r="H227" s="99"/>
      <c r="I227" s="97"/>
      <c r="J227" s="103"/>
      <c r="K227" s="97"/>
      <c r="L227" s="85"/>
      <c r="M227" s="85"/>
      <c r="N227" s="85"/>
      <c r="O227" s="85"/>
      <c r="P227" s="85"/>
      <c r="Q227" s="85"/>
      <c r="R227" s="85"/>
      <c r="S227" s="52"/>
      <c r="T227" s="52"/>
    </row>
    <row r="228" spans="1:20" ht="12.75">
      <c r="A228" s="95"/>
      <c r="B228" s="112"/>
      <c r="C228" s="85"/>
      <c r="D228" s="96"/>
      <c r="E228" s="97"/>
      <c r="F228" s="98"/>
      <c r="G228" s="97"/>
      <c r="H228" s="99"/>
      <c r="I228" s="97"/>
      <c r="J228" s="101"/>
      <c r="K228" s="101"/>
      <c r="L228" s="85"/>
      <c r="M228" s="85"/>
      <c r="N228" s="85"/>
      <c r="O228" s="85"/>
      <c r="P228" s="85"/>
      <c r="Q228" s="85"/>
      <c r="R228" s="85"/>
      <c r="S228" s="52"/>
      <c r="T228" s="52"/>
    </row>
    <row r="229" spans="1:20" ht="12.75">
      <c r="A229" s="95"/>
      <c r="B229" s="112"/>
      <c r="C229" s="85"/>
      <c r="D229" s="96"/>
      <c r="E229" s="97"/>
      <c r="F229" s="98"/>
      <c r="G229" s="97"/>
      <c r="H229" s="99"/>
      <c r="I229" s="97"/>
      <c r="J229" s="101"/>
      <c r="K229" s="101"/>
      <c r="L229" s="85"/>
      <c r="M229" s="85"/>
      <c r="N229" s="85"/>
      <c r="O229" s="85"/>
      <c r="P229" s="85"/>
      <c r="Q229" s="85"/>
      <c r="R229" s="85"/>
      <c r="S229" s="52"/>
      <c r="T229" s="52"/>
    </row>
    <row r="230" spans="1:20" ht="12.75">
      <c r="A230" s="176"/>
      <c r="B230" s="85"/>
      <c r="C230" s="85"/>
      <c r="D230" s="96"/>
      <c r="E230" s="97"/>
      <c r="F230" s="98"/>
      <c r="G230" s="97"/>
      <c r="H230" s="99"/>
      <c r="I230" s="97"/>
      <c r="J230" s="101"/>
      <c r="K230" s="101"/>
      <c r="L230" s="85"/>
      <c r="M230" s="85"/>
      <c r="N230" s="85"/>
      <c r="O230" s="85"/>
      <c r="P230" s="85"/>
      <c r="Q230" s="85"/>
      <c r="R230" s="85"/>
      <c r="S230" s="52"/>
      <c r="T230" s="52"/>
    </row>
    <row r="231" spans="1:20" ht="12.75">
      <c r="A231" s="121"/>
      <c r="B231" s="85"/>
      <c r="C231" s="85"/>
      <c r="D231" s="96"/>
      <c r="E231" s="97"/>
      <c r="F231" s="266"/>
      <c r="G231" s="266"/>
      <c r="H231" s="99"/>
      <c r="I231" s="97"/>
      <c r="J231" s="103"/>
      <c r="K231" s="97"/>
      <c r="L231" s="85"/>
      <c r="M231" s="85"/>
      <c r="N231" s="85"/>
      <c r="O231" s="85"/>
      <c r="P231" s="85"/>
      <c r="Q231" s="85"/>
      <c r="R231" s="85"/>
      <c r="S231" s="52"/>
      <c r="T231" s="52"/>
    </row>
    <row r="232" spans="1:20" ht="12.75">
      <c r="A232" s="121"/>
      <c r="B232" s="85"/>
      <c r="C232" s="85"/>
      <c r="D232" s="96"/>
      <c r="E232" s="97"/>
      <c r="F232" s="98"/>
      <c r="G232" s="97"/>
      <c r="H232" s="99"/>
      <c r="I232" s="97"/>
      <c r="J232" s="103"/>
      <c r="K232" s="97"/>
      <c r="L232" s="85"/>
      <c r="M232" s="85"/>
      <c r="N232" s="85"/>
      <c r="O232" s="85"/>
      <c r="P232" s="85"/>
      <c r="Q232" s="85"/>
      <c r="R232" s="85"/>
      <c r="S232" s="52"/>
      <c r="T232" s="52"/>
    </row>
    <row r="233" spans="1:20" ht="12.75">
      <c r="A233" s="95"/>
      <c r="B233" s="112"/>
      <c r="C233" s="85"/>
      <c r="D233" s="96"/>
      <c r="E233" s="97"/>
      <c r="F233" s="98"/>
      <c r="G233" s="97"/>
      <c r="H233" s="99"/>
      <c r="I233" s="97"/>
      <c r="J233" s="101"/>
      <c r="K233" s="101"/>
      <c r="L233" s="85"/>
      <c r="M233" s="85"/>
      <c r="N233" s="85"/>
      <c r="O233" s="85"/>
      <c r="P233" s="85"/>
      <c r="Q233" s="85"/>
      <c r="R233" s="85"/>
      <c r="S233" s="52"/>
      <c r="T233" s="52"/>
    </row>
    <row r="234" spans="1:20" ht="12.75">
      <c r="A234" s="95"/>
      <c r="B234" s="112"/>
      <c r="C234" s="85"/>
      <c r="D234" s="96"/>
      <c r="E234" s="97"/>
      <c r="F234" s="98"/>
      <c r="G234" s="97"/>
      <c r="H234" s="99"/>
      <c r="I234" s="97"/>
      <c r="J234" s="101"/>
      <c r="K234" s="101"/>
      <c r="L234" s="85"/>
      <c r="M234" s="85"/>
      <c r="N234" s="85"/>
      <c r="O234" s="85"/>
      <c r="P234" s="85"/>
      <c r="Q234" s="85"/>
      <c r="R234" s="85"/>
      <c r="S234" s="52"/>
      <c r="T234" s="52"/>
    </row>
    <row r="235" spans="1:20" ht="12.75">
      <c r="A235" s="95"/>
      <c r="B235" s="112"/>
      <c r="C235" s="85"/>
      <c r="D235" s="96"/>
      <c r="E235" s="97"/>
      <c r="F235" s="98"/>
      <c r="G235" s="97"/>
      <c r="H235" s="99"/>
      <c r="I235" s="97"/>
      <c r="J235" s="101"/>
      <c r="K235" s="101"/>
      <c r="L235" s="85"/>
      <c r="M235" s="85"/>
      <c r="N235" s="85"/>
      <c r="O235" s="85"/>
      <c r="P235" s="85"/>
      <c r="Q235" s="85"/>
      <c r="R235" s="85"/>
      <c r="S235" s="52"/>
      <c r="T235" s="52"/>
    </row>
    <row r="236" spans="1:20" ht="12.75">
      <c r="A236" s="95"/>
      <c r="B236" s="91"/>
      <c r="C236" s="85"/>
      <c r="D236" s="96"/>
      <c r="E236" s="97"/>
      <c r="F236" s="98"/>
      <c r="G236" s="97"/>
      <c r="H236" s="99"/>
      <c r="I236" s="97"/>
      <c r="J236" s="101"/>
      <c r="K236" s="101"/>
      <c r="L236" s="85"/>
      <c r="M236" s="85"/>
      <c r="N236" s="85"/>
      <c r="O236" s="85"/>
      <c r="P236" s="85"/>
      <c r="Q236" s="85"/>
      <c r="R236" s="85"/>
      <c r="S236" s="52"/>
      <c r="T236" s="52"/>
    </row>
    <row r="237" spans="1:20" ht="12.75">
      <c r="A237" s="177"/>
      <c r="B237" s="85"/>
      <c r="C237" s="85"/>
      <c r="D237" s="96"/>
      <c r="E237" s="97"/>
      <c r="F237" s="98"/>
      <c r="G237" s="97"/>
      <c r="H237" s="99"/>
      <c r="I237" s="97"/>
      <c r="J237" s="103"/>
      <c r="K237" s="97"/>
      <c r="L237" s="85"/>
      <c r="M237" s="85"/>
      <c r="N237" s="85"/>
      <c r="O237" s="85"/>
      <c r="P237" s="85"/>
      <c r="Q237" s="85"/>
      <c r="R237" s="85"/>
      <c r="S237" s="52"/>
      <c r="T237" s="52"/>
    </row>
    <row r="238" spans="1:20" ht="12.75">
      <c r="A238" s="177"/>
      <c r="B238" s="85"/>
      <c r="C238" s="85"/>
      <c r="D238" s="96"/>
      <c r="E238" s="97"/>
      <c r="F238" s="98"/>
      <c r="G238" s="97"/>
      <c r="H238" s="99"/>
      <c r="I238" s="97"/>
      <c r="J238" s="103"/>
      <c r="K238" s="97"/>
      <c r="L238" s="85"/>
      <c r="M238" s="85"/>
      <c r="N238" s="85"/>
      <c r="O238" s="85"/>
      <c r="P238" s="85"/>
      <c r="Q238" s="85"/>
      <c r="R238" s="85"/>
      <c r="S238" s="52"/>
      <c r="T238" s="52"/>
    </row>
    <row r="239" spans="1:20" ht="12.75">
      <c r="A239" s="121"/>
      <c r="B239" s="85"/>
      <c r="C239" s="85"/>
      <c r="D239" s="96"/>
      <c r="E239" s="97"/>
      <c r="F239" s="266"/>
      <c r="G239" s="266"/>
      <c r="H239" s="99"/>
      <c r="I239" s="97"/>
      <c r="J239" s="103"/>
      <c r="K239" s="97"/>
      <c r="L239" s="85"/>
      <c r="M239" s="85"/>
      <c r="N239" s="85"/>
      <c r="O239" s="85"/>
      <c r="P239" s="85"/>
      <c r="Q239" s="85"/>
      <c r="R239" s="85"/>
      <c r="S239" s="52"/>
      <c r="T239" s="52"/>
    </row>
    <row r="240" spans="1:20" ht="12.75">
      <c r="A240" s="95"/>
      <c r="B240" s="121"/>
      <c r="C240" s="85"/>
      <c r="D240" s="96"/>
      <c r="E240" s="97"/>
      <c r="F240" s="98"/>
      <c r="G240" s="97"/>
      <c r="H240" s="99"/>
      <c r="I240" s="97"/>
      <c r="J240" s="101"/>
      <c r="K240" s="101"/>
      <c r="L240" s="85"/>
      <c r="M240" s="85"/>
      <c r="N240" s="85"/>
      <c r="O240" s="85"/>
      <c r="P240" s="85"/>
      <c r="Q240" s="85"/>
      <c r="R240" s="85"/>
      <c r="S240" s="52"/>
      <c r="T240" s="52"/>
    </row>
    <row r="241" spans="1:20" ht="12.75">
      <c r="A241" s="95"/>
      <c r="B241" s="121"/>
      <c r="C241" s="85"/>
      <c r="D241" s="96"/>
      <c r="E241" s="97"/>
      <c r="F241" s="98"/>
      <c r="G241" s="97"/>
      <c r="H241" s="99"/>
      <c r="I241" s="97"/>
      <c r="J241" s="101"/>
      <c r="K241" s="101"/>
      <c r="L241" s="85"/>
      <c r="M241" s="85"/>
      <c r="N241" s="85"/>
      <c r="O241" s="85"/>
      <c r="P241" s="85"/>
      <c r="Q241" s="85"/>
      <c r="R241" s="85"/>
      <c r="S241" s="52"/>
      <c r="T241" s="52"/>
    </row>
    <row r="242" spans="1:20" ht="12.75">
      <c r="A242" s="95"/>
      <c r="B242" s="178"/>
      <c r="C242" s="85"/>
      <c r="D242" s="96"/>
      <c r="E242" s="97"/>
      <c r="F242" s="98"/>
      <c r="G242" s="97"/>
      <c r="H242" s="99"/>
      <c r="I242" s="97"/>
      <c r="J242" s="101"/>
      <c r="K242" s="101"/>
      <c r="L242" s="85"/>
      <c r="M242" s="85"/>
      <c r="N242" s="85"/>
      <c r="O242" s="85"/>
      <c r="P242" s="85"/>
      <c r="Q242" s="85"/>
      <c r="R242" s="85"/>
      <c r="S242" s="52"/>
      <c r="T242" s="52"/>
    </row>
    <row r="243" spans="1:20" ht="12.75">
      <c r="A243" s="121"/>
      <c r="B243" s="85"/>
      <c r="C243" s="85"/>
      <c r="D243" s="96"/>
      <c r="E243" s="97"/>
      <c r="F243" s="266"/>
      <c r="G243" s="266"/>
      <c r="H243" s="99"/>
      <c r="I243" s="97"/>
      <c r="J243" s="103"/>
      <c r="K243" s="97"/>
      <c r="L243" s="85"/>
      <c r="M243" s="85"/>
      <c r="N243" s="85"/>
      <c r="O243" s="85"/>
      <c r="P243" s="85"/>
      <c r="Q243" s="85"/>
      <c r="R243" s="85"/>
      <c r="S243" s="52"/>
      <c r="T243" s="52"/>
    </row>
    <row r="244" spans="1:20" ht="12.75">
      <c r="A244" s="121"/>
      <c r="B244" s="121"/>
      <c r="C244" s="85"/>
      <c r="D244" s="96"/>
      <c r="E244" s="97"/>
      <c r="F244" s="98"/>
      <c r="G244" s="97"/>
      <c r="H244" s="99"/>
      <c r="I244" s="97"/>
      <c r="J244" s="101"/>
      <c r="K244" s="101"/>
      <c r="L244" s="85"/>
      <c r="M244" s="85"/>
      <c r="N244" s="85"/>
      <c r="O244" s="85"/>
      <c r="P244" s="85"/>
      <c r="Q244" s="85"/>
      <c r="R244" s="85"/>
      <c r="S244" s="52"/>
      <c r="T244" s="52"/>
    </row>
    <row r="245" spans="1:20" ht="12.75">
      <c r="A245" s="121"/>
      <c r="B245" s="121"/>
      <c r="C245" s="85"/>
      <c r="D245" s="96"/>
      <c r="E245" s="97"/>
      <c r="F245" s="266"/>
      <c r="G245" s="266"/>
      <c r="H245" s="99"/>
      <c r="I245" s="97"/>
      <c r="J245" s="103"/>
      <c r="K245" s="97"/>
      <c r="L245" s="85"/>
      <c r="M245" s="85"/>
      <c r="N245" s="85"/>
      <c r="O245" s="85"/>
      <c r="P245" s="85"/>
      <c r="Q245" s="85"/>
      <c r="R245" s="85"/>
      <c r="S245" s="52"/>
      <c r="T245" s="52"/>
    </row>
    <row r="246" spans="1:20" ht="12.75">
      <c r="A246" s="121"/>
      <c r="B246" s="121"/>
      <c r="C246" s="85"/>
      <c r="D246" s="96"/>
      <c r="E246" s="97"/>
      <c r="F246" s="98"/>
      <c r="G246" s="97"/>
      <c r="H246" s="99"/>
      <c r="I246" s="97"/>
      <c r="J246" s="101"/>
      <c r="K246" s="97"/>
      <c r="L246" s="85"/>
      <c r="M246" s="85"/>
      <c r="N246" s="85"/>
      <c r="O246" s="85"/>
      <c r="P246" s="85"/>
      <c r="Q246" s="85"/>
      <c r="R246" s="85"/>
      <c r="S246" s="52"/>
      <c r="T246" s="52"/>
    </row>
    <row r="247" spans="1:20" ht="12.75">
      <c r="A247" s="121"/>
      <c r="B247" s="121"/>
      <c r="C247" s="85"/>
      <c r="D247" s="96"/>
      <c r="E247" s="97"/>
      <c r="F247" s="266"/>
      <c r="G247" s="266"/>
      <c r="H247" s="99"/>
      <c r="I247" s="97"/>
      <c r="J247" s="103"/>
      <c r="K247" s="97"/>
      <c r="L247" s="85"/>
      <c r="M247" s="85"/>
      <c r="N247" s="85"/>
      <c r="O247" s="85"/>
      <c r="P247" s="85"/>
      <c r="Q247" s="85"/>
      <c r="R247" s="85"/>
      <c r="S247" s="52"/>
      <c r="T247" s="52"/>
    </row>
    <row r="248" spans="1:20" ht="12.75">
      <c r="A248" s="95"/>
      <c r="B248" s="121"/>
      <c r="C248" s="85"/>
      <c r="D248" s="96"/>
      <c r="E248" s="97"/>
      <c r="F248" s="98"/>
      <c r="G248" s="97"/>
      <c r="H248" s="99"/>
      <c r="I248" s="97"/>
      <c r="J248" s="101"/>
      <c r="K248" s="101"/>
      <c r="L248" s="85"/>
      <c r="M248" s="85"/>
      <c r="N248" s="85"/>
      <c r="O248" s="85"/>
      <c r="P248" s="85"/>
      <c r="Q248" s="85"/>
      <c r="R248" s="85"/>
      <c r="S248" s="52"/>
      <c r="T248" s="52"/>
    </row>
    <row r="249" spans="1:20" ht="12.75">
      <c r="A249" s="95"/>
      <c r="B249" s="178"/>
      <c r="C249" s="85"/>
      <c r="D249" s="96"/>
      <c r="E249" s="97"/>
      <c r="F249" s="98"/>
      <c r="G249" s="97"/>
      <c r="H249" s="99"/>
      <c r="I249" s="97"/>
      <c r="J249" s="101"/>
      <c r="K249" s="97"/>
      <c r="L249" s="85"/>
      <c r="M249" s="85"/>
      <c r="N249" s="85"/>
      <c r="O249" s="85"/>
      <c r="P249" s="85"/>
      <c r="Q249" s="85"/>
      <c r="R249" s="85"/>
      <c r="S249" s="52"/>
      <c r="T249" s="52"/>
    </row>
    <row r="250" spans="1:20" ht="12.75">
      <c r="A250" s="121"/>
      <c r="B250" s="85"/>
      <c r="C250" s="133"/>
      <c r="D250" s="96"/>
      <c r="E250" s="97"/>
      <c r="F250" s="266"/>
      <c r="G250" s="266"/>
      <c r="H250" s="99"/>
      <c r="I250" s="97"/>
      <c r="J250" s="103"/>
      <c r="K250" s="97"/>
      <c r="L250" s="85"/>
      <c r="M250" s="85"/>
      <c r="N250" s="85"/>
      <c r="O250" s="85"/>
      <c r="P250" s="85"/>
      <c r="Q250" s="85"/>
      <c r="R250" s="85"/>
      <c r="S250" s="52"/>
      <c r="T250" s="52"/>
    </row>
    <row r="251" spans="1:20" ht="12.75">
      <c r="A251" s="152"/>
      <c r="B251" s="85"/>
      <c r="C251" s="85"/>
      <c r="D251" s="96"/>
      <c r="E251" s="97"/>
      <c r="F251" s="98"/>
      <c r="G251" s="97"/>
      <c r="H251" s="99"/>
      <c r="I251" s="97"/>
      <c r="J251" s="101"/>
      <c r="K251" s="97"/>
      <c r="L251" s="85"/>
      <c r="M251" s="85"/>
      <c r="N251" s="85"/>
      <c r="O251" s="85"/>
      <c r="P251" s="85"/>
      <c r="Q251" s="85"/>
      <c r="R251" s="85"/>
      <c r="S251" s="52"/>
      <c r="T251" s="52"/>
    </row>
    <row r="252" spans="1:20" ht="12.75">
      <c r="A252" s="95"/>
      <c r="B252" s="152"/>
      <c r="C252" s="85"/>
      <c r="D252" s="96"/>
      <c r="E252" s="97"/>
      <c r="F252" s="98"/>
      <c r="G252" s="97"/>
      <c r="H252" s="99"/>
      <c r="I252" s="97"/>
      <c r="J252" s="101"/>
      <c r="K252" s="97"/>
      <c r="L252" s="85"/>
      <c r="M252" s="85"/>
      <c r="N252" s="85"/>
      <c r="O252" s="85"/>
      <c r="P252" s="85"/>
      <c r="Q252" s="85"/>
      <c r="R252" s="85"/>
      <c r="S252" s="52"/>
      <c r="T252" s="52"/>
    </row>
    <row r="253" spans="1:20" ht="12.75">
      <c r="A253" s="95"/>
      <c r="B253" s="178"/>
      <c r="C253" s="85"/>
      <c r="D253" s="96"/>
      <c r="E253" s="97"/>
      <c r="F253" s="98"/>
      <c r="G253" s="97"/>
      <c r="H253" s="99"/>
      <c r="I253" s="97"/>
      <c r="J253" s="101"/>
      <c r="K253" s="97"/>
      <c r="L253" s="85"/>
      <c r="M253" s="85"/>
      <c r="N253" s="85"/>
      <c r="O253" s="85"/>
      <c r="P253" s="85"/>
      <c r="Q253" s="85"/>
      <c r="R253" s="85"/>
      <c r="S253" s="52"/>
      <c r="T253" s="52"/>
    </row>
    <row r="254" spans="1:20" ht="12.75">
      <c r="A254" s="121"/>
      <c r="B254" s="85"/>
      <c r="C254" s="85"/>
      <c r="D254" s="96"/>
      <c r="E254" s="97"/>
      <c r="F254" s="266"/>
      <c r="G254" s="266"/>
      <c r="H254" s="99"/>
      <c r="I254" s="97"/>
      <c r="J254" s="103"/>
      <c r="K254" s="97"/>
      <c r="L254" s="85"/>
      <c r="M254" s="85"/>
      <c r="N254" s="85"/>
      <c r="O254" s="85"/>
      <c r="P254" s="85"/>
      <c r="Q254" s="85"/>
      <c r="R254" s="85"/>
      <c r="S254" s="52"/>
      <c r="T254" s="52"/>
    </row>
    <row r="255" spans="1:20" ht="12.75">
      <c r="A255" s="95"/>
      <c r="B255" s="112"/>
      <c r="C255" s="85"/>
      <c r="D255" s="96"/>
      <c r="E255" s="97"/>
      <c r="F255" s="98"/>
      <c r="G255" s="97"/>
      <c r="H255" s="99"/>
      <c r="I255" s="97"/>
      <c r="J255" s="101"/>
      <c r="K255" s="101"/>
      <c r="L255" s="85"/>
      <c r="M255" s="85"/>
      <c r="N255" s="85"/>
      <c r="O255" s="85"/>
      <c r="P255" s="85"/>
      <c r="Q255" s="85"/>
      <c r="R255" s="85"/>
      <c r="S255" s="52"/>
      <c r="T255" s="52"/>
    </row>
    <row r="256" spans="1:20" ht="12.75">
      <c r="A256" s="95"/>
      <c r="B256" s="112"/>
      <c r="C256" s="85"/>
      <c r="D256" s="96"/>
      <c r="E256" s="97"/>
      <c r="F256" s="98"/>
      <c r="G256" s="97"/>
      <c r="H256" s="99"/>
      <c r="I256" s="97"/>
      <c r="J256" s="101"/>
      <c r="K256" s="101"/>
      <c r="L256" s="85"/>
      <c r="M256" s="85"/>
      <c r="N256" s="85"/>
      <c r="O256" s="85"/>
      <c r="P256" s="85"/>
      <c r="Q256" s="85"/>
      <c r="R256" s="85"/>
      <c r="S256" s="52"/>
      <c r="T256" s="52"/>
    </row>
    <row r="257" spans="1:20" ht="12.75">
      <c r="A257" s="95"/>
      <c r="B257" s="112"/>
      <c r="C257" s="85"/>
      <c r="D257" s="96"/>
      <c r="E257" s="97"/>
      <c r="F257" s="98"/>
      <c r="G257" s="97"/>
      <c r="H257" s="99"/>
      <c r="I257" s="97"/>
      <c r="J257" s="101"/>
      <c r="K257" s="101"/>
      <c r="L257" s="85"/>
      <c r="M257" s="85"/>
      <c r="N257" s="85"/>
      <c r="O257" s="85"/>
      <c r="P257" s="85"/>
      <c r="Q257" s="85"/>
      <c r="R257" s="85"/>
      <c r="S257" s="52"/>
      <c r="T257" s="52"/>
    </row>
    <row r="258" spans="1:20" ht="12.75">
      <c r="A258" s="121"/>
      <c r="B258" s="112"/>
      <c r="C258" s="85"/>
      <c r="D258" s="96"/>
      <c r="E258" s="97"/>
      <c r="F258" s="266"/>
      <c r="G258" s="266"/>
      <c r="H258" s="99"/>
      <c r="I258" s="97"/>
      <c r="J258" s="103"/>
      <c r="K258" s="97"/>
      <c r="L258" s="85"/>
      <c r="M258" s="85"/>
      <c r="N258" s="85"/>
      <c r="O258" s="85"/>
      <c r="P258" s="85"/>
      <c r="Q258" s="85"/>
      <c r="R258" s="85"/>
      <c r="S258" s="52"/>
      <c r="T258" s="52"/>
    </row>
    <row r="259" spans="1:20" ht="12.75">
      <c r="A259" s="121"/>
      <c r="B259" s="112"/>
      <c r="C259" s="85"/>
      <c r="D259" s="96"/>
      <c r="E259" s="97"/>
      <c r="F259" s="98"/>
      <c r="G259" s="97"/>
      <c r="H259" s="229"/>
      <c r="I259" s="229"/>
      <c r="J259" s="103"/>
      <c r="K259" s="97"/>
      <c r="L259" s="85"/>
      <c r="M259" s="85"/>
      <c r="N259" s="85"/>
      <c r="O259" s="85"/>
      <c r="P259" s="85"/>
      <c r="Q259" s="85"/>
      <c r="R259" s="85"/>
      <c r="S259" s="52"/>
      <c r="T259" s="52"/>
    </row>
    <row r="260" spans="1:20" ht="12.75">
      <c r="A260" s="121"/>
      <c r="B260" s="112"/>
      <c r="C260" s="85"/>
      <c r="D260" s="96"/>
      <c r="E260" s="97"/>
      <c r="F260" s="266"/>
      <c r="G260" s="266"/>
      <c r="H260" s="229"/>
      <c r="I260" s="229"/>
      <c r="J260" s="103"/>
      <c r="K260" s="97"/>
      <c r="L260" s="85"/>
      <c r="M260" s="85"/>
      <c r="N260" s="85"/>
      <c r="O260" s="85"/>
      <c r="P260" s="85"/>
      <c r="Q260" s="85"/>
      <c r="R260" s="85"/>
      <c r="S260" s="52"/>
      <c r="T260" s="52"/>
    </row>
    <row r="261" spans="1:20" ht="12.75">
      <c r="A261" s="85"/>
      <c r="B261" s="220"/>
      <c r="C261" s="220"/>
      <c r="D261" s="220"/>
      <c r="E261" s="220"/>
      <c r="F261" s="220"/>
      <c r="G261" s="85"/>
      <c r="H261" s="85"/>
      <c r="I261" s="85"/>
      <c r="J261" s="101"/>
      <c r="K261" s="90"/>
      <c r="L261" s="109"/>
      <c r="M261" s="85"/>
      <c r="N261" s="110"/>
      <c r="O261" s="85"/>
      <c r="P261" s="85"/>
      <c r="Q261" s="85"/>
      <c r="R261" s="85"/>
      <c r="S261" s="52"/>
      <c r="T261" s="52"/>
    </row>
    <row r="262" spans="1:20" ht="12.75">
      <c r="A262" s="121"/>
      <c r="B262" s="121"/>
      <c r="C262" s="85"/>
      <c r="D262" s="96"/>
      <c r="E262" s="97"/>
      <c r="F262" s="266"/>
      <c r="G262" s="266"/>
      <c r="H262" s="266"/>
      <c r="I262" s="266"/>
      <c r="J262" s="101"/>
      <c r="K262" s="90"/>
      <c r="L262" s="109"/>
      <c r="M262" s="85"/>
      <c r="N262" s="110"/>
      <c r="O262" s="85"/>
      <c r="P262" s="85"/>
      <c r="Q262" s="85"/>
      <c r="R262" s="85"/>
      <c r="S262" s="52"/>
      <c r="T262" s="52"/>
    </row>
    <row r="263" spans="1:20" ht="12.75">
      <c r="A263" s="95"/>
      <c r="B263" s="112"/>
      <c r="C263" s="85"/>
      <c r="D263" s="96"/>
      <c r="E263" s="97"/>
      <c r="F263" s="98"/>
      <c r="G263" s="97"/>
      <c r="H263" s="99"/>
      <c r="I263" s="97"/>
      <c r="J263" s="101"/>
      <c r="K263" s="101"/>
      <c r="L263" s="85"/>
      <c r="M263" s="85"/>
      <c r="N263" s="85"/>
      <c r="O263" s="85"/>
      <c r="P263" s="85"/>
      <c r="Q263" s="85"/>
      <c r="R263" s="85"/>
      <c r="S263" s="52"/>
      <c r="T263" s="52"/>
    </row>
    <row r="264" spans="1:20" ht="12.75">
      <c r="A264" s="95"/>
      <c r="B264" s="112"/>
      <c r="C264" s="85"/>
      <c r="D264" s="228"/>
      <c r="E264" s="228"/>
      <c r="F264" s="218"/>
      <c r="G264" s="218"/>
      <c r="H264" s="228"/>
      <c r="I264" s="228"/>
      <c r="J264" s="101"/>
      <c r="K264" s="104"/>
      <c r="L264" s="85"/>
      <c r="M264" s="85"/>
      <c r="N264" s="85"/>
      <c r="O264" s="85"/>
      <c r="P264" s="85"/>
      <c r="Q264" s="85"/>
      <c r="R264" s="85"/>
      <c r="S264" s="52"/>
      <c r="T264" s="52"/>
    </row>
    <row r="265" spans="1:20" ht="12.75">
      <c r="A265" s="95"/>
      <c r="B265" s="112"/>
      <c r="C265" s="85"/>
      <c r="D265" s="228"/>
      <c r="E265" s="228"/>
      <c r="F265" s="218"/>
      <c r="G265" s="218"/>
      <c r="H265" s="228"/>
      <c r="I265" s="228"/>
      <c r="J265" s="101"/>
      <c r="K265" s="104"/>
      <c r="L265" s="85"/>
      <c r="M265" s="85"/>
      <c r="N265" s="85"/>
      <c r="O265" s="85"/>
      <c r="P265" s="85"/>
      <c r="Q265" s="85"/>
      <c r="R265" s="85"/>
      <c r="S265" s="52"/>
      <c r="T265" s="52"/>
    </row>
    <row r="266" spans="1:20" ht="12.75">
      <c r="A266" s="95"/>
      <c r="B266" s="112"/>
      <c r="C266" s="85"/>
      <c r="D266" s="96"/>
      <c r="E266" s="97"/>
      <c r="F266" s="98"/>
      <c r="G266" s="97"/>
      <c r="H266" s="99"/>
      <c r="I266" s="97"/>
      <c r="J266" s="101"/>
      <c r="K266" s="101"/>
      <c r="L266" s="85"/>
      <c r="M266" s="85"/>
      <c r="N266" s="85"/>
      <c r="O266" s="85"/>
      <c r="P266" s="85"/>
      <c r="Q266" s="85"/>
      <c r="R266" s="85"/>
      <c r="S266" s="52"/>
      <c r="T266" s="52"/>
    </row>
    <row r="267" spans="1:20" ht="12.75">
      <c r="A267" s="116"/>
      <c r="B267" s="85"/>
      <c r="C267" s="85"/>
      <c r="D267" s="221"/>
      <c r="E267" s="221"/>
      <c r="F267" s="226"/>
      <c r="G267" s="226"/>
      <c r="H267" s="221"/>
      <c r="I267" s="221"/>
      <c r="J267" s="101"/>
      <c r="K267" s="107"/>
      <c r="L267" s="85"/>
      <c r="M267" s="85"/>
      <c r="N267" s="110"/>
      <c r="O267" s="85"/>
      <c r="P267" s="85"/>
      <c r="Q267" s="85"/>
      <c r="R267" s="85"/>
      <c r="S267" s="52"/>
      <c r="T267" s="52"/>
    </row>
    <row r="268" spans="1:20" ht="12.75">
      <c r="A268" s="116"/>
      <c r="B268" s="85"/>
      <c r="C268" s="85"/>
      <c r="D268" s="96"/>
      <c r="E268" s="97"/>
      <c r="F268" s="98"/>
      <c r="G268" s="97"/>
      <c r="H268" s="99"/>
      <c r="I268" s="97"/>
      <c r="J268" s="101"/>
      <c r="K268" s="101"/>
      <c r="L268" s="85"/>
      <c r="M268" s="85"/>
      <c r="N268" s="85"/>
      <c r="O268" s="85"/>
      <c r="P268" s="85"/>
      <c r="Q268" s="85"/>
      <c r="R268" s="85"/>
      <c r="S268" s="52"/>
      <c r="T268" s="52"/>
    </row>
    <row r="269" spans="1:20" ht="12.75">
      <c r="A269" s="95"/>
      <c r="B269" s="116"/>
      <c r="C269" s="85"/>
      <c r="D269" s="96"/>
      <c r="E269" s="97"/>
      <c r="F269" s="98"/>
      <c r="G269" s="97"/>
      <c r="H269" s="99"/>
      <c r="I269" s="97"/>
      <c r="J269" s="101"/>
      <c r="K269" s="93"/>
      <c r="L269" s="91"/>
      <c r="M269" s="85"/>
      <c r="N269" s="108"/>
      <c r="O269" s="85"/>
      <c r="P269" s="85"/>
      <c r="Q269" s="85"/>
      <c r="R269" s="85"/>
      <c r="S269" s="52"/>
      <c r="T269" s="52"/>
    </row>
    <row r="270" spans="1:20" ht="12.75">
      <c r="A270" s="95"/>
      <c r="B270" s="116"/>
      <c r="C270" s="85"/>
      <c r="D270" s="96"/>
      <c r="E270" s="97"/>
      <c r="F270" s="98"/>
      <c r="G270" s="97"/>
      <c r="H270" s="99"/>
      <c r="I270" s="97"/>
      <c r="J270" s="101"/>
      <c r="K270" s="101"/>
      <c r="L270" s="85"/>
      <c r="M270" s="111"/>
      <c r="N270" s="112"/>
      <c r="O270" s="85"/>
      <c r="P270" s="85"/>
      <c r="Q270" s="85"/>
      <c r="R270" s="85"/>
      <c r="S270" s="52"/>
      <c r="T270" s="52"/>
    </row>
    <row r="271" spans="1:20" ht="12.75">
      <c r="A271" s="85"/>
      <c r="B271" s="85"/>
      <c r="C271" s="85"/>
      <c r="D271" s="85"/>
      <c r="E271" s="85"/>
      <c r="F271" s="85"/>
      <c r="G271" s="85"/>
      <c r="H271" s="85"/>
      <c r="I271" s="85"/>
      <c r="J271" s="85"/>
      <c r="K271" s="85"/>
      <c r="L271" s="85"/>
      <c r="M271" s="85"/>
      <c r="N271" s="85"/>
      <c r="O271" s="85"/>
      <c r="P271" s="85"/>
      <c r="Q271" s="85"/>
      <c r="R271" s="85"/>
      <c r="S271" s="52"/>
      <c r="T271" s="52"/>
    </row>
    <row r="272" spans="1:20" ht="12.75">
      <c r="A272" s="85"/>
      <c r="B272" s="85"/>
      <c r="C272" s="85"/>
      <c r="D272" s="85"/>
      <c r="E272" s="85"/>
      <c r="F272" s="85"/>
      <c r="G272" s="85"/>
      <c r="H272" s="85"/>
      <c r="I272" s="85"/>
      <c r="J272" s="85"/>
      <c r="K272" s="85"/>
      <c r="L272" s="85"/>
      <c r="M272" s="85"/>
      <c r="N272" s="85"/>
      <c r="O272" s="85"/>
      <c r="P272" s="85"/>
      <c r="Q272" s="85"/>
      <c r="R272" s="85"/>
      <c r="S272" s="52"/>
      <c r="T272" s="52"/>
    </row>
    <row r="273" spans="1:20" ht="12.75">
      <c r="A273" s="85"/>
      <c r="B273" s="85"/>
      <c r="C273" s="85"/>
      <c r="D273" s="85"/>
      <c r="E273" s="85"/>
      <c r="F273" s="85"/>
      <c r="G273" s="85"/>
      <c r="H273" s="85"/>
      <c r="I273" s="85"/>
      <c r="J273" s="85"/>
      <c r="K273" s="85"/>
      <c r="L273" s="85"/>
      <c r="M273" s="85"/>
      <c r="N273" s="85"/>
      <c r="O273" s="85"/>
      <c r="P273" s="85"/>
      <c r="Q273" s="85"/>
      <c r="R273" s="85"/>
      <c r="S273" s="52"/>
      <c r="T273" s="52"/>
    </row>
    <row r="274" spans="1:20" ht="12.75">
      <c r="A274" s="85"/>
      <c r="B274" s="85"/>
      <c r="C274" s="85"/>
      <c r="D274" s="85"/>
      <c r="E274" s="85"/>
      <c r="F274" s="85"/>
      <c r="G274" s="85"/>
      <c r="H274" s="85"/>
      <c r="I274" s="85"/>
      <c r="J274" s="85"/>
      <c r="K274" s="85"/>
      <c r="L274" s="85"/>
      <c r="M274" s="85"/>
      <c r="N274" s="85"/>
      <c r="O274" s="85"/>
      <c r="P274" s="85"/>
      <c r="Q274" s="85"/>
      <c r="R274" s="85"/>
      <c r="S274" s="52"/>
      <c r="T274" s="52"/>
    </row>
    <row r="275" spans="1:20" ht="12.75">
      <c r="A275" s="85"/>
      <c r="B275" s="85"/>
      <c r="C275" s="85"/>
      <c r="D275" s="85"/>
      <c r="E275" s="85"/>
      <c r="F275" s="85"/>
      <c r="G275" s="85"/>
      <c r="H275" s="85"/>
      <c r="I275" s="85"/>
      <c r="J275" s="85"/>
      <c r="K275" s="85"/>
      <c r="L275" s="85"/>
      <c r="M275" s="85"/>
      <c r="N275" s="85"/>
      <c r="O275" s="85"/>
      <c r="P275" s="85"/>
      <c r="Q275" s="85"/>
      <c r="R275" s="85"/>
      <c r="S275" s="52"/>
      <c r="T275" s="52"/>
    </row>
    <row r="276" spans="1:20" ht="12.75">
      <c r="A276" s="85"/>
      <c r="B276" s="85"/>
      <c r="C276" s="85"/>
      <c r="D276" s="85"/>
      <c r="E276" s="85"/>
      <c r="F276" s="85"/>
      <c r="G276" s="85"/>
      <c r="H276" s="85"/>
      <c r="I276" s="85"/>
      <c r="J276" s="85"/>
      <c r="K276" s="85"/>
      <c r="L276" s="85"/>
      <c r="M276" s="85"/>
      <c r="N276" s="85"/>
      <c r="O276" s="85"/>
      <c r="P276" s="85"/>
      <c r="Q276" s="85"/>
      <c r="R276" s="85"/>
      <c r="S276" s="52"/>
      <c r="T276" s="52"/>
    </row>
    <row r="277" spans="1:20" ht="12.75">
      <c r="A277" s="85"/>
      <c r="B277" s="85"/>
      <c r="C277" s="85"/>
      <c r="D277" s="85"/>
      <c r="E277" s="85"/>
      <c r="F277" s="85"/>
      <c r="G277" s="85"/>
      <c r="H277" s="85"/>
      <c r="I277" s="85"/>
      <c r="J277" s="85"/>
      <c r="K277" s="85"/>
      <c r="L277" s="85"/>
      <c r="M277" s="85"/>
      <c r="N277" s="85"/>
      <c r="O277" s="85"/>
      <c r="P277" s="85"/>
      <c r="Q277" s="85"/>
      <c r="R277" s="85"/>
      <c r="S277" s="52"/>
      <c r="T277" s="52"/>
    </row>
    <row r="278" spans="1:20" ht="12.75">
      <c r="A278" s="85"/>
      <c r="B278" s="85"/>
      <c r="C278" s="85"/>
      <c r="D278" s="85"/>
      <c r="E278" s="85"/>
      <c r="F278" s="85"/>
      <c r="G278" s="85"/>
      <c r="H278" s="85"/>
      <c r="I278" s="85"/>
      <c r="J278" s="85"/>
      <c r="K278" s="85"/>
      <c r="L278" s="85"/>
      <c r="M278" s="85"/>
      <c r="N278" s="85"/>
      <c r="O278" s="85"/>
      <c r="P278" s="85"/>
      <c r="Q278" s="85"/>
      <c r="R278" s="85"/>
      <c r="S278" s="52"/>
      <c r="T278" s="52"/>
    </row>
    <row r="279" spans="1:20" ht="12.75">
      <c r="A279" s="85"/>
      <c r="B279" s="85"/>
      <c r="C279" s="85"/>
      <c r="D279" s="85"/>
      <c r="E279" s="85"/>
      <c r="F279" s="85"/>
      <c r="G279" s="85"/>
      <c r="H279" s="85"/>
      <c r="I279" s="85"/>
      <c r="J279" s="85"/>
      <c r="K279" s="85"/>
      <c r="L279" s="85"/>
      <c r="M279" s="85"/>
      <c r="N279" s="85"/>
      <c r="O279" s="85"/>
      <c r="P279" s="85"/>
      <c r="Q279" s="85"/>
      <c r="R279" s="85"/>
      <c r="S279" s="52"/>
      <c r="T279" s="52"/>
    </row>
    <row r="280" spans="1:20" ht="12.75">
      <c r="A280" s="85"/>
      <c r="B280" s="85"/>
      <c r="C280" s="85"/>
      <c r="D280" s="85"/>
      <c r="E280" s="85"/>
      <c r="F280" s="85"/>
      <c r="G280" s="85"/>
      <c r="H280" s="85"/>
      <c r="I280" s="85"/>
      <c r="J280" s="85"/>
      <c r="K280" s="85"/>
      <c r="L280" s="85"/>
      <c r="M280" s="85"/>
      <c r="N280" s="85"/>
      <c r="O280" s="85"/>
      <c r="P280" s="85"/>
      <c r="Q280" s="85"/>
      <c r="R280" s="85"/>
      <c r="S280" s="52"/>
      <c r="T280" s="52"/>
    </row>
    <row r="281" spans="1:20" ht="12.75">
      <c r="A281" s="85"/>
      <c r="B281" s="85"/>
      <c r="C281" s="85"/>
      <c r="D281" s="85"/>
      <c r="E281" s="85"/>
      <c r="F281" s="85"/>
      <c r="G281" s="85"/>
      <c r="H281" s="85"/>
      <c r="I281" s="85"/>
      <c r="J281" s="85"/>
      <c r="K281" s="85"/>
      <c r="L281" s="85"/>
      <c r="M281" s="85"/>
      <c r="N281" s="85"/>
      <c r="O281" s="85"/>
      <c r="P281" s="85"/>
      <c r="Q281" s="85"/>
      <c r="R281" s="85"/>
      <c r="S281" s="52"/>
      <c r="T281" s="52"/>
    </row>
    <row r="282" spans="1:20" ht="12.75">
      <c r="A282" s="85"/>
      <c r="B282" s="85"/>
      <c r="C282" s="85"/>
      <c r="D282" s="85"/>
      <c r="E282" s="85"/>
      <c r="F282" s="85"/>
      <c r="G282" s="85"/>
      <c r="H282" s="85"/>
      <c r="I282" s="85"/>
      <c r="J282" s="85"/>
      <c r="K282" s="85"/>
      <c r="L282" s="85"/>
      <c r="M282" s="85"/>
      <c r="N282" s="85"/>
      <c r="O282" s="85"/>
      <c r="P282" s="85"/>
      <c r="Q282" s="85"/>
      <c r="R282" s="85"/>
      <c r="S282" s="52"/>
      <c r="T282" s="52"/>
    </row>
    <row r="283" spans="1:20" ht="12.75">
      <c r="A283" s="85"/>
      <c r="B283" s="85"/>
      <c r="C283" s="85"/>
      <c r="D283" s="85"/>
      <c r="E283" s="85"/>
      <c r="F283" s="85"/>
      <c r="G283" s="85"/>
      <c r="H283" s="85"/>
      <c r="I283" s="85"/>
      <c r="J283" s="85"/>
      <c r="K283" s="85"/>
      <c r="L283" s="85"/>
      <c r="M283" s="85"/>
      <c r="N283" s="85"/>
      <c r="O283" s="85"/>
      <c r="P283" s="85"/>
      <c r="Q283" s="85"/>
      <c r="R283" s="85"/>
      <c r="S283" s="52"/>
      <c r="T283" s="52"/>
    </row>
    <row r="284" spans="1:20" ht="12.75">
      <c r="A284" s="85"/>
      <c r="B284" s="85"/>
      <c r="C284" s="85"/>
      <c r="D284" s="85"/>
      <c r="E284" s="85"/>
      <c r="F284" s="85"/>
      <c r="G284" s="85"/>
      <c r="H284" s="85"/>
      <c r="I284" s="85"/>
      <c r="J284" s="85"/>
      <c r="K284" s="85"/>
      <c r="L284" s="85"/>
      <c r="M284" s="85"/>
      <c r="N284" s="85"/>
      <c r="O284" s="85"/>
      <c r="P284" s="85"/>
      <c r="Q284" s="85"/>
      <c r="R284" s="85"/>
      <c r="S284" s="52"/>
      <c r="T284" s="52"/>
    </row>
    <row r="285" spans="1:20" ht="12.75">
      <c r="A285" s="85"/>
      <c r="B285" s="85"/>
      <c r="C285" s="85"/>
      <c r="D285" s="85"/>
      <c r="E285" s="85"/>
      <c r="F285" s="85"/>
      <c r="G285" s="85"/>
      <c r="H285" s="85"/>
      <c r="I285" s="85"/>
      <c r="J285" s="85"/>
      <c r="K285" s="85"/>
      <c r="L285" s="85"/>
      <c r="M285" s="85"/>
      <c r="N285" s="85"/>
      <c r="O285" s="85"/>
      <c r="P285" s="85"/>
      <c r="Q285" s="85"/>
      <c r="R285" s="85"/>
      <c r="S285" s="52"/>
      <c r="T285" s="52"/>
    </row>
    <row r="286" spans="1:20" ht="12.75">
      <c r="A286" s="85"/>
      <c r="B286" s="85"/>
      <c r="C286" s="85"/>
      <c r="D286" s="85"/>
      <c r="E286" s="85"/>
      <c r="F286" s="85"/>
      <c r="G286" s="85"/>
      <c r="H286" s="85"/>
      <c r="I286" s="85"/>
      <c r="J286" s="85"/>
      <c r="K286" s="85"/>
      <c r="L286" s="85"/>
      <c r="M286" s="85"/>
      <c r="N286" s="85"/>
      <c r="O286" s="85"/>
      <c r="P286" s="85"/>
      <c r="Q286" s="85"/>
      <c r="R286" s="85"/>
      <c r="S286" s="52"/>
      <c r="T286" s="52"/>
    </row>
    <row r="287" spans="1:20" ht="12.75">
      <c r="A287" s="85"/>
      <c r="B287" s="85"/>
      <c r="C287" s="85"/>
      <c r="D287" s="85"/>
      <c r="E287" s="85"/>
      <c r="F287" s="85"/>
      <c r="G287" s="85"/>
      <c r="H287" s="85"/>
      <c r="I287" s="85"/>
      <c r="J287" s="85"/>
      <c r="K287" s="85"/>
      <c r="L287" s="85"/>
      <c r="M287" s="85"/>
      <c r="N287" s="85"/>
      <c r="O287" s="85"/>
      <c r="P287" s="85"/>
      <c r="Q287" s="85"/>
      <c r="R287" s="85"/>
      <c r="S287" s="52"/>
      <c r="T287" s="52"/>
    </row>
    <row r="288" spans="1:20" ht="12.75">
      <c r="A288" s="85"/>
      <c r="B288" s="85"/>
      <c r="C288" s="85"/>
      <c r="D288" s="85"/>
      <c r="E288" s="85"/>
      <c r="F288" s="85"/>
      <c r="G288" s="85"/>
      <c r="H288" s="85"/>
      <c r="I288" s="85"/>
      <c r="J288" s="85"/>
      <c r="K288" s="85"/>
      <c r="L288" s="85"/>
      <c r="M288" s="85"/>
      <c r="N288" s="85"/>
      <c r="O288" s="85"/>
      <c r="P288" s="85"/>
      <c r="Q288" s="85"/>
      <c r="R288" s="85"/>
      <c r="S288" s="52"/>
      <c r="T288" s="52"/>
    </row>
    <row r="289" spans="1:20" ht="12.75">
      <c r="A289" s="85"/>
      <c r="B289" s="85"/>
      <c r="C289" s="85"/>
      <c r="D289" s="85"/>
      <c r="E289" s="85"/>
      <c r="F289" s="85"/>
      <c r="G289" s="85"/>
      <c r="H289" s="85"/>
      <c r="I289" s="85"/>
      <c r="J289" s="85"/>
      <c r="K289" s="85"/>
      <c r="L289" s="85"/>
      <c r="M289" s="85"/>
      <c r="N289" s="85"/>
      <c r="O289" s="85"/>
      <c r="P289" s="85"/>
      <c r="Q289" s="85"/>
      <c r="R289" s="85"/>
      <c r="S289" s="52"/>
      <c r="T289" s="52"/>
    </row>
    <row r="290" spans="1:20" ht="12.75">
      <c r="A290" s="85"/>
      <c r="B290" s="85"/>
      <c r="C290" s="85"/>
      <c r="D290" s="85"/>
      <c r="E290" s="85"/>
      <c r="F290" s="85"/>
      <c r="G290" s="85"/>
      <c r="H290" s="85"/>
      <c r="I290" s="85"/>
      <c r="J290" s="85"/>
      <c r="K290" s="85"/>
      <c r="L290" s="85"/>
      <c r="M290" s="85"/>
      <c r="N290" s="85"/>
      <c r="O290" s="85"/>
      <c r="P290" s="85"/>
      <c r="Q290" s="85"/>
      <c r="R290" s="85"/>
      <c r="S290" s="52"/>
      <c r="T290" s="52"/>
    </row>
    <row r="291" spans="1:20" ht="12.75">
      <c r="A291" s="85"/>
      <c r="B291" s="85"/>
      <c r="C291" s="85"/>
      <c r="D291" s="85"/>
      <c r="E291" s="85"/>
      <c r="F291" s="85"/>
      <c r="G291" s="85"/>
      <c r="H291" s="85"/>
      <c r="I291" s="85"/>
      <c r="J291" s="85"/>
      <c r="K291" s="85"/>
      <c r="L291" s="85"/>
      <c r="M291" s="85"/>
      <c r="N291" s="85"/>
      <c r="O291" s="85"/>
      <c r="P291" s="85"/>
      <c r="Q291" s="85"/>
      <c r="R291" s="85"/>
      <c r="S291" s="52"/>
      <c r="T291" s="52"/>
    </row>
    <row r="292" spans="1:20" ht="12.75">
      <c r="A292" s="85"/>
      <c r="B292" s="85"/>
      <c r="C292" s="85"/>
      <c r="D292" s="85"/>
      <c r="E292" s="85"/>
      <c r="F292" s="85"/>
      <c r="G292" s="85"/>
      <c r="H292" s="85"/>
      <c r="I292" s="85"/>
      <c r="J292" s="85"/>
      <c r="K292" s="85"/>
      <c r="L292" s="85"/>
      <c r="M292" s="85"/>
      <c r="N292" s="85"/>
      <c r="O292" s="85"/>
      <c r="P292" s="85"/>
      <c r="Q292" s="85"/>
      <c r="R292" s="85"/>
      <c r="S292" s="52"/>
      <c r="T292" s="52"/>
    </row>
    <row r="293" spans="1:20" ht="12.75">
      <c r="A293" s="85"/>
      <c r="B293" s="85"/>
      <c r="C293" s="85"/>
      <c r="D293" s="85"/>
      <c r="E293" s="85"/>
      <c r="F293" s="85"/>
      <c r="G293" s="85"/>
      <c r="H293" s="85"/>
      <c r="I293" s="85"/>
      <c r="J293" s="85"/>
      <c r="K293" s="85"/>
      <c r="L293" s="85"/>
      <c r="M293" s="85"/>
      <c r="N293" s="85"/>
      <c r="O293" s="85"/>
      <c r="P293" s="85"/>
      <c r="Q293" s="85"/>
      <c r="R293" s="85"/>
      <c r="S293" s="52"/>
      <c r="T293" s="52"/>
    </row>
    <row r="294" spans="1:20" ht="12.75">
      <c r="A294" s="85"/>
      <c r="B294" s="85"/>
      <c r="C294" s="85"/>
      <c r="D294" s="85"/>
      <c r="E294" s="85"/>
      <c r="F294" s="85"/>
      <c r="G294" s="85"/>
      <c r="H294" s="85"/>
      <c r="I294" s="85"/>
      <c r="J294" s="85"/>
      <c r="K294" s="85"/>
      <c r="L294" s="85"/>
      <c r="M294" s="85"/>
      <c r="N294" s="85"/>
      <c r="O294" s="85"/>
      <c r="P294" s="85"/>
      <c r="Q294" s="85"/>
      <c r="R294" s="85"/>
      <c r="S294" s="52"/>
      <c r="T294" s="52"/>
    </row>
    <row r="295" spans="1:20" ht="12.75">
      <c r="A295" s="85"/>
      <c r="B295" s="85"/>
      <c r="C295" s="85"/>
      <c r="D295" s="85"/>
      <c r="E295" s="85"/>
      <c r="F295" s="85"/>
      <c r="G295" s="85"/>
      <c r="H295" s="85"/>
      <c r="I295" s="85"/>
      <c r="J295" s="85"/>
      <c r="K295" s="85"/>
      <c r="L295" s="85"/>
      <c r="M295" s="85"/>
      <c r="N295" s="85"/>
      <c r="O295" s="85"/>
      <c r="P295" s="85"/>
      <c r="Q295" s="85"/>
      <c r="R295" s="85"/>
      <c r="S295" s="52"/>
      <c r="T295" s="52"/>
    </row>
    <row r="296" spans="1:20" ht="12.75">
      <c r="A296" s="85"/>
      <c r="B296" s="85"/>
      <c r="C296" s="85"/>
      <c r="D296" s="85"/>
      <c r="E296" s="85"/>
      <c r="F296" s="85"/>
      <c r="G296" s="85"/>
      <c r="H296" s="85"/>
      <c r="I296" s="85"/>
      <c r="J296" s="85"/>
      <c r="K296" s="85"/>
      <c r="L296" s="85"/>
      <c r="M296" s="85"/>
      <c r="N296" s="85"/>
      <c r="O296" s="85"/>
      <c r="P296" s="85"/>
      <c r="Q296" s="85"/>
      <c r="R296" s="85"/>
      <c r="S296" s="52"/>
      <c r="T296" s="52"/>
    </row>
    <row r="297" spans="1:20" ht="12.75">
      <c r="A297" s="85"/>
      <c r="B297" s="85"/>
      <c r="C297" s="85"/>
      <c r="D297" s="85"/>
      <c r="E297" s="85"/>
      <c r="F297" s="85"/>
      <c r="G297" s="85"/>
      <c r="H297" s="85"/>
      <c r="I297" s="85"/>
      <c r="J297" s="85"/>
      <c r="K297" s="85"/>
      <c r="L297" s="85"/>
      <c r="M297" s="85"/>
      <c r="N297" s="85"/>
      <c r="O297" s="85"/>
      <c r="P297" s="85"/>
      <c r="Q297" s="85"/>
      <c r="R297" s="85"/>
      <c r="S297" s="52"/>
      <c r="T297" s="52"/>
    </row>
    <row r="298" spans="1:20" ht="12.75">
      <c r="A298" s="85"/>
      <c r="B298" s="85"/>
      <c r="C298" s="85"/>
      <c r="D298" s="85"/>
      <c r="E298" s="85"/>
      <c r="F298" s="85"/>
      <c r="G298" s="85"/>
      <c r="H298" s="85"/>
      <c r="I298" s="85"/>
      <c r="J298" s="85"/>
      <c r="K298" s="85"/>
      <c r="L298" s="85"/>
      <c r="M298" s="85"/>
      <c r="N298" s="85"/>
      <c r="O298" s="85"/>
      <c r="P298" s="85"/>
      <c r="Q298" s="85"/>
      <c r="R298" s="85"/>
      <c r="S298" s="52"/>
      <c r="T298" s="52"/>
    </row>
    <row r="299" spans="1:20" ht="12.75">
      <c r="A299" s="85"/>
      <c r="B299" s="85"/>
      <c r="C299" s="85"/>
      <c r="D299" s="85"/>
      <c r="E299" s="85"/>
      <c r="F299" s="85"/>
      <c r="G299" s="85"/>
      <c r="H299" s="85"/>
      <c r="I299" s="85"/>
      <c r="J299" s="85"/>
      <c r="K299" s="85"/>
      <c r="L299" s="85"/>
      <c r="M299" s="85"/>
      <c r="N299" s="85"/>
      <c r="O299" s="85"/>
      <c r="P299" s="85"/>
      <c r="Q299" s="85"/>
      <c r="R299" s="85"/>
      <c r="S299" s="52"/>
      <c r="T299" s="52"/>
    </row>
    <row r="300" spans="1:20" ht="12.75">
      <c r="A300" s="85"/>
      <c r="B300" s="85"/>
      <c r="C300" s="85"/>
      <c r="D300" s="85"/>
      <c r="E300" s="85"/>
      <c r="F300" s="85"/>
      <c r="G300" s="85"/>
      <c r="H300" s="85"/>
      <c r="I300" s="85"/>
      <c r="J300" s="85"/>
      <c r="K300" s="85"/>
      <c r="L300" s="85"/>
      <c r="M300" s="85"/>
      <c r="N300" s="85"/>
      <c r="O300" s="85"/>
      <c r="P300" s="85"/>
      <c r="Q300" s="85"/>
      <c r="R300" s="85"/>
      <c r="S300" s="52"/>
      <c r="T300" s="52"/>
    </row>
    <row r="301" spans="1:20" ht="12.75">
      <c r="A301" s="85"/>
      <c r="B301" s="85"/>
      <c r="C301" s="85"/>
      <c r="D301" s="85"/>
      <c r="E301" s="85"/>
      <c r="F301" s="85"/>
      <c r="G301" s="85"/>
      <c r="H301" s="85"/>
      <c r="I301" s="85"/>
      <c r="J301" s="85"/>
      <c r="K301" s="85"/>
      <c r="L301" s="85"/>
      <c r="M301" s="85"/>
      <c r="N301" s="85"/>
      <c r="O301" s="85"/>
      <c r="P301" s="85"/>
      <c r="Q301" s="85"/>
      <c r="R301" s="85"/>
      <c r="S301" s="52"/>
      <c r="T301" s="52"/>
    </row>
    <row r="302" spans="1:20" ht="12.75">
      <c r="A302" s="52"/>
      <c r="B302" s="52"/>
      <c r="C302" s="52"/>
      <c r="D302" s="52"/>
      <c r="E302" s="52"/>
      <c r="F302" s="52"/>
      <c r="G302" s="52"/>
      <c r="H302" s="52"/>
      <c r="I302" s="52"/>
      <c r="J302" s="52"/>
      <c r="K302" s="52"/>
      <c r="L302" s="52"/>
      <c r="M302" s="52"/>
      <c r="N302" s="52"/>
      <c r="O302" s="52"/>
      <c r="P302" s="52"/>
      <c r="Q302" s="52"/>
      <c r="R302" s="52"/>
      <c r="S302" s="52"/>
      <c r="T302" s="52"/>
    </row>
    <row r="303" spans="1:20" ht="12.75">
      <c r="A303" s="52"/>
      <c r="B303" s="52"/>
      <c r="C303" s="52"/>
      <c r="D303" s="52"/>
      <c r="E303" s="52"/>
      <c r="F303" s="52"/>
      <c r="G303" s="52"/>
      <c r="H303" s="52"/>
      <c r="I303" s="52"/>
      <c r="J303" s="52"/>
      <c r="K303" s="52"/>
      <c r="L303" s="52"/>
      <c r="M303" s="52"/>
      <c r="N303" s="52"/>
      <c r="O303" s="52"/>
      <c r="P303" s="52"/>
      <c r="Q303" s="52"/>
      <c r="R303" s="52"/>
      <c r="S303" s="52"/>
      <c r="T303" s="52"/>
    </row>
    <row r="304" spans="1:20" ht="12.75">
      <c r="A304" s="52"/>
      <c r="B304" s="52"/>
      <c r="C304" s="52"/>
      <c r="D304" s="52"/>
      <c r="E304" s="52"/>
      <c r="F304" s="52"/>
      <c r="G304" s="52"/>
      <c r="H304" s="52"/>
      <c r="I304" s="52"/>
      <c r="J304" s="52"/>
      <c r="K304" s="52"/>
      <c r="L304" s="52"/>
      <c r="M304" s="52"/>
      <c r="N304" s="52"/>
      <c r="O304" s="52"/>
      <c r="P304" s="52"/>
      <c r="Q304" s="52"/>
      <c r="R304" s="52"/>
      <c r="S304" s="52"/>
      <c r="T304" s="52"/>
    </row>
    <row r="305" spans="1:20" ht="12.75">
      <c r="A305" s="52"/>
      <c r="B305" s="52"/>
      <c r="C305" s="52"/>
      <c r="D305" s="52"/>
      <c r="E305" s="52"/>
      <c r="F305" s="52"/>
      <c r="G305" s="52"/>
      <c r="H305" s="52"/>
      <c r="I305" s="52"/>
      <c r="J305" s="52"/>
      <c r="K305" s="52"/>
      <c r="L305" s="52"/>
      <c r="M305" s="52"/>
      <c r="N305" s="52"/>
      <c r="O305" s="52"/>
      <c r="P305" s="52"/>
      <c r="Q305" s="52"/>
      <c r="R305" s="52"/>
      <c r="S305" s="52"/>
      <c r="T305" s="52"/>
    </row>
    <row r="306" spans="1:20" ht="12.75">
      <c r="A306" s="52"/>
      <c r="B306" s="52"/>
      <c r="C306" s="52"/>
      <c r="D306" s="52"/>
      <c r="E306" s="52"/>
      <c r="F306" s="52"/>
      <c r="G306" s="52"/>
      <c r="H306" s="52"/>
      <c r="I306" s="52"/>
      <c r="J306" s="52"/>
      <c r="K306" s="52"/>
      <c r="L306" s="52"/>
      <c r="M306" s="52"/>
      <c r="N306" s="52"/>
      <c r="O306" s="52"/>
      <c r="P306" s="52"/>
      <c r="Q306" s="52"/>
      <c r="R306" s="52"/>
      <c r="S306" s="52"/>
      <c r="T306" s="52"/>
    </row>
    <row r="307" spans="1:20" ht="12.75">
      <c r="A307" s="52"/>
      <c r="B307" s="52"/>
      <c r="C307" s="52"/>
      <c r="D307" s="52"/>
      <c r="E307" s="52"/>
      <c r="F307" s="52"/>
      <c r="G307" s="52"/>
      <c r="H307" s="52"/>
      <c r="I307" s="52"/>
      <c r="J307" s="52"/>
      <c r="K307" s="52"/>
      <c r="L307" s="52"/>
      <c r="M307" s="52"/>
      <c r="N307" s="52"/>
      <c r="O307" s="52"/>
      <c r="P307" s="52"/>
      <c r="Q307" s="52"/>
      <c r="R307" s="52"/>
      <c r="S307" s="52"/>
      <c r="T307" s="52"/>
    </row>
    <row r="308" spans="1:20" ht="12.75">
      <c r="A308" s="52"/>
      <c r="B308" s="52"/>
      <c r="C308" s="52"/>
      <c r="D308" s="52"/>
      <c r="E308" s="52"/>
      <c r="F308" s="52"/>
      <c r="G308" s="52"/>
      <c r="H308" s="52"/>
      <c r="I308" s="52"/>
      <c r="J308" s="52"/>
      <c r="K308" s="52"/>
      <c r="L308" s="52"/>
      <c r="M308" s="52"/>
      <c r="N308" s="52"/>
      <c r="O308" s="52"/>
      <c r="P308" s="52"/>
      <c r="Q308" s="52"/>
      <c r="R308" s="52"/>
      <c r="S308" s="52"/>
      <c r="T308" s="52"/>
    </row>
    <row r="309" spans="1:20" ht="12.75">
      <c r="A309" s="52"/>
      <c r="B309" s="52"/>
      <c r="C309" s="52"/>
      <c r="D309" s="52"/>
      <c r="E309" s="52"/>
      <c r="F309" s="52"/>
      <c r="G309" s="52"/>
      <c r="H309" s="52"/>
      <c r="I309" s="52"/>
      <c r="J309" s="52"/>
      <c r="K309" s="52"/>
      <c r="L309" s="52"/>
      <c r="M309" s="52"/>
      <c r="N309" s="52"/>
      <c r="O309" s="52"/>
      <c r="P309" s="52"/>
      <c r="Q309" s="52"/>
      <c r="R309" s="52"/>
      <c r="S309" s="52"/>
      <c r="T309" s="52"/>
    </row>
    <row r="310" spans="1:20" ht="12.75">
      <c r="A310" s="52"/>
      <c r="B310" s="52"/>
      <c r="C310" s="52"/>
      <c r="D310" s="52"/>
      <c r="E310" s="52"/>
      <c r="F310" s="52"/>
      <c r="G310" s="52"/>
      <c r="H310" s="52"/>
      <c r="I310" s="52"/>
      <c r="J310" s="52"/>
      <c r="K310" s="52"/>
      <c r="L310" s="52"/>
      <c r="M310" s="52"/>
      <c r="N310" s="52"/>
      <c r="O310" s="52"/>
      <c r="P310" s="52"/>
      <c r="Q310" s="52"/>
      <c r="R310" s="52"/>
      <c r="S310" s="52"/>
      <c r="T310" s="52"/>
    </row>
    <row r="311" spans="1:20" ht="12.75">
      <c r="A311" s="52"/>
      <c r="B311" s="52"/>
      <c r="C311" s="52"/>
      <c r="D311" s="52"/>
      <c r="E311" s="52"/>
      <c r="F311" s="52"/>
      <c r="G311" s="52"/>
      <c r="H311" s="52"/>
      <c r="I311" s="52"/>
      <c r="J311" s="52"/>
      <c r="K311" s="52"/>
      <c r="L311" s="52"/>
      <c r="M311" s="52"/>
      <c r="N311" s="52"/>
      <c r="O311" s="52"/>
      <c r="P311" s="52"/>
      <c r="Q311" s="52"/>
      <c r="R311" s="52"/>
      <c r="S311" s="52"/>
      <c r="T311" s="52"/>
    </row>
    <row r="312" spans="1:20" ht="12.75">
      <c r="A312" s="52"/>
      <c r="B312" s="52"/>
      <c r="C312" s="52"/>
      <c r="D312" s="52"/>
      <c r="E312" s="52"/>
      <c r="F312" s="52"/>
      <c r="G312" s="52"/>
      <c r="H312" s="52"/>
      <c r="I312" s="52"/>
      <c r="J312" s="52"/>
      <c r="K312" s="52"/>
      <c r="L312" s="52"/>
      <c r="M312" s="52"/>
      <c r="N312" s="52"/>
      <c r="O312" s="52"/>
      <c r="P312" s="52"/>
      <c r="Q312" s="52"/>
      <c r="R312" s="52"/>
      <c r="S312" s="52"/>
      <c r="T312" s="52"/>
    </row>
    <row r="313" spans="1:20" ht="12.75">
      <c r="A313" s="52"/>
      <c r="B313" s="52"/>
      <c r="C313" s="52"/>
      <c r="D313" s="52"/>
      <c r="E313" s="52"/>
      <c r="F313" s="52"/>
      <c r="G313" s="52"/>
      <c r="H313" s="52"/>
      <c r="I313" s="52"/>
      <c r="J313" s="52"/>
      <c r="K313" s="52"/>
      <c r="L313" s="52"/>
      <c r="M313" s="52"/>
      <c r="N313" s="52"/>
      <c r="O313" s="52"/>
      <c r="P313" s="52"/>
      <c r="Q313" s="52"/>
      <c r="R313" s="52"/>
      <c r="S313" s="52"/>
      <c r="T313" s="52"/>
    </row>
    <row r="314" spans="1:20" ht="12.75">
      <c r="A314" s="52"/>
      <c r="B314" s="52"/>
      <c r="C314" s="52"/>
      <c r="D314" s="52"/>
      <c r="E314" s="52"/>
      <c r="F314" s="52"/>
      <c r="G314" s="52"/>
      <c r="H314" s="52"/>
      <c r="I314" s="52"/>
      <c r="J314" s="52"/>
      <c r="K314" s="52"/>
      <c r="L314" s="52"/>
      <c r="M314" s="52"/>
      <c r="N314" s="52"/>
      <c r="O314" s="52"/>
      <c r="P314" s="52"/>
      <c r="Q314" s="52"/>
      <c r="R314" s="52"/>
      <c r="S314" s="52"/>
      <c r="T314" s="52"/>
    </row>
    <row r="315" spans="1:20" ht="12.75">
      <c r="A315" s="52"/>
      <c r="B315" s="52"/>
      <c r="C315" s="52"/>
      <c r="D315" s="52"/>
      <c r="E315" s="52"/>
      <c r="F315" s="52"/>
      <c r="G315" s="52"/>
      <c r="H315" s="52"/>
      <c r="I315" s="52"/>
      <c r="J315" s="52"/>
      <c r="K315" s="52"/>
      <c r="L315" s="52"/>
      <c r="M315" s="52"/>
      <c r="N315" s="52"/>
      <c r="O315" s="52"/>
      <c r="P315" s="52"/>
      <c r="Q315" s="52"/>
      <c r="R315" s="52"/>
      <c r="S315" s="52"/>
      <c r="T315" s="52"/>
    </row>
    <row r="316" spans="1:20" ht="12.75">
      <c r="A316" s="52"/>
      <c r="B316" s="52"/>
      <c r="C316" s="52"/>
      <c r="D316" s="52"/>
      <c r="E316" s="52"/>
      <c r="F316" s="52"/>
      <c r="G316" s="52"/>
      <c r="H316" s="52"/>
      <c r="I316" s="52"/>
      <c r="J316" s="52"/>
      <c r="K316" s="52"/>
      <c r="L316" s="52"/>
      <c r="M316" s="52"/>
      <c r="N316" s="52"/>
      <c r="O316" s="52"/>
      <c r="P316" s="52"/>
      <c r="Q316" s="52"/>
      <c r="R316" s="52"/>
      <c r="S316" s="52"/>
      <c r="T316" s="52"/>
    </row>
    <row r="317" spans="1:20" ht="12.75">
      <c r="A317" s="52"/>
      <c r="B317" s="52"/>
      <c r="C317" s="52"/>
      <c r="D317" s="52"/>
      <c r="E317" s="52"/>
      <c r="F317" s="52"/>
      <c r="G317" s="52"/>
      <c r="H317" s="52"/>
      <c r="I317" s="52"/>
      <c r="J317" s="52"/>
      <c r="K317" s="52"/>
      <c r="L317" s="52"/>
      <c r="M317" s="52"/>
      <c r="N317" s="52"/>
      <c r="O317" s="52"/>
      <c r="P317" s="52"/>
      <c r="Q317" s="52"/>
      <c r="R317" s="52"/>
      <c r="S317" s="52"/>
      <c r="T317" s="52"/>
    </row>
    <row r="318" spans="1:20" ht="12.75">
      <c r="A318" s="52"/>
      <c r="B318" s="52"/>
      <c r="C318" s="52"/>
      <c r="D318" s="52"/>
      <c r="E318" s="52"/>
      <c r="F318" s="52"/>
      <c r="G318" s="52"/>
      <c r="H318" s="52"/>
      <c r="I318" s="52"/>
      <c r="J318" s="52"/>
      <c r="K318" s="52"/>
      <c r="L318" s="52"/>
      <c r="M318" s="52"/>
      <c r="N318" s="52"/>
      <c r="O318" s="52"/>
      <c r="P318" s="52"/>
      <c r="Q318" s="52"/>
      <c r="R318" s="52"/>
      <c r="S318" s="52"/>
      <c r="T318" s="52"/>
    </row>
    <row r="319" spans="1:20" ht="12.75">
      <c r="A319" s="52"/>
      <c r="B319" s="52"/>
      <c r="C319" s="52"/>
      <c r="D319" s="52"/>
      <c r="E319" s="52"/>
      <c r="F319" s="52"/>
      <c r="G319" s="52"/>
      <c r="H319" s="52"/>
      <c r="I319" s="52"/>
      <c r="J319" s="52"/>
      <c r="K319" s="52"/>
      <c r="L319" s="52"/>
      <c r="M319" s="52"/>
      <c r="N319" s="52"/>
      <c r="O319" s="52"/>
      <c r="P319" s="52"/>
      <c r="Q319" s="52"/>
      <c r="R319" s="52"/>
      <c r="S319" s="52"/>
      <c r="T319" s="52"/>
    </row>
    <row r="320" spans="1:20" ht="12.75">
      <c r="A320" s="52"/>
      <c r="B320" s="52"/>
      <c r="C320" s="52"/>
      <c r="D320" s="52"/>
      <c r="E320" s="52"/>
      <c r="F320" s="52"/>
      <c r="G320" s="52"/>
      <c r="H320" s="52"/>
      <c r="I320" s="52"/>
      <c r="J320" s="52"/>
      <c r="K320" s="52"/>
      <c r="L320" s="52"/>
      <c r="M320" s="52"/>
      <c r="N320" s="52"/>
      <c r="O320" s="52"/>
      <c r="P320" s="52"/>
      <c r="Q320" s="52"/>
      <c r="R320" s="52"/>
      <c r="S320" s="52"/>
      <c r="T320" s="52"/>
    </row>
    <row r="321" spans="1:20" ht="12.75">
      <c r="A321" s="52"/>
      <c r="B321" s="52"/>
      <c r="C321" s="52"/>
      <c r="D321" s="52"/>
      <c r="E321" s="52"/>
      <c r="F321" s="52"/>
      <c r="G321" s="52"/>
      <c r="H321" s="52"/>
      <c r="I321" s="52"/>
      <c r="J321" s="52"/>
      <c r="K321" s="52"/>
      <c r="L321" s="52"/>
      <c r="M321" s="52"/>
      <c r="N321" s="52"/>
      <c r="O321" s="52"/>
      <c r="P321" s="52"/>
      <c r="Q321" s="52"/>
      <c r="R321" s="52"/>
      <c r="S321" s="52"/>
      <c r="T321" s="52"/>
    </row>
    <row r="322" spans="1:20" ht="12.75">
      <c r="A322" s="52"/>
      <c r="B322" s="52"/>
      <c r="C322" s="52"/>
      <c r="D322" s="52"/>
      <c r="E322" s="52"/>
      <c r="F322" s="52"/>
      <c r="G322" s="52"/>
      <c r="H322" s="52"/>
      <c r="I322" s="52"/>
      <c r="J322" s="52"/>
      <c r="K322" s="52"/>
      <c r="L322" s="52"/>
      <c r="M322" s="52"/>
      <c r="N322" s="52"/>
      <c r="O322" s="52"/>
      <c r="P322" s="52"/>
      <c r="Q322" s="52"/>
      <c r="R322" s="52"/>
      <c r="S322" s="52"/>
      <c r="T322" s="52"/>
    </row>
    <row r="323" spans="1:20" ht="12.75">
      <c r="A323" s="52"/>
      <c r="B323" s="52"/>
      <c r="C323" s="52"/>
      <c r="D323" s="52"/>
      <c r="E323" s="52"/>
      <c r="F323" s="52"/>
      <c r="G323" s="52"/>
      <c r="H323" s="52"/>
      <c r="I323" s="52"/>
      <c r="J323" s="52"/>
      <c r="K323" s="52"/>
      <c r="L323" s="52"/>
      <c r="M323" s="52"/>
      <c r="N323" s="52"/>
      <c r="O323" s="52"/>
      <c r="P323" s="52"/>
      <c r="Q323" s="52"/>
      <c r="R323" s="52"/>
      <c r="S323" s="52"/>
      <c r="T323" s="52"/>
    </row>
    <row r="324" spans="1:20" ht="12.75">
      <c r="A324" s="52"/>
      <c r="B324" s="52"/>
      <c r="C324" s="52"/>
      <c r="D324" s="52"/>
      <c r="E324" s="52"/>
      <c r="F324" s="52"/>
      <c r="G324" s="52"/>
      <c r="H324" s="52"/>
      <c r="I324" s="52"/>
      <c r="J324" s="52"/>
      <c r="K324" s="52"/>
      <c r="L324" s="52"/>
      <c r="M324" s="52"/>
      <c r="N324" s="52"/>
      <c r="O324" s="52"/>
      <c r="P324" s="52"/>
      <c r="Q324" s="52"/>
      <c r="R324" s="52"/>
      <c r="S324" s="52"/>
      <c r="T324" s="52"/>
    </row>
    <row r="325" spans="1:20" ht="12.75">
      <c r="A325" s="52"/>
      <c r="B325" s="52"/>
      <c r="C325" s="52"/>
      <c r="D325" s="52"/>
      <c r="E325" s="52"/>
      <c r="F325" s="52"/>
      <c r="G325" s="52"/>
      <c r="H325" s="52"/>
      <c r="I325" s="52"/>
      <c r="J325" s="52"/>
      <c r="K325" s="52"/>
      <c r="L325" s="52"/>
      <c r="M325" s="52"/>
      <c r="N325" s="52"/>
      <c r="O325" s="52"/>
      <c r="P325" s="52"/>
      <c r="Q325" s="52"/>
      <c r="R325" s="52"/>
      <c r="S325" s="52"/>
      <c r="T325" s="52"/>
    </row>
    <row r="326" spans="1:20" ht="12.75">
      <c r="A326" s="52"/>
      <c r="B326" s="52"/>
      <c r="C326" s="52"/>
      <c r="D326" s="52"/>
      <c r="E326" s="52"/>
      <c r="F326" s="52"/>
      <c r="G326" s="52"/>
      <c r="H326" s="52"/>
      <c r="I326" s="52"/>
      <c r="J326" s="52"/>
      <c r="K326" s="52"/>
      <c r="L326" s="52"/>
      <c r="M326" s="52"/>
      <c r="N326" s="52"/>
      <c r="O326" s="52"/>
      <c r="P326" s="52"/>
      <c r="Q326" s="52"/>
      <c r="R326" s="52"/>
      <c r="S326" s="52"/>
      <c r="T326" s="52"/>
    </row>
    <row r="327" spans="1:20" ht="12.75">
      <c r="A327" s="52"/>
      <c r="B327" s="52"/>
      <c r="C327" s="52"/>
      <c r="D327" s="52"/>
      <c r="E327" s="52"/>
      <c r="F327" s="52"/>
      <c r="G327" s="52"/>
      <c r="H327" s="52"/>
      <c r="I327" s="52"/>
      <c r="J327" s="52"/>
      <c r="K327" s="52"/>
      <c r="L327" s="52"/>
      <c r="M327" s="52"/>
      <c r="N327" s="52"/>
      <c r="O327" s="52"/>
      <c r="P327" s="52"/>
      <c r="Q327" s="52"/>
      <c r="R327" s="52"/>
      <c r="S327" s="52"/>
      <c r="T327" s="52"/>
    </row>
    <row r="328" spans="1:20" ht="12.75">
      <c r="A328" s="52"/>
      <c r="B328" s="52"/>
      <c r="C328" s="52"/>
      <c r="D328" s="52"/>
      <c r="E328" s="52"/>
      <c r="F328" s="52"/>
      <c r="G328" s="52"/>
      <c r="H328" s="52"/>
      <c r="I328" s="52"/>
      <c r="J328" s="52"/>
      <c r="K328" s="52"/>
      <c r="L328" s="52"/>
      <c r="M328" s="52"/>
      <c r="N328" s="52"/>
      <c r="O328" s="52"/>
      <c r="P328" s="52"/>
      <c r="Q328" s="52"/>
      <c r="R328" s="52"/>
      <c r="S328" s="52"/>
      <c r="T328" s="52"/>
    </row>
    <row r="329" spans="1:20" ht="12.75">
      <c r="A329" s="52"/>
      <c r="B329" s="52"/>
      <c r="C329" s="52"/>
      <c r="D329" s="52"/>
      <c r="E329" s="52"/>
      <c r="F329" s="52"/>
      <c r="G329" s="52"/>
      <c r="H329" s="52"/>
      <c r="I329" s="52"/>
      <c r="J329" s="52"/>
      <c r="K329" s="52"/>
      <c r="L329" s="52"/>
      <c r="M329" s="52"/>
      <c r="N329" s="52"/>
      <c r="O329" s="52"/>
      <c r="P329" s="52"/>
      <c r="Q329" s="52"/>
      <c r="R329" s="52"/>
      <c r="S329" s="52"/>
      <c r="T329" s="52"/>
    </row>
    <row r="330" spans="1:20" ht="12.75">
      <c r="A330" s="52"/>
      <c r="B330" s="52"/>
      <c r="C330" s="52"/>
      <c r="D330" s="52"/>
      <c r="E330" s="52"/>
      <c r="F330" s="52"/>
      <c r="G330" s="52"/>
      <c r="H330" s="52"/>
      <c r="I330" s="52"/>
      <c r="J330" s="52"/>
      <c r="K330" s="52"/>
      <c r="L330" s="52"/>
      <c r="M330" s="52"/>
      <c r="N330" s="52"/>
      <c r="O330" s="52"/>
      <c r="P330" s="52"/>
      <c r="Q330" s="52"/>
      <c r="R330" s="52"/>
      <c r="S330" s="52"/>
      <c r="T330" s="52"/>
    </row>
    <row r="331" spans="1:20" ht="12.75">
      <c r="A331" s="52"/>
      <c r="B331" s="52"/>
      <c r="C331" s="52"/>
      <c r="D331" s="52"/>
      <c r="E331" s="52"/>
      <c r="F331" s="52"/>
      <c r="G331" s="52"/>
      <c r="H331" s="52"/>
      <c r="I331" s="52"/>
      <c r="J331" s="52"/>
      <c r="K331" s="52"/>
      <c r="L331" s="52"/>
      <c r="M331" s="52"/>
      <c r="N331" s="52"/>
      <c r="O331" s="52"/>
      <c r="P331" s="52"/>
      <c r="Q331" s="52"/>
      <c r="R331" s="52"/>
      <c r="S331" s="52"/>
      <c r="T331" s="52"/>
    </row>
    <row r="332" spans="1:20" ht="12.75">
      <c r="A332" s="52"/>
      <c r="B332" s="52"/>
      <c r="C332" s="52"/>
      <c r="D332" s="52"/>
      <c r="E332" s="52"/>
      <c r="F332" s="52"/>
      <c r="G332" s="52"/>
      <c r="H332" s="52"/>
      <c r="I332" s="52"/>
      <c r="J332" s="52"/>
      <c r="K332" s="52"/>
      <c r="L332" s="52"/>
      <c r="M332" s="52"/>
      <c r="N332" s="52"/>
      <c r="O332" s="52"/>
      <c r="P332" s="52"/>
      <c r="Q332" s="52"/>
      <c r="R332" s="52"/>
      <c r="S332" s="52"/>
      <c r="T332" s="52"/>
    </row>
    <row r="333" spans="1:20" ht="12.75">
      <c r="A333" s="52"/>
      <c r="B333" s="52"/>
      <c r="C333" s="52"/>
      <c r="D333" s="52"/>
      <c r="E333" s="52"/>
      <c r="F333" s="52"/>
      <c r="G333" s="52"/>
      <c r="H333" s="52"/>
      <c r="I333" s="52"/>
      <c r="J333" s="52"/>
      <c r="K333" s="52"/>
      <c r="L333" s="52"/>
      <c r="M333" s="52"/>
      <c r="N333" s="52"/>
      <c r="O333" s="52"/>
      <c r="P333" s="52"/>
      <c r="Q333" s="52"/>
      <c r="R333" s="52"/>
      <c r="S333" s="52"/>
      <c r="T333" s="52"/>
    </row>
  </sheetData>
  <mergeCells count="174">
    <mergeCell ref="D267:E267"/>
    <mergeCell ref="H260:I260"/>
    <mergeCell ref="F267:G267"/>
    <mergeCell ref="H267:I267"/>
    <mergeCell ref="H264:I264"/>
    <mergeCell ref="H265:I265"/>
    <mergeCell ref="F254:G254"/>
    <mergeCell ref="F258:G258"/>
    <mergeCell ref="D265:E265"/>
    <mergeCell ref="D264:E264"/>
    <mergeCell ref="F264:G264"/>
    <mergeCell ref="F265:G265"/>
    <mergeCell ref="F260:G260"/>
    <mergeCell ref="F262:I262"/>
    <mergeCell ref="B261:F261"/>
    <mergeCell ref="H259:I259"/>
    <mergeCell ref="F243:G243"/>
    <mergeCell ref="F245:G245"/>
    <mergeCell ref="F247:G247"/>
    <mergeCell ref="F250:G250"/>
    <mergeCell ref="F224:G224"/>
    <mergeCell ref="F227:G227"/>
    <mergeCell ref="F231:G231"/>
    <mergeCell ref="F239:G239"/>
    <mergeCell ref="F205:G205"/>
    <mergeCell ref="F210:G210"/>
    <mergeCell ref="F214:G214"/>
    <mergeCell ref="F221:G221"/>
    <mergeCell ref="D192:E192"/>
    <mergeCell ref="F191:G191"/>
    <mergeCell ref="F192:G192"/>
    <mergeCell ref="H191:I191"/>
    <mergeCell ref="H192:I192"/>
    <mergeCell ref="I179:J179"/>
    <mergeCell ref="D189:H189"/>
    <mergeCell ref="I189:J189"/>
    <mergeCell ref="D191:E191"/>
    <mergeCell ref="A169:D169"/>
    <mergeCell ref="D175:H175"/>
    <mergeCell ref="I175:J175"/>
    <mergeCell ref="G178:H178"/>
    <mergeCell ref="I178:J178"/>
    <mergeCell ref="N132:O132"/>
    <mergeCell ref="N135:O135"/>
    <mergeCell ref="N137:O137"/>
    <mergeCell ref="J141:M141"/>
    <mergeCell ref="N141:O141"/>
    <mergeCell ref="H137:I137"/>
    <mergeCell ref="L132:M132"/>
    <mergeCell ref="L135:M135"/>
    <mergeCell ref="L137:M137"/>
    <mergeCell ref="N127:O127"/>
    <mergeCell ref="N128:O128"/>
    <mergeCell ref="G145:H145"/>
    <mergeCell ref="H127:I127"/>
    <mergeCell ref="H128:I128"/>
    <mergeCell ref="J127:K127"/>
    <mergeCell ref="J128:K128"/>
    <mergeCell ref="L127:M127"/>
    <mergeCell ref="L139:M139"/>
    <mergeCell ref="H135:I135"/>
    <mergeCell ref="F132:G132"/>
    <mergeCell ref="F135:G135"/>
    <mergeCell ref="H132:I132"/>
    <mergeCell ref="L128:M128"/>
    <mergeCell ref="I145:J145"/>
    <mergeCell ref="I146:J146"/>
    <mergeCell ref="D141:G141"/>
    <mergeCell ref="H141:I141"/>
    <mergeCell ref="E145:F145"/>
    <mergeCell ref="F198:G198"/>
    <mergeCell ref="E149:F149"/>
    <mergeCell ref="E147:F147"/>
    <mergeCell ref="E146:F146"/>
    <mergeCell ref="E173:F173"/>
    <mergeCell ref="E151:F151"/>
    <mergeCell ref="E153:F153"/>
    <mergeCell ref="G146:H146"/>
    <mergeCell ref="E171:F171"/>
    <mergeCell ref="G179:H179"/>
    <mergeCell ref="E94:G94"/>
    <mergeCell ref="E163:F163"/>
    <mergeCell ref="E165:F165"/>
    <mergeCell ref="E167:F167"/>
    <mergeCell ref="D118:E118"/>
    <mergeCell ref="F139:G139"/>
    <mergeCell ref="E155:F155"/>
    <mergeCell ref="E157:F157"/>
    <mergeCell ref="E159:F159"/>
    <mergeCell ref="E161:F161"/>
    <mergeCell ref="R52:S52"/>
    <mergeCell ref="F52:G53"/>
    <mergeCell ref="P52:Q52"/>
    <mergeCell ref="J52:K52"/>
    <mergeCell ref="L52:M52"/>
    <mergeCell ref="N52:O52"/>
    <mergeCell ref="F117:G117"/>
    <mergeCell ref="H117:J117"/>
    <mergeCell ref="F118:G118"/>
    <mergeCell ref="E169:F169"/>
    <mergeCell ref="D128:E128"/>
    <mergeCell ref="F127:G127"/>
    <mergeCell ref="H118:J118"/>
    <mergeCell ref="H120:J120"/>
    <mergeCell ref="D127:E127"/>
    <mergeCell ref="F128:G128"/>
    <mergeCell ref="N32:O32"/>
    <mergeCell ref="L32:M32"/>
    <mergeCell ref="D117:E117"/>
    <mergeCell ref="A6:E7"/>
    <mergeCell ref="H32:I32"/>
    <mergeCell ref="J32:K32"/>
    <mergeCell ref="F9:G9"/>
    <mergeCell ref="F31:Q31"/>
    <mergeCell ref="P32:Q32"/>
    <mergeCell ref="G32:G33"/>
    <mergeCell ref="B94:C94"/>
    <mergeCell ref="B95:C95"/>
    <mergeCell ref="B96:C96"/>
    <mergeCell ref="B97:C97"/>
    <mergeCell ref="B100:C100"/>
    <mergeCell ref="B101:C101"/>
    <mergeCell ref="B102:C102"/>
    <mergeCell ref="B98:C98"/>
    <mergeCell ref="B99:C99"/>
    <mergeCell ref="E100:G100"/>
    <mergeCell ref="E99:G99"/>
    <mergeCell ref="E95:G95"/>
    <mergeCell ref="E96:G96"/>
    <mergeCell ref="E97:G97"/>
    <mergeCell ref="E98:G98"/>
    <mergeCell ref="E101:G101"/>
    <mergeCell ref="E102:G102"/>
    <mergeCell ref="E103:G103"/>
    <mergeCell ref="E104:G104"/>
    <mergeCell ref="E105:G105"/>
    <mergeCell ref="E106:G106"/>
    <mergeCell ref="E107:G107"/>
    <mergeCell ref="E108:G108"/>
    <mergeCell ref="E113:G113"/>
    <mergeCell ref="E114:G114"/>
    <mergeCell ref="E115:G115"/>
    <mergeCell ref="E109:G109"/>
    <mergeCell ref="E110:G110"/>
    <mergeCell ref="E111:G111"/>
    <mergeCell ref="E112:G112"/>
    <mergeCell ref="D13:E13"/>
    <mergeCell ref="H98:I98"/>
    <mergeCell ref="H94:I94"/>
    <mergeCell ref="H95:I95"/>
    <mergeCell ref="H96:I96"/>
    <mergeCell ref="H97:I97"/>
    <mergeCell ref="F15:G15"/>
    <mergeCell ref="F30:G30"/>
    <mergeCell ref="E33:F33"/>
    <mergeCell ref="H52:I52"/>
    <mergeCell ref="H100:I100"/>
    <mergeCell ref="J100:K100"/>
    <mergeCell ref="L100:M100"/>
    <mergeCell ref="H99:I99"/>
    <mergeCell ref="B11:C11"/>
    <mergeCell ref="B13:C13"/>
    <mergeCell ref="B16:C16"/>
    <mergeCell ref="B18:C18"/>
    <mergeCell ref="N97:O97"/>
    <mergeCell ref="F74:G74"/>
    <mergeCell ref="N94:O94"/>
    <mergeCell ref="L94:M94"/>
    <mergeCell ref="N95:O95"/>
    <mergeCell ref="J95:K95"/>
    <mergeCell ref="L95:M95"/>
    <mergeCell ref="J97:K97"/>
    <mergeCell ref="L97:M97"/>
    <mergeCell ref="J94:K94"/>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7" manualBreakCount="7">
    <brk id="29" max="16" man="1"/>
    <brk id="60" max="16" man="1"/>
    <brk id="89" max="16" man="1"/>
    <brk id="111" max="16" man="1"/>
    <brk id="142" max="16" man="1"/>
    <brk id="176" max="16" man="1"/>
    <brk id="240" max="16" man="1"/>
  </rowBreaks>
</worksheet>
</file>

<file path=xl/worksheets/sheet5.xml><?xml version="1.0" encoding="utf-8"?>
<worksheet xmlns="http://schemas.openxmlformats.org/spreadsheetml/2006/main" xmlns:r="http://schemas.openxmlformats.org/officeDocument/2006/relationships">
  <dimension ref="A1:Z210"/>
  <sheetViews>
    <sheetView workbookViewId="0" topLeftCell="A46">
      <selection activeCell="A58" sqref="A58:C60"/>
    </sheetView>
  </sheetViews>
  <sheetFormatPr defaultColWidth="9.140625" defaultRowHeight="12.75"/>
  <cols>
    <col min="1" max="1" width="34.00390625" style="0" customWidth="1"/>
    <col min="2" max="2" width="10.7109375" style="0" customWidth="1"/>
    <col min="5" max="5" width="11.7109375" style="0" bestFit="1" customWidth="1"/>
    <col min="6" max="8" width="12.00390625" style="0" bestFit="1" customWidth="1"/>
    <col min="9" max="9" width="11.57421875" style="0" customWidth="1"/>
    <col min="12" max="12" width="9.421875" style="0" bestFit="1" customWidth="1"/>
    <col min="13" max="13" width="11.28125" style="0" bestFit="1" customWidth="1"/>
    <col min="14" max="14" width="13.28125" style="0" bestFit="1" customWidth="1"/>
    <col min="16" max="16" width="13.7109375" style="0" bestFit="1" customWidth="1"/>
    <col min="17" max="18" width="13.421875" style="0" bestFit="1" customWidth="1"/>
    <col min="19" max="20" width="13.28125" style="0" bestFit="1" customWidth="1"/>
    <col min="22" max="22" width="13.7109375" style="0" bestFit="1" customWidth="1"/>
    <col min="24" max="24" width="9.8515625" style="0" bestFit="1" customWidth="1"/>
  </cols>
  <sheetData>
    <row r="1" ht="20.25">
      <c r="A1" s="63" t="str">
        <f>'Fab Project'!A1:E1</f>
        <v>WBS 123 Vacuum Vessel Heating and Cooling system</v>
      </c>
    </row>
    <row r="3" spans="1:11" ht="18.75" thickBot="1">
      <c r="A3" s="72" t="s">
        <v>112</v>
      </c>
      <c r="B3" s="73"/>
      <c r="C3" s="73"/>
      <c r="D3" s="73"/>
      <c r="E3" s="73"/>
      <c r="F3" s="73"/>
      <c r="G3" s="73"/>
      <c r="H3" s="73"/>
      <c r="I3" s="73"/>
      <c r="J3" s="73"/>
      <c r="K3" s="74"/>
    </row>
    <row r="4" ht="12.75">
      <c r="A4" s="1"/>
    </row>
    <row r="5" ht="12.75">
      <c r="A5" s="1" t="s">
        <v>71</v>
      </c>
    </row>
    <row r="6" spans="1:5" ht="35.25" customHeight="1">
      <c r="A6" s="244" t="s">
        <v>239</v>
      </c>
      <c r="B6" s="244"/>
      <c r="C6" s="244"/>
      <c r="D6" s="244"/>
      <c r="E6" s="244"/>
    </row>
    <row r="7" spans="1:5" ht="12.75">
      <c r="A7" s="244"/>
      <c r="B7" s="244"/>
      <c r="C7" s="244"/>
      <c r="D7" s="244"/>
      <c r="E7" s="244"/>
    </row>
    <row r="8" spans="1:13" ht="12.75">
      <c r="A8" t="s">
        <v>187</v>
      </c>
      <c r="M8" s="46"/>
    </row>
    <row r="9" spans="1:13" ht="12.75">
      <c r="A9" s="14" t="s">
        <v>113</v>
      </c>
      <c r="B9">
        <v>120</v>
      </c>
      <c r="C9" t="s">
        <v>114</v>
      </c>
      <c r="M9" s="46"/>
    </row>
    <row r="10" spans="1:13" ht="12.75">
      <c r="A10" s="14" t="s">
        <v>115</v>
      </c>
      <c r="B10">
        <v>60</v>
      </c>
      <c r="C10" t="s">
        <v>114</v>
      </c>
      <c r="M10" s="46"/>
    </row>
    <row r="11" spans="1:13" ht="12.75">
      <c r="A11" s="14" t="s">
        <v>116</v>
      </c>
      <c r="B11">
        <v>80</v>
      </c>
      <c r="C11" t="s">
        <v>114</v>
      </c>
      <c r="M11" s="46"/>
    </row>
    <row r="12" ht="12.75">
      <c r="M12" s="46"/>
    </row>
    <row r="13" ht="12.75">
      <c r="M13" s="46"/>
    </row>
    <row r="14" ht="12.75">
      <c r="M14" s="46"/>
    </row>
    <row r="15" spans="1:13" ht="12.75">
      <c r="A15" s="1" t="s">
        <v>120</v>
      </c>
      <c r="M15" s="46"/>
    </row>
    <row r="16" spans="1:13" ht="12.75">
      <c r="A16" t="str">
        <f>A28</f>
        <v>tracing on VV shell - material</v>
      </c>
      <c r="B16" s="43">
        <f>B42</f>
        <v>44160</v>
      </c>
      <c r="C16" t="s">
        <v>174</v>
      </c>
      <c r="M16" s="46"/>
    </row>
    <row r="17" spans="1:13" ht="12.75">
      <c r="A17" t="s">
        <v>291</v>
      </c>
      <c r="B17" s="43">
        <f>B52</f>
        <v>60800</v>
      </c>
      <c r="M17" s="46"/>
    </row>
    <row r="18" spans="1:2" ht="12.75">
      <c r="A18" s="20" t="str">
        <f>A56</f>
        <v>heaters on port extensions</v>
      </c>
      <c r="B18" s="43">
        <f>B72</f>
        <v>31920</v>
      </c>
    </row>
    <row r="19" spans="1:2" ht="12.75">
      <c r="A19" s="20" t="str">
        <f>A76</f>
        <v>heaters on NBI ports</v>
      </c>
      <c r="B19" s="43">
        <f>B94</f>
        <v>4560</v>
      </c>
    </row>
    <row r="20" spans="1:2" ht="12.75">
      <c r="A20" t="s">
        <v>234</v>
      </c>
      <c r="B20" s="43">
        <f>B121</f>
        <v>75120</v>
      </c>
    </row>
    <row r="21" spans="1:2" ht="12.75">
      <c r="A21" t="s">
        <v>281</v>
      </c>
      <c r="B21" s="43">
        <f>B131</f>
        <v>30000</v>
      </c>
    </row>
    <row r="22" spans="1:2" ht="12.75">
      <c r="A22" s="27" t="s">
        <v>122</v>
      </c>
      <c r="B22" s="200">
        <f>SUM(B16:B21)</f>
        <v>246560</v>
      </c>
    </row>
    <row r="26" ht="12.75">
      <c r="A26" s="1" t="s">
        <v>121</v>
      </c>
    </row>
    <row r="28" spans="1:5" ht="12.75">
      <c r="A28" s="1" t="s">
        <v>307</v>
      </c>
      <c r="E28" s="112"/>
    </row>
    <row r="29" spans="1:5" ht="12.75">
      <c r="A29" t="s">
        <v>195</v>
      </c>
      <c r="B29">
        <v>16</v>
      </c>
      <c r="C29" t="s">
        <v>196</v>
      </c>
      <c r="D29" s="52"/>
      <c r="E29" s="112"/>
    </row>
    <row r="30" spans="1:9" ht="12.75">
      <c r="A30" t="s">
        <v>197</v>
      </c>
      <c r="B30">
        <v>0.5</v>
      </c>
      <c r="C30" t="s">
        <v>196</v>
      </c>
      <c r="D30" s="52"/>
      <c r="E30" s="112"/>
      <c r="H30" s="52"/>
      <c r="I30" s="52"/>
    </row>
    <row r="31" spans="1:13" ht="12.75">
      <c r="A31" t="s">
        <v>198</v>
      </c>
      <c r="B31" s="31">
        <v>64</v>
      </c>
      <c r="D31" s="52"/>
      <c r="E31" s="112"/>
      <c r="H31" s="5"/>
      <c r="I31" s="5"/>
      <c r="J31" s="3"/>
      <c r="L31" s="155"/>
      <c r="M31" s="138"/>
    </row>
    <row r="32" spans="1:13" ht="12.75">
      <c r="A32" t="s">
        <v>199</v>
      </c>
      <c r="B32" s="43">
        <v>10</v>
      </c>
      <c r="C32" t="s">
        <v>213</v>
      </c>
      <c r="D32" s="5"/>
      <c r="E32" s="112"/>
      <c r="H32" s="5"/>
      <c r="I32" s="5"/>
      <c r="J32" s="135"/>
      <c r="L32" s="155"/>
      <c r="M32" s="138"/>
    </row>
    <row r="33" spans="1:16" ht="12.75">
      <c r="A33" t="s">
        <v>203</v>
      </c>
      <c r="B33" s="43">
        <f>B32*B31*B29</f>
        <v>10240</v>
      </c>
      <c r="D33" s="5"/>
      <c r="E33" s="112"/>
      <c r="H33" s="189"/>
      <c r="I33" s="189"/>
      <c r="J33" s="20"/>
      <c r="L33" s="156"/>
      <c r="M33" s="199"/>
      <c r="N33" s="52"/>
      <c r="O33" s="52"/>
      <c r="P33" s="52"/>
    </row>
    <row r="34" spans="1:16" ht="12.75">
      <c r="A34" t="s">
        <v>204</v>
      </c>
      <c r="B34">
        <v>0.8</v>
      </c>
      <c r="C34" t="s">
        <v>196</v>
      </c>
      <c r="D34" s="5"/>
      <c r="E34" s="112"/>
      <c r="H34" s="189"/>
      <c r="I34" s="189"/>
      <c r="J34" s="20"/>
      <c r="L34" s="156"/>
      <c r="M34" s="199"/>
      <c r="N34" s="52"/>
      <c r="O34" s="52"/>
      <c r="P34" s="52"/>
    </row>
    <row r="35" spans="1:16" ht="12.75">
      <c r="A35" t="s">
        <v>205</v>
      </c>
      <c r="B35" s="31">
        <f>B31*B29/(B34*2)</f>
        <v>640</v>
      </c>
      <c r="C35" t="s">
        <v>200</v>
      </c>
      <c r="D35" s="188"/>
      <c r="E35" s="112"/>
      <c r="H35" s="189"/>
      <c r="I35" s="189"/>
      <c r="J35" s="20"/>
      <c r="L35" s="156"/>
      <c r="M35" s="199"/>
      <c r="N35" s="52"/>
      <c r="O35" s="52"/>
      <c r="P35" s="52"/>
    </row>
    <row r="36" spans="1:16" ht="12.75">
      <c r="A36" t="s">
        <v>206</v>
      </c>
      <c r="B36" s="43">
        <v>5</v>
      </c>
      <c r="C36" t="s">
        <v>251</v>
      </c>
      <c r="D36" s="188"/>
      <c r="E36" s="112"/>
      <c r="H36" s="189"/>
      <c r="I36" s="189"/>
      <c r="J36" s="20"/>
      <c r="L36" s="156"/>
      <c r="M36" s="199"/>
      <c r="N36" s="52"/>
      <c r="O36" s="52"/>
      <c r="P36" s="52"/>
    </row>
    <row r="37" spans="1:16" ht="12.75">
      <c r="A37" t="s">
        <v>203</v>
      </c>
      <c r="B37" s="43">
        <f>B35*B36</f>
        <v>3200</v>
      </c>
      <c r="D37" s="188"/>
      <c r="E37" s="112"/>
      <c r="H37" s="189"/>
      <c r="I37" s="189"/>
      <c r="J37" s="20"/>
      <c r="L37" s="156"/>
      <c r="M37" s="199"/>
      <c r="N37" s="52"/>
      <c r="O37" s="52"/>
      <c r="P37" s="52"/>
    </row>
    <row r="38" spans="1:16" ht="12.75">
      <c r="A38" t="s">
        <v>208</v>
      </c>
      <c r="B38" s="31">
        <v>2</v>
      </c>
      <c r="D38" s="188"/>
      <c r="E38" s="112"/>
      <c r="H38" s="189"/>
      <c r="I38" s="189"/>
      <c r="J38" s="20"/>
      <c r="L38" s="156"/>
      <c r="M38" s="199"/>
      <c r="N38" s="52"/>
      <c r="O38" s="52"/>
      <c r="P38" s="52"/>
    </row>
    <row r="39" spans="1:16" ht="12.75">
      <c r="A39" t="s">
        <v>216</v>
      </c>
      <c r="B39" s="31">
        <f>B38*B31</f>
        <v>128</v>
      </c>
      <c r="D39" s="188"/>
      <c r="E39" s="112"/>
      <c r="H39" s="191"/>
      <c r="I39" s="191"/>
      <c r="J39" s="139"/>
      <c r="L39" s="156"/>
      <c r="M39" s="199"/>
      <c r="N39" s="189"/>
      <c r="O39" s="189"/>
      <c r="P39" s="52"/>
    </row>
    <row r="40" spans="1:16" ht="12.75">
      <c r="A40" t="s">
        <v>209</v>
      </c>
      <c r="B40" s="43">
        <v>10</v>
      </c>
      <c r="C40" t="s">
        <v>210</v>
      </c>
      <c r="D40" s="188"/>
      <c r="E40" s="112"/>
      <c r="H40" s="191"/>
      <c r="I40" s="191"/>
      <c r="J40" s="139"/>
      <c r="L40" s="156"/>
      <c r="M40" s="199"/>
      <c r="N40" s="189"/>
      <c r="O40" s="189"/>
      <c r="P40" s="52"/>
    </row>
    <row r="41" spans="1:16" ht="12.75">
      <c r="A41" t="s">
        <v>203</v>
      </c>
      <c r="B41" s="43">
        <f>B39*B40</f>
        <v>1280</v>
      </c>
      <c r="D41" s="188"/>
      <c r="E41" s="112"/>
      <c r="H41" s="191"/>
      <c r="I41" s="191"/>
      <c r="J41" s="139"/>
      <c r="L41" s="156"/>
      <c r="M41" s="199"/>
      <c r="N41" s="189"/>
      <c r="O41" s="189"/>
      <c r="P41" s="52"/>
    </row>
    <row r="42" spans="1:19" ht="12.75">
      <c r="A42" s="1" t="s">
        <v>219</v>
      </c>
      <c r="B42" s="200">
        <f>(B41+B37+B33)*3</f>
        <v>44160</v>
      </c>
      <c r="D42" s="191"/>
      <c r="E42" s="112"/>
      <c r="H42" s="52"/>
      <c r="I42" s="189"/>
      <c r="J42" s="142"/>
      <c r="L42" s="134"/>
      <c r="M42" s="201"/>
      <c r="N42" s="201"/>
      <c r="O42" s="201"/>
      <c r="P42" s="201"/>
      <c r="Q42" s="135"/>
      <c r="R42" s="185"/>
      <c r="S42" s="135"/>
    </row>
    <row r="43" spans="4:16" ht="12.75">
      <c r="D43" s="191"/>
      <c r="E43" s="112"/>
      <c r="H43" s="190"/>
      <c r="I43" s="193"/>
      <c r="J43" s="145"/>
      <c r="M43" s="52"/>
      <c r="N43" s="52"/>
      <c r="O43" s="52"/>
      <c r="P43" s="52"/>
    </row>
    <row r="44" spans="8:24" ht="12.75">
      <c r="H44" s="190"/>
      <c r="I44" s="190"/>
      <c r="J44" s="144"/>
      <c r="M44" s="52"/>
      <c r="N44" s="52"/>
      <c r="O44" s="52"/>
      <c r="P44" s="52"/>
      <c r="T44" s="52"/>
      <c r="U44" s="52"/>
      <c r="V44" s="52"/>
      <c r="W44" s="52"/>
      <c r="X44" s="52"/>
    </row>
    <row r="45" spans="8:24" ht="12.75">
      <c r="H45" s="196"/>
      <c r="I45" s="190"/>
      <c r="J45" s="144"/>
      <c r="M45" s="52"/>
      <c r="N45" s="52"/>
      <c r="O45" s="52"/>
      <c r="P45" s="52"/>
      <c r="T45" s="52"/>
      <c r="U45" s="52"/>
      <c r="V45" s="52"/>
      <c r="W45" s="52"/>
      <c r="X45" s="52"/>
    </row>
    <row r="46" spans="1:24" ht="15.75">
      <c r="A46" s="1" t="s">
        <v>290</v>
      </c>
      <c r="H46" s="196"/>
      <c r="I46" s="52"/>
      <c r="J46" s="141"/>
      <c r="L46" s="2"/>
      <c r="M46" s="202"/>
      <c r="N46" s="202"/>
      <c r="O46" s="52"/>
      <c r="P46" s="192"/>
      <c r="Q46" s="183"/>
      <c r="R46" s="184"/>
      <c r="S46" s="144"/>
      <c r="T46" s="202"/>
      <c r="U46" s="52"/>
      <c r="V46" s="202"/>
      <c r="W46" s="52"/>
      <c r="X46" s="52"/>
    </row>
    <row r="47" spans="8:24" ht="12.75" customHeight="1">
      <c r="H47" s="196"/>
      <c r="I47" s="52"/>
      <c r="J47" s="141"/>
      <c r="L47" s="2"/>
      <c r="M47" s="202"/>
      <c r="N47" s="202"/>
      <c r="O47" s="52"/>
      <c r="P47" s="192"/>
      <c r="Q47" s="183"/>
      <c r="R47" s="184"/>
      <c r="S47" s="144"/>
      <c r="T47" s="202"/>
      <c r="U47" s="52"/>
      <c r="V47" s="202"/>
      <c r="W47" s="52"/>
      <c r="X47" s="52"/>
    </row>
    <row r="48" spans="1:24" ht="12.75" customHeight="1">
      <c r="A48" s="20" t="s">
        <v>283</v>
      </c>
      <c r="B48" s="43">
        <v>1000</v>
      </c>
      <c r="C48" t="s">
        <v>284</v>
      </c>
      <c r="D48" s="5"/>
      <c r="E48" s="112"/>
      <c r="H48" s="196"/>
      <c r="I48" s="52"/>
      <c r="J48" s="141"/>
      <c r="L48" s="2"/>
      <c r="M48" s="202"/>
      <c r="N48" s="202"/>
      <c r="O48" s="52"/>
      <c r="P48" s="192"/>
      <c r="Q48" s="183"/>
      <c r="R48" s="184"/>
      <c r="S48" s="144"/>
      <c r="T48" s="202"/>
      <c r="U48" s="52"/>
      <c r="V48" s="202"/>
      <c r="W48" s="52"/>
      <c r="X48" s="52"/>
    </row>
    <row r="49" spans="1:24" ht="12.75" customHeight="1">
      <c r="A49" t="s">
        <v>285</v>
      </c>
      <c r="B49" s="31">
        <v>16</v>
      </c>
      <c r="D49" s="5"/>
      <c r="E49" s="112"/>
      <c r="H49" s="196"/>
      <c r="I49" s="52"/>
      <c r="J49" s="141"/>
      <c r="L49" s="2"/>
      <c r="M49" s="202"/>
      <c r="N49" s="202"/>
      <c r="O49" s="52"/>
      <c r="P49" s="192"/>
      <c r="Q49" s="183"/>
      <c r="R49" s="184"/>
      <c r="S49" s="144"/>
      <c r="T49" s="202"/>
      <c r="U49" s="52"/>
      <c r="V49" s="202"/>
      <c r="W49" s="52"/>
      <c r="X49" s="52"/>
    </row>
    <row r="50" spans="1:24" ht="12.75" customHeight="1">
      <c r="A50" t="s">
        <v>282</v>
      </c>
      <c r="B50" s="43">
        <v>200</v>
      </c>
      <c r="C50" t="s">
        <v>286</v>
      </c>
      <c r="D50" s="5"/>
      <c r="E50" s="112"/>
      <c r="H50" s="196"/>
      <c r="I50" s="52"/>
      <c r="J50" s="141"/>
      <c r="L50" s="2"/>
      <c r="M50" s="202"/>
      <c r="N50" s="202"/>
      <c r="O50" s="52"/>
      <c r="P50" s="192"/>
      <c r="Q50" s="183"/>
      <c r="R50" s="184"/>
      <c r="S50" s="144"/>
      <c r="T50" s="202"/>
      <c r="U50" s="52"/>
      <c r="V50" s="202"/>
      <c r="W50" s="52"/>
      <c r="X50" s="52"/>
    </row>
    <row r="51" spans="1:24" ht="12.75" customHeight="1">
      <c r="A51" t="s">
        <v>288</v>
      </c>
      <c r="B51" s="31">
        <v>14</v>
      </c>
      <c r="C51" t="s">
        <v>289</v>
      </c>
      <c r="D51" s="5"/>
      <c r="E51" s="112"/>
      <c r="H51" s="196"/>
      <c r="I51" s="52"/>
      <c r="J51" s="141"/>
      <c r="L51" s="2"/>
      <c r="M51" s="202"/>
      <c r="N51" s="202"/>
      <c r="O51" s="52"/>
      <c r="P51" s="192"/>
      <c r="Q51" s="183"/>
      <c r="R51" s="184"/>
      <c r="S51" s="144"/>
      <c r="T51" s="202"/>
      <c r="U51" s="52"/>
      <c r="V51" s="202"/>
      <c r="W51" s="52"/>
      <c r="X51" s="52"/>
    </row>
    <row r="52" spans="1:24" ht="12.75" customHeight="1">
      <c r="A52" s="1" t="s">
        <v>287</v>
      </c>
      <c r="B52" s="200">
        <f>B48*B49+B50*B49*B51</f>
        <v>60800</v>
      </c>
      <c r="D52" s="5"/>
      <c r="E52" s="112"/>
      <c r="H52" s="196"/>
      <c r="I52" s="52"/>
      <c r="J52" s="141"/>
      <c r="L52" s="2"/>
      <c r="M52" s="202"/>
      <c r="N52" s="202"/>
      <c r="O52" s="52"/>
      <c r="P52" s="192"/>
      <c r="Q52" s="183"/>
      <c r="R52" s="184"/>
      <c r="S52" s="144"/>
      <c r="T52" s="202"/>
      <c r="U52" s="52"/>
      <c r="V52" s="202"/>
      <c r="W52" s="52"/>
      <c r="X52" s="52"/>
    </row>
    <row r="53" spans="8:24" ht="12.75" customHeight="1">
      <c r="H53" s="196"/>
      <c r="I53" s="52"/>
      <c r="J53" s="141"/>
      <c r="L53" s="2"/>
      <c r="M53" s="202"/>
      <c r="N53" s="202"/>
      <c r="O53" s="52"/>
      <c r="P53" s="192"/>
      <c r="Q53" s="183"/>
      <c r="R53" s="184"/>
      <c r="S53" s="144"/>
      <c r="T53" s="202"/>
      <c r="U53" s="52"/>
      <c r="V53" s="202"/>
      <c r="W53" s="52"/>
      <c r="X53" s="52"/>
    </row>
    <row r="54" spans="8:24" ht="12.75" customHeight="1">
      <c r="H54" s="196"/>
      <c r="I54" s="52"/>
      <c r="J54" s="141"/>
      <c r="L54" s="2"/>
      <c r="M54" s="202"/>
      <c r="N54" s="202"/>
      <c r="O54" s="52"/>
      <c r="P54" s="192"/>
      <c r="Q54" s="183"/>
      <c r="R54" s="184"/>
      <c r="S54" s="144"/>
      <c r="T54" s="202"/>
      <c r="U54" s="52"/>
      <c r="V54" s="202"/>
      <c r="W54" s="52"/>
      <c r="X54" s="52"/>
    </row>
    <row r="55" spans="2:24" ht="12.75" customHeight="1">
      <c r="B55" s="31"/>
      <c r="D55" s="52"/>
      <c r="E55" s="112"/>
      <c r="H55" s="196"/>
      <c r="I55" s="52"/>
      <c r="J55" s="141"/>
      <c r="L55" s="2"/>
      <c r="M55" s="202"/>
      <c r="N55" s="202"/>
      <c r="O55" s="52"/>
      <c r="P55" s="192"/>
      <c r="Q55" s="183"/>
      <c r="R55" s="184"/>
      <c r="S55" s="144"/>
      <c r="T55" s="202"/>
      <c r="U55" s="52"/>
      <c r="V55" s="202"/>
      <c r="W55" s="52"/>
      <c r="X55" s="52"/>
    </row>
    <row r="56" spans="1:24" ht="12.75" customHeight="1">
      <c r="A56" s="1" t="s">
        <v>252</v>
      </c>
      <c r="B56" s="31"/>
      <c r="D56" s="52"/>
      <c r="E56" s="112"/>
      <c r="H56" s="196"/>
      <c r="I56" s="52"/>
      <c r="J56" s="141"/>
      <c r="L56" s="2"/>
      <c r="M56" s="202"/>
      <c r="N56" s="202"/>
      <c r="O56" s="52"/>
      <c r="P56" s="192"/>
      <c r="Q56" s="183"/>
      <c r="R56" s="184"/>
      <c r="S56" s="144"/>
      <c r="T56" s="202"/>
      <c r="U56" s="52"/>
      <c r="V56" s="202"/>
      <c r="W56" s="52"/>
      <c r="X56" s="52"/>
    </row>
    <row r="57" spans="4:24" ht="12.75" customHeight="1">
      <c r="D57" s="52"/>
      <c r="E57" s="112"/>
      <c r="H57" s="196"/>
      <c r="I57" s="52"/>
      <c r="J57" s="141"/>
      <c r="L57" s="2"/>
      <c r="M57" s="202"/>
      <c r="N57" s="202"/>
      <c r="O57" s="52"/>
      <c r="P57" s="192"/>
      <c r="Q57" s="183"/>
      <c r="R57" s="184"/>
      <c r="S57" s="144"/>
      <c r="T57" s="202"/>
      <c r="U57" s="52"/>
      <c r="V57" s="202"/>
      <c r="W57" s="52"/>
      <c r="X57" s="52"/>
    </row>
    <row r="58" spans="1:24" ht="12.75" customHeight="1">
      <c r="A58" t="s">
        <v>254</v>
      </c>
      <c r="B58" s="31">
        <v>2</v>
      </c>
      <c r="D58" s="52"/>
      <c r="E58" s="112"/>
      <c r="H58" s="196"/>
      <c r="I58" s="52"/>
      <c r="J58" s="141"/>
      <c r="L58" s="2"/>
      <c r="M58" s="202"/>
      <c r="N58" s="202"/>
      <c r="O58" s="52"/>
      <c r="P58" s="192"/>
      <c r="Q58" s="183"/>
      <c r="R58" s="184"/>
      <c r="S58" s="144"/>
      <c r="T58" s="202"/>
      <c r="U58" s="52"/>
      <c r="V58" s="202"/>
      <c r="W58" s="52"/>
      <c r="X58" s="52"/>
    </row>
    <row r="59" spans="2:24" ht="12.75" customHeight="1">
      <c r="B59" s="31"/>
      <c r="D59" s="52"/>
      <c r="E59" s="112"/>
      <c r="H59" s="196"/>
      <c r="I59" s="52"/>
      <c r="J59" s="141"/>
      <c r="L59" s="2"/>
      <c r="M59" s="202"/>
      <c r="N59" s="202"/>
      <c r="O59" s="52"/>
      <c r="P59" s="192"/>
      <c r="Q59" s="183"/>
      <c r="R59" s="184"/>
      <c r="S59" s="144"/>
      <c r="T59" s="202"/>
      <c r="U59" s="52"/>
      <c r="V59" s="202"/>
      <c r="W59" s="52"/>
      <c r="X59" s="52"/>
    </row>
    <row r="60" spans="1:24" ht="12.75" customHeight="1">
      <c r="A60" t="s">
        <v>214</v>
      </c>
      <c r="B60">
        <v>28</v>
      </c>
      <c r="C60" t="s">
        <v>215</v>
      </c>
      <c r="E60" s="112"/>
      <c r="H60" s="196"/>
      <c r="I60" s="52"/>
      <c r="J60" s="141"/>
      <c r="L60" s="2"/>
      <c r="M60" s="202"/>
      <c r="N60" s="202"/>
      <c r="O60" s="52"/>
      <c r="P60" s="192"/>
      <c r="Q60" s="183"/>
      <c r="R60" s="184"/>
      <c r="S60" s="144"/>
      <c r="T60" s="202"/>
      <c r="U60" s="52"/>
      <c r="V60" s="202"/>
      <c r="W60" s="52"/>
      <c r="X60" s="52"/>
    </row>
    <row r="61" spans="1:24" ht="12.75" customHeight="1">
      <c r="A61" t="s">
        <v>253</v>
      </c>
      <c r="B61" s="43">
        <v>150</v>
      </c>
      <c r="C61" t="s">
        <v>258</v>
      </c>
      <c r="D61" s="5"/>
      <c r="E61" s="112"/>
      <c r="H61" s="196"/>
      <c r="I61" s="52"/>
      <c r="J61" s="141"/>
      <c r="L61" s="2"/>
      <c r="M61" s="202"/>
      <c r="N61" s="202"/>
      <c r="O61" s="52"/>
      <c r="P61" s="192"/>
      <c r="Q61" s="183"/>
      <c r="R61" s="184"/>
      <c r="S61" s="144"/>
      <c r="T61" s="202"/>
      <c r="U61" s="52"/>
      <c r="V61" s="202"/>
      <c r="W61" s="52"/>
      <c r="X61" s="52"/>
    </row>
    <row r="62" spans="1:24" ht="12.75" customHeight="1">
      <c r="A62" t="s">
        <v>203</v>
      </c>
      <c r="B62" s="43">
        <f>B60*B58*B61</f>
        <v>8400</v>
      </c>
      <c r="D62" s="5"/>
      <c r="E62" s="112"/>
      <c r="H62" s="196"/>
      <c r="I62" s="52"/>
      <c r="J62" s="141"/>
      <c r="L62" s="2"/>
      <c r="M62" s="202"/>
      <c r="N62" s="202"/>
      <c r="O62" s="52"/>
      <c r="P62" s="192"/>
      <c r="Q62" s="183"/>
      <c r="R62" s="184"/>
      <c r="S62" s="144"/>
      <c r="T62" s="202"/>
      <c r="U62" s="52"/>
      <c r="V62" s="202"/>
      <c r="W62" s="52"/>
      <c r="X62" s="52"/>
    </row>
    <row r="63" spans="1:24" ht="12.75" customHeight="1">
      <c r="A63" t="s">
        <v>255</v>
      </c>
      <c r="B63">
        <v>20</v>
      </c>
      <c r="D63" s="5"/>
      <c r="E63" s="112"/>
      <c r="H63" s="196"/>
      <c r="I63" s="52"/>
      <c r="J63" s="141"/>
      <c r="L63" s="2"/>
      <c r="M63" s="202"/>
      <c r="N63" s="202"/>
      <c r="O63" s="52"/>
      <c r="P63" s="192"/>
      <c r="Q63" s="183"/>
      <c r="R63" s="184"/>
      <c r="S63" s="144"/>
      <c r="T63" s="202"/>
      <c r="U63" s="52"/>
      <c r="V63" s="202"/>
      <c r="W63" s="52"/>
      <c r="X63" s="52"/>
    </row>
    <row r="64" spans="1:24" ht="12.75" customHeight="1">
      <c r="A64" t="s">
        <v>205</v>
      </c>
      <c r="B64" s="31">
        <f>B60*B63</f>
        <v>560</v>
      </c>
      <c r="C64" t="s">
        <v>200</v>
      </c>
      <c r="D64" s="188"/>
      <c r="E64" s="112"/>
      <c r="H64" s="196"/>
      <c r="I64" s="52"/>
      <c r="J64" s="141"/>
      <c r="L64" s="2"/>
      <c r="M64" s="202"/>
      <c r="N64" s="202"/>
      <c r="O64" s="52"/>
      <c r="P64" s="192"/>
      <c r="Q64" s="183"/>
      <c r="R64" s="184"/>
      <c r="S64" s="144"/>
      <c r="T64" s="202"/>
      <c r="U64" s="52"/>
      <c r="V64" s="202"/>
      <c r="W64" s="52"/>
      <c r="X64" s="52"/>
    </row>
    <row r="65" spans="1:24" ht="12.75" customHeight="1">
      <c r="A65" t="s">
        <v>206</v>
      </c>
      <c r="B65" s="43">
        <v>2</v>
      </c>
      <c r="C65" t="s">
        <v>207</v>
      </c>
      <c r="D65" s="188"/>
      <c r="E65" s="112"/>
      <c r="H65" s="196"/>
      <c r="I65" s="52"/>
      <c r="J65" s="141"/>
      <c r="L65" s="2"/>
      <c r="M65" s="202"/>
      <c r="N65" s="202"/>
      <c r="O65" s="52"/>
      <c r="P65" s="192"/>
      <c r="Q65" s="183"/>
      <c r="R65" s="184"/>
      <c r="S65" s="144"/>
      <c r="T65" s="202"/>
      <c r="U65" s="52"/>
      <c r="V65" s="202"/>
      <c r="W65" s="52"/>
      <c r="X65" s="52"/>
    </row>
    <row r="66" spans="1:24" ht="12.75" customHeight="1">
      <c r="A66" t="s">
        <v>203</v>
      </c>
      <c r="B66" s="43">
        <f>B64*B65</f>
        <v>1120</v>
      </c>
      <c r="D66" s="188"/>
      <c r="E66" s="112"/>
      <c r="H66" s="196"/>
      <c r="I66" s="52"/>
      <c r="J66" s="141"/>
      <c r="L66" s="2"/>
      <c r="M66" s="202"/>
      <c r="N66" s="202"/>
      <c r="O66" s="52"/>
      <c r="P66" s="192"/>
      <c r="Q66" s="183"/>
      <c r="R66" s="184"/>
      <c r="S66" s="144"/>
      <c r="T66" s="202"/>
      <c r="U66" s="52"/>
      <c r="V66" s="202"/>
      <c r="W66" s="52"/>
      <c r="X66" s="52"/>
    </row>
    <row r="67" spans="1:24" ht="12.75" customHeight="1">
      <c r="A67" t="s">
        <v>256</v>
      </c>
      <c r="B67" s="31">
        <f>B58</f>
        <v>2</v>
      </c>
      <c r="D67" s="188"/>
      <c r="E67" s="112"/>
      <c r="H67" s="196"/>
      <c r="I67" s="52"/>
      <c r="J67" s="141"/>
      <c r="L67" s="2"/>
      <c r="M67" s="202"/>
      <c r="N67" s="202"/>
      <c r="O67" s="52"/>
      <c r="P67" s="192"/>
      <c r="Q67" s="183"/>
      <c r="R67" s="184"/>
      <c r="S67" s="144"/>
      <c r="T67" s="202"/>
      <c r="U67" s="52"/>
      <c r="V67" s="202"/>
      <c r="W67" s="52"/>
      <c r="X67" s="52"/>
    </row>
    <row r="68" spans="1:24" ht="12.75" customHeight="1">
      <c r="A68" t="s">
        <v>257</v>
      </c>
      <c r="B68" s="31">
        <f>B60*B67</f>
        <v>56</v>
      </c>
      <c r="D68" s="188"/>
      <c r="E68" s="112"/>
      <c r="H68" s="196"/>
      <c r="I68" s="52"/>
      <c r="J68" s="141"/>
      <c r="L68" s="2"/>
      <c r="M68" s="202"/>
      <c r="N68" s="202"/>
      <c r="O68" s="52"/>
      <c r="P68" s="192"/>
      <c r="Q68" s="183"/>
      <c r="R68" s="184"/>
      <c r="S68" s="144"/>
      <c r="T68" s="202"/>
      <c r="U68" s="52"/>
      <c r="V68" s="202"/>
      <c r="W68" s="52"/>
      <c r="X68" s="52"/>
    </row>
    <row r="69" spans="1:24" ht="12.75" customHeight="1">
      <c r="A69" t="s">
        <v>209</v>
      </c>
      <c r="B69" s="43">
        <v>20</v>
      </c>
      <c r="D69" s="188"/>
      <c r="E69" s="112"/>
      <c r="H69" s="196"/>
      <c r="I69" s="52"/>
      <c r="J69" s="141"/>
      <c r="L69" s="2"/>
      <c r="M69" s="202"/>
      <c r="N69" s="202"/>
      <c r="O69" s="52"/>
      <c r="P69" s="192"/>
      <c r="Q69" s="183"/>
      <c r="R69" s="184"/>
      <c r="S69" s="144"/>
      <c r="T69" s="202"/>
      <c r="U69" s="52"/>
      <c r="V69" s="202"/>
      <c r="W69" s="52"/>
      <c r="X69" s="52"/>
    </row>
    <row r="70" spans="1:24" ht="12.75" customHeight="1">
      <c r="A70" t="s">
        <v>203</v>
      </c>
      <c r="B70" s="43">
        <f>B68*B69</f>
        <v>1120</v>
      </c>
      <c r="D70" s="188"/>
      <c r="E70" s="112"/>
      <c r="H70" s="196"/>
      <c r="I70" s="52"/>
      <c r="J70" s="141"/>
      <c r="L70" s="2"/>
      <c r="M70" s="202"/>
      <c r="N70" s="202"/>
      <c r="O70" s="52"/>
      <c r="P70" s="192"/>
      <c r="Q70" s="183"/>
      <c r="R70" s="184"/>
      <c r="S70" s="144"/>
      <c r="T70" s="202"/>
      <c r="U70" s="52"/>
      <c r="V70" s="202"/>
      <c r="W70" s="52"/>
      <c r="X70" s="52"/>
    </row>
    <row r="71" spans="4:24" ht="12.75" customHeight="1">
      <c r="D71" s="191"/>
      <c r="E71" s="112"/>
      <c r="H71" s="196"/>
      <c r="I71" s="52"/>
      <c r="J71" s="141"/>
      <c r="L71" s="2"/>
      <c r="M71" s="202"/>
      <c r="N71" s="202"/>
      <c r="O71" s="52"/>
      <c r="P71" s="192"/>
      <c r="Q71" s="183"/>
      <c r="R71" s="184"/>
      <c r="S71" s="144"/>
      <c r="T71" s="202"/>
      <c r="U71" s="52"/>
      <c r="V71" s="202"/>
      <c r="W71" s="52"/>
      <c r="X71" s="52"/>
    </row>
    <row r="72" spans="1:24" ht="12.75" customHeight="1">
      <c r="A72" s="1" t="s">
        <v>218</v>
      </c>
      <c r="B72" s="200">
        <f>(B70+B66+B62)*3</f>
        <v>31920</v>
      </c>
      <c r="D72" s="191"/>
      <c r="E72" s="112"/>
      <c r="H72" s="196"/>
      <c r="I72" s="52"/>
      <c r="J72" s="141"/>
      <c r="L72" s="2"/>
      <c r="M72" s="202"/>
      <c r="N72" s="202"/>
      <c r="O72" s="52"/>
      <c r="P72" s="192"/>
      <c r="Q72" s="183"/>
      <c r="R72" s="184"/>
      <c r="S72" s="144"/>
      <c r="T72" s="202"/>
      <c r="U72" s="52"/>
      <c r="V72" s="202"/>
      <c r="W72" s="52"/>
      <c r="X72" s="52"/>
    </row>
    <row r="73" spans="2:24" ht="12.75" customHeight="1">
      <c r="B73" s="43"/>
      <c r="C73" s="43"/>
      <c r="D73" s="39"/>
      <c r="E73" s="112"/>
      <c r="H73" s="196"/>
      <c r="I73" s="52"/>
      <c r="J73" s="141"/>
      <c r="L73" s="2"/>
      <c r="M73" s="202"/>
      <c r="N73" s="202"/>
      <c r="O73" s="52"/>
      <c r="P73" s="192"/>
      <c r="Q73" s="183"/>
      <c r="R73" s="184"/>
      <c r="S73" s="144"/>
      <c r="T73" s="202"/>
      <c r="U73" s="52"/>
      <c r="V73" s="202"/>
      <c r="W73" s="52"/>
      <c r="X73" s="52"/>
    </row>
    <row r="74" spans="1:24" ht="12.75" customHeight="1">
      <c r="A74" s="150"/>
      <c r="B74" s="39"/>
      <c r="C74" s="39"/>
      <c r="D74" s="39"/>
      <c r="E74" s="112"/>
      <c r="H74" s="196"/>
      <c r="I74" s="52"/>
      <c r="J74" s="141"/>
      <c r="L74" s="2"/>
      <c r="M74" s="202"/>
      <c r="N74" s="202"/>
      <c r="O74" s="52"/>
      <c r="P74" s="192"/>
      <c r="Q74" s="183"/>
      <c r="R74" s="184"/>
      <c r="S74" s="144"/>
      <c r="T74" s="202"/>
      <c r="U74" s="52"/>
      <c r="V74" s="202"/>
      <c r="W74" s="52"/>
      <c r="X74" s="52"/>
    </row>
    <row r="75" spans="1:24" ht="12.75" customHeight="1">
      <c r="A75" s="150"/>
      <c r="B75" s="39"/>
      <c r="C75" s="39"/>
      <c r="D75" s="39"/>
      <c r="E75" s="112"/>
      <c r="H75" s="196"/>
      <c r="I75" s="52"/>
      <c r="J75" s="141"/>
      <c r="L75" s="2"/>
      <c r="M75" s="202"/>
      <c r="N75" s="202"/>
      <c r="O75" s="52"/>
      <c r="P75" s="192"/>
      <c r="Q75" s="183"/>
      <c r="R75" s="184"/>
      <c r="S75" s="144"/>
      <c r="T75" s="202"/>
      <c r="U75" s="52"/>
      <c r="V75" s="202"/>
      <c r="W75" s="52"/>
      <c r="X75" s="52"/>
    </row>
    <row r="76" spans="1:24" ht="12.75" customHeight="1">
      <c r="A76" s="1" t="s">
        <v>265</v>
      </c>
      <c r="E76" s="112"/>
      <c r="H76" s="196"/>
      <c r="I76" s="52"/>
      <c r="J76" s="141"/>
      <c r="L76" s="2"/>
      <c r="M76" s="202"/>
      <c r="N76" s="202"/>
      <c r="O76" s="52"/>
      <c r="P76" s="192"/>
      <c r="Q76" s="183"/>
      <c r="R76" s="184"/>
      <c r="S76" s="144"/>
      <c r="T76" s="202"/>
      <c r="U76" s="52"/>
      <c r="V76" s="202"/>
      <c r="W76" s="52"/>
      <c r="X76" s="52"/>
    </row>
    <row r="77" spans="2:24" ht="12.75" customHeight="1">
      <c r="B77" s="31"/>
      <c r="D77" s="52"/>
      <c r="E77" s="112"/>
      <c r="H77" s="196"/>
      <c r="I77" s="52"/>
      <c r="J77" s="141"/>
      <c r="L77" s="2"/>
      <c r="M77" s="202"/>
      <c r="N77" s="202"/>
      <c r="O77" s="52"/>
      <c r="P77" s="192"/>
      <c r="Q77" s="183"/>
      <c r="R77" s="184"/>
      <c r="S77" s="144"/>
      <c r="T77" s="202"/>
      <c r="U77" s="52"/>
      <c r="V77" s="202"/>
      <c r="W77" s="52"/>
      <c r="X77" s="52"/>
    </row>
    <row r="78" spans="2:24" ht="12.75" customHeight="1">
      <c r="B78" s="31"/>
      <c r="D78" s="52"/>
      <c r="E78" s="112"/>
      <c r="H78" s="196"/>
      <c r="I78" s="52"/>
      <c r="J78" s="141"/>
      <c r="L78" s="2"/>
      <c r="M78" s="202"/>
      <c r="N78" s="202"/>
      <c r="O78" s="52"/>
      <c r="P78" s="192"/>
      <c r="Q78" s="183"/>
      <c r="R78" s="184"/>
      <c r="S78" s="144"/>
      <c r="T78" s="202"/>
      <c r="U78" s="52"/>
      <c r="V78" s="202"/>
      <c r="W78" s="52"/>
      <c r="X78" s="52"/>
    </row>
    <row r="79" spans="4:24" ht="12.75" customHeight="1">
      <c r="D79" s="52"/>
      <c r="E79" s="112"/>
      <c r="H79" s="196"/>
      <c r="I79" s="52"/>
      <c r="J79" s="141"/>
      <c r="L79" s="2"/>
      <c r="M79" s="202"/>
      <c r="N79" s="202"/>
      <c r="O79" s="52"/>
      <c r="P79" s="192"/>
      <c r="Q79" s="183"/>
      <c r="R79" s="184"/>
      <c r="S79" s="144"/>
      <c r="T79" s="202"/>
      <c r="U79" s="52"/>
      <c r="V79" s="202"/>
      <c r="W79" s="52"/>
      <c r="X79" s="52"/>
    </row>
    <row r="80" spans="1:24" ht="12.75" customHeight="1">
      <c r="A80" t="s">
        <v>254</v>
      </c>
      <c r="B80" s="31">
        <v>8</v>
      </c>
      <c r="D80" s="52"/>
      <c r="E80" s="112"/>
      <c r="H80" s="196"/>
      <c r="I80" s="52"/>
      <c r="J80" s="141"/>
      <c r="L80" s="2"/>
      <c r="M80" s="202"/>
      <c r="N80" s="202"/>
      <c r="O80" s="52"/>
      <c r="P80" s="192"/>
      <c r="Q80" s="183"/>
      <c r="R80" s="184"/>
      <c r="S80" s="144"/>
      <c r="T80" s="202"/>
      <c r="U80" s="52"/>
      <c r="V80" s="202"/>
      <c r="W80" s="52"/>
      <c r="X80" s="52"/>
    </row>
    <row r="81" spans="2:24" ht="12.75" customHeight="1">
      <c r="B81" s="31"/>
      <c r="D81" s="52"/>
      <c r="E81" s="112"/>
      <c r="H81" s="196"/>
      <c r="I81" s="52"/>
      <c r="J81" s="141"/>
      <c r="L81" s="2"/>
      <c r="M81" s="202"/>
      <c r="N81" s="202"/>
      <c r="O81" s="52"/>
      <c r="P81" s="192"/>
      <c r="Q81" s="183"/>
      <c r="R81" s="184"/>
      <c r="S81" s="144"/>
      <c r="T81" s="202"/>
      <c r="U81" s="52"/>
      <c r="V81" s="202"/>
      <c r="W81" s="52"/>
      <c r="X81" s="52"/>
    </row>
    <row r="82" spans="1:24" ht="12.75" customHeight="1">
      <c r="A82" t="s">
        <v>214</v>
      </c>
      <c r="B82">
        <v>1</v>
      </c>
      <c r="C82" t="s">
        <v>215</v>
      </c>
      <c r="E82" s="112"/>
      <c r="H82" s="196"/>
      <c r="I82" s="52"/>
      <c r="J82" s="141"/>
      <c r="L82" s="2"/>
      <c r="M82" s="202"/>
      <c r="N82" s="202"/>
      <c r="O82" s="52"/>
      <c r="P82" s="192"/>
      <c r="Q82" s="183"/>
      <c r="R82" s="184"/>
      <c r="S82" s="144"/>
      <c r="T82" s="202"/>
      <c r="U82" s="52"/>
      <c r="V82" s="202"/>
      <c r="W82" s="52"/>
      <c r="X82" s="52"/>
    </row>
    <row r="83" spans="1:24" ht="12.75" customHeight="1">
      <c r="A83" t="s">
        <v>253</v>
      </c>
      <c r="B83" s="43">
        <v>150</v>
      </c>
      <c r="C83" t="s">
        <v>258</v>
      </c>
      <c r="D83" s="5"/>
      <c r="E83" s="112"/>
      <c r="H83" s="196"/>
      <c r="I83" s="52"/>
      <c r="J83" s="141"/>
      <c r="L83" s="2"/>
      <c r="M83" s="202"/>
      <c r="N83" s="202"/>
      <c r="O83" s="52"/>
      <c r="P83" s="192"/>
      <c r="Q83" s="183"/>
      <c r="R83" s="184"/>
      <c r="S83" s="144"/>
      <c r="T83" s="202"/>
      <c r="U83" s="52"/>
      <c r="V83" s="202"/>
      <c r="W83" s="52"/>
      <c r="X83" s="52"/>
    </row>
    <row r="84" spans="1:24" ht="12.75" customHeight="1">
      <c r="A84" t="s">
        <v>203</v>
      </c>
      <c r="B84" s="43">
        <f>B82*B80*B83</f>
        <v>1200</v>
      </c>
      <c r="D84" s="5"/>
      <c r="E84" s="112"/>
      <c r="H84" s="196"/>
      <c r="I84" s="52"/>
      <c r="J84" s="141"/>
      <c r="L84" s="2"/>
      <c r="M84" s="202"/>
      <c r="N84" s="202"/>
      <c r="O84" s="52"/>
      <c r="P84" s="192"/>
      <c r="Q84" s="183"/>
      <c r="R84" s="184"/>
      <c r="S84" s="144"/>
      <c r="T84" s="202"/>
      <c r="U84" s="52"/>
      <c r="V84" s="202"/>
      <c r="W84" s="52"/>
      <c r="X84" s="52"/>
    </row>
    <row r="85" spans="1:24" ht="12.75" customHeight="1">
      <c r="A85" t="s">
        <v>255</v>
      </c>
      <c r="B85">
        <v>80</v>
      </c>
      <c r="D85" s="5"/>
      <c r="E85" s="112"/>
      <c r="H85" s="196"/>
      <c r="I85" s="52"/>
      <c r="J85" s="141"/>
      <c r="L85" s="2"/>
      <c r="M85" s="202"/>
      <c r="N85" s="202"/>
      <c r="O85" s="52"/>
      <c r="P85" s="192"/>
      <c r="Q85" s="183"/>
      <c r="R85" s="184"/>
      <c r="S85" s="144"/>
      <c r="T85" s="202"/>
      <c r="U85" s="52"/>
      <c r="V85" s="202"/>
      <c r="W85" s="52"/>
      <c r="X85" s="52"/>
    </row>
    <row r="86" spans="1:24" ht="12.75" customHeight="1">
      <c r="A86" t="s">
        <v>205</v>
      </c>
      <c r="B86" s="31">
        <f>B82*B85</f>
        <v>80</v>
      </c>
      <c r="C86" t="s">
        <v>200</v>
      </c>
      <c r="D86" s="188"/>
      <c r="E86" s="112"/>
      <c r="H86" s="196"/>
      <c r="I86" s="52"/>
      <c r="J86" s="141"/>
      <c r="L86" s="2"/>
      <c r="M86" s="202"/>
      <c r="N86" s="202"/>
      <c r="O86" s="52"/>
      <c r="P86" s="192"/>
      <c r="Q86" s="183"/>
      <c r="R86" s="184"/>
      <c r="S86" s="144"/>
      <c r="T86" s="202"/>
      <c r="U86" s="52"/>
      <c r="V86" s="202"/>
      <c r="W86" s="52"/>
      <c r="X86" s="52"/>
    </row>
    <row r="87" spans="1:24" ht="12.75" customHeight="1">
      <c r="A87" t="s">
        <v>206</v>
      </c>
      <c r="B87" s="43">
        <v>2</v>
      </c>
      <c r="C87" t="s">
        <v>207</v>
      </c>
      <c r="D87" s="188"/>
      <c r="E87" s="112"/>
      <c r="H87" s="196"/>
      <c r="I87" s="52"/>
      <c r="J87" s="141"/>
      <c r="L87" s="2"/>
      <c r="M87" s="202"/>
      <c r="N87" s="202"/>
      <c r="O87" s="52"/>
      <c r="P87" s="192"/>
      <c r="Q87" s="183"/>
      <c r="R87" s="184"/>
      <c r="S87" s="144"/>
      <c r="T87" s="202"/>
      <c r="U87" s="52"/>
      <c r="V87" s="202"/>
      <c r="W87" s="52"/>
      <c r="X87" s="52"/>
    </row>
    <row r="88" spans="1:24" ht="12.75" customHeight="1">
      <c r="A88" t="s">
        <v>203</v>
      </c>
      <c r="B88" s="43">
        <f>B86*B87</f>
        <v>160</v>
      </c>
      <c r="D88" s="188"/>
      <c r="E88" s="112"/>
      <c r="H88" s="196"/>
      <c r="I88" s="52"/>
      <c r="J88" s="141"/>
      <c r="L88" s="2"/>
      <c r="M88" s="202"/>
      <c r="N88" s="202"/>
      <c r="O88" s="52"/>
      <c r="P88" s="192"/>
      <c r="Q88" s="183"/>
      <c r="R88" s="184"/>
      <c r="S88" s="144"/>
      <c r="T88" s="202"/>
      <c r="U88" s="52"/>
      <c r="V88" s="202"/>
      <c r="W88" s="52"/>
      <c r="X88" s="52"/>
    </row>
    <row r="89" spans="1:24" ht="12.75" customHeight="1">
      <c r="A89" t="s">
        <v>256</v>
      </c>
      <c r="B89" s="31">
        <f>B80</f>
        <v>8</v>
      </c>
      <c r="D89" s="188"/>
      <c r="E89" s="112"/>
      <c r="H89" s="196"/>
      <c r="I89" s="52"/>
      <c r="J89" s="141"/>
      <c r="L89" s="2"/>
      <c r="M89" s="202"/>
      <c r="N89" s="202"/>
      <c r="O89" s="52"/>
      <c r="P89" s="192"/>
      <c r="Q89" s="183"/>
      <c r="R89" s="184"/>
      <c r="S89" s="144"/>
      <c r="T89" s="202"/>
      <c r="U89" s="52"/>
      <c r="V89" s="202"/>
      <c r="W89" s="52"/>
      <c r="X89" s="52"/>
    </row>
    <row r="90" spans="1:24" ht="12.75" customHeight="1">
      <c r="A90" t="s">
        <v>257</v>
      </c>
      <c r="B90" s="31">
        <f>B82*B89</f>
        <v>8</v>
      </c>
      <c r="D90" s="188"/>
      <c r="E90" s="112"/>
      <c r="H90" s="196"/>
      <c r="I90" s="52"/>
      <c r="J90" s="141"/>
      <c r="L90" s="2"/>
      <c r="M90" s="202"/>
      <c r="N90" s="202"/>
      <c r="O90" s="52"/>
      <c r="P90" s="192"/>
      <c r="Q90" s="183"/>
      <c r="R90" s="184"/>
      <c r="S90" s="144"/>
      <c r="T90" s="202"/>
      <c r="U90" s="52"/>
      <c r="V90" s="202"/>
      <c r="W90" s="52"/>
      <c r="X90" s="52"/>
    </row>
    <row r="91" spans="1:24" ht="12.75" customHeight="1">
      <c r="A91" t="s">
        <v>209</v>
      </c>
      <c r="B91" s="43">
        <v>20</v>
      </c>
      <c r="D91" s="188"/>
      <c r="E91" s="112"/>
      <c r="H91" s="196"/>
      <c r="I91" s="52"/>
      <c r="J91" s="141"/>
      <c r="L91" s="2"/>
      <c r="M91" s="202"/>
      <c r="N91" s="202"/>
      <c r="O91" s="52"/>
      <c r="P91" s="192"/>
      <c r="Q91" s="183"/>
      <c r="R91" s="184"/>
      <c r="S91" s="144"/>
      <c r="T91" s="202"/>
      <c r="U91" s="52"/>
      <c r="V91" s="202"/>
      <c r="W91" s="52"/>
      <c r="X91" s="52"/>
    </row>
    <row r="92" spans="1:24" ht="12.75" customHeight="1">
      <c r="A92" t="s">
        <v>203</v>
      </c>
      <c r="B92" s="43">
        <f>B90*B91</f>
        <v>160</v>
      </c>
      <c r="D92" s="188"/>
      <c r="E92" s="112"/>
      <c r="H92" s="196"/>
      <c r="I92" s="52"/>
      <c r="J92" s="141"/>
      <c r="L92" s="2"/>
      <c r="M92" s="202"/>
      <c r="N92" s="202"/>
      <c r="O92" s="52"/>
      <c r="P92" s="192"/>
      <c r="Q92" s="183"/>
      <c r="R92" s="184"/>
      <c r="S92" s="144"/>
      <c r="T92" s="202"/>
      <c r="U92" s="52"/>
      <c r="V92" s="202"/>
      <c r="W92" s="52"/>
      <c r="X92" s="52"/>
    </row>
    <row r="93" spans="4:26" ht="12.75">
      <c r="D93" s="191"/>
      <c r="E93" s="112"/>
      <c r="H93" s="39"/>
      <c r="I93" s="197"/>
      <c r="J93" s="141"/>
      <c r="K93" s="52"/>
      <c r="L93" s="188"/>
      <c r="M93" s="201"/>
      <c r="N93" s="201"/>
      <c r="O93" s="188"/>
      <c r="P93" s="201"/>
      <c r="Q93" s="201"/>
      <c r="R93" s="201"/>
      <c r="S93" s="201"/>
      <c r="T93" s="201"/>
      <c r="U93" s="188"/>
      <c r="V93" s="201"/>
      <c r="W93" s="188"/>
      <c r="X93" s="188"/>
      <c r="Y93" s="52"/>
      <c r="Z93" s="52"/>
    </row>
    <row r="94" spans="1:26" ht="12.75">
      <c r="A94" s="1" t="s">
        <v>220</v>
      </c>
      <c r="B94" s="200">
        <f>(B92+B88+B84)*3</f>
        <v>4560</v>
      </c>
      <c r="D94" s="191"/>
      <c r="E94" s="112"/>
      <c r="H94" s="39"/>
      <c r="I94" s="198"/>
      <c r="J94" s="146"/>
      <c r="K94" s="52"/>
      <c r="L94" s="52"/>
      <c r="M94" s="203"/>
      <c r="N94" s="203"/>
      <c r="O94" s="204"/>
      <c r="P94" s="203"/>
      <c r="Q94" s="203"/>
      <c r="R94" s="203"/>
      <c r="S94" s="203"/>
      <c r="T94" s="203"/>
      <c r="U94" s="52"/>
      <c r="V94" s="203"/>
      <c r="W94" s="52"/>
      <c r="X94" s="52"/>
      <c r="Y94" s="52"/>
      <c r="Z94" s="52"/>
    </row>
    <row r="95" spans="1:26" ht="12.75">
      <c r="A95" s="112"/>
      <c r="B95" s="112"/>
      <c r="C95" s="112"/>
      <c r="D95" s="112"/>
      <c r="E95" s="112"/>
      <c r="H95" s="39"/>
      <c r="I95" s="52"/>
      <c r="J95" s="141"/>
      <c r="K95" s="52"/>
      <c r="L95" s="52"/>
      <c r="M95" s="202"/>
      <c r="N95" s="202"/>
      <c r="O95" s="52"/>
      <c r="P95" s="192"/>
      <c r="Q95" s="192"/>
      <c r="R95" s="192"/>
      <c r="S95" s="192"/>
      <c r="T95" s="202"/>
      <c r="U95" s="202"/>
      <c r="V95" s="202"/>
      <c r="W95" s="52"/>
      <c r="X95" s="52"/>
      <c r="Y95" s="52"/>
      <c r="Z95" s="52"/>
    </row>
    <row r="96" spans="1:26" ht="12.75">
      <c r="A96" s="112"/>
      <c r="B96" s="112"/>
      <c r="C96" s="112"/>
      <c r="D96" s="112"/>
      <c r="E96" s="112"/>
      <c r="H96" s="39"/>
      <c r="I96" s="52"/>
      <c r="J96" s="141"/>
      <c r="K96" s="52"/>
      <c r="L96" s="52"/>
      <c r="M96" s="202"/>
      <c r="N96" s="202"/>
      <c r="O96" s="52"/>
      <c r="P96" s="192"/>
      <c r="Q96" s="192"/>
      <c r="R96" s="192"/>
      <c r="S96" s="192"/>
      <c r="T96" s="202"/>
      <c r="U96" s="202"/>
      <c r="V96" s="202"/>
      <c r="W96" s="52"/>
      <c r="X96" s="52"/>
      <c r="Y96" s="52"/>
      <c r="Z96" s="52"/>
    </row>
    <row r="97" spans="4:26" ht="12.75">
      <c r="D97" s="189"/>
      <c r="E97" s="112"/>
      <c r="H97" s="39"/>
      <c r="I97" s="85"/>
      <c r="J97" s="85"/>
      <c r="M97" s="202"/>
      <c r="N97" s="202"/>
      <c r="O97" s="52"/>
      <c r="P97" s="192"/>
      <c r="Q97" s="190"/>
      <c r="R97" s="190"/>
      <c r="S97" s="192"/>
      <c r="T97" s="208"/>
      <c r="U97" s="52"/>
      <c r="V97" s="202"/>
      <c r="W97" s="52"/>
      <c r="X97" s="52"/>
      <c r="Y97" s="52"/>
      <c r="Z97" s="52"/>
    </row>
    <row r="98" spans="2:26" ht="12.75">
      <c r="B98" s="31"/>
      <c r="D98" s="189"/>
      <c r="E98" s="112"/>
      <c r="H98" s="39"/>
      <c r="I98" s="85"/>
      <c r="J98" s="85"/>
      <c r="M98" s="202"/>
      <c r="N98" s="202"/>
      <c r="O98" s="52"/>
      <c r="P98" s="192"/>
      <c r="Q98" s="190"/>
      <c r="R98" s="190"/>
      <c r="S98" s="192"/>
      <c r="T98" s="208"/>
      <c r="U98" s="52"/>
      <c r="V98" s="202"/>
      <c r="W98" s="52"/>
      <c r="X98" s="52"/>
      <c r="Y98" s="52"/>
      <c r="Z98" s="52"/>
    </row>
    <row r="99" spans="1:26" ht="12.75">
      <c r="A99" s="112" t="s">
        <v>231</v>
      </c>
      <c r="B99" s="31"/>
      <c r="D99" s="189"/>
      <c r="E99" s="112"/>
      <c r="H99" s="85"/>
      <c r="I99" s="85"/>
      <c r="J99" s="85"/>
      <c r="M99" s="202"/>
      <c r="N99" s="202"/>
      <c r="O99" s="52"/>
      <c r="P99" s="196"/>
      <c r="Q99" s="192"/>
      <c r="R99" s="196"/>
      <c r="S99" s="192"/>
      <c r="T99" s="208"/>
      <c r="U99" s="52"/>
      <c r="V99" s="202"/>
      <c r="W99" s="52"/>
      <c r="X99" s="52"/>
      <c r="Y99" s="52"/>
      <c r="Z99" s="52"/>
    </row>
    <row r="100" spans="1:26" ht="12.75">
      <c r="A100" s="116" t="s">
        <v>272</v>
      </c>
      <c r="B100" s="31"/>
      <c r="D100" s="191"/>
      <c r="E100" s="112"/>
      <c r="H100" s="85"/>
      <c r="I100" s="85"/>
      <c r="J100" s="85"/>
      <c r="M100" s="202"/>
      <c r="N100" s="202"/>
      <c r="O100" s="52"/>
      <c r="P100" s="192"/>
      <c r="Q100" s="190"/>
      <c r="R100" s="190"/>
      <c r="S100" s="192"/>
      <c r="T100" s="208"/>
      <c r="U100" s="52"/>
      <c r="V100" s="202"/>
      <c r="W100" s="52"/>
      <c r="X100" s="52"/>
      <c r="Y100" s="52"/>
      <c r="Z100" s="52"/>
    </row>
    <row r="101" spans="1:24" ht="12.75">
      <c r="A101" s="116"/>
      <c r="B101" s="112"/>
      <c r="C101" s="112"/>
      <c r="D101" s="112"/>
      <c r="E101" s="112"/>
      <c r="H101" s="85"/>
      <c r="I101" s="85"/>
      <c r="J101" s="85"/>
      <c r="M101" s="202"/>
      <c r="N101" s="202"/>
      <c r="O101" s="52"/>
      <c r="P101" s="196"/>
      <c r="Q101" s="144"/>
      <c r="R101" s="144"/>
      <c r="S101" s="144"/>
      <c r="T101" s="202"/>
      <c r="U101" s="52"/>
      <c r="V101" s="202"/>
      <c r="W101" s="52"/>
      <c r="X101" s="52"/>
    </row>
    <row r="102" spans="1:24" ht="12.75">
      <c r="A102" s="116" t="s">
        <v>273</v>
      </c>
      <c r="B102" s="116">
        <v>16</v>
      </c>
      <c r="C102" s="116"/>
      <c r="D102" s="112"/>
      <c r="E102" s="112"/>
      <c r="H102" s="85"/>
      <c r="I102" s="85"/>
      <c r="J102" s="85"/>
      <c r="M102" s="202"/>
      <c r="N102" s="202"/>
      <c r="O102" s="52"/>
      <c r="P102" s="196"/>
      <c r="Q102" s="144"/>
      <c r="R102" s="144"/>
      <c r="S102" s="144"/>
      <c r="T102" s="202"/>
      <c r="U102" s="52"/>
      <c r="V102" s="202"/>
      <c r="W102" s="52"/>
      <c r="X102" s="52"/>
    </row>
    <row r="103" spans="1:24" ht="12.75">
      <c r="A103" s="116" t="s">
        <v>274</v>
      </c>
      <c r="B103" s="116">
        <f>4*SQRT(B102*(0.2^2)/4)</f>
        <v>1.6</v>
      </c>
      <c r="C103" s="116" t="s">
        <v>280</v>
      </c>
      <c r="D103" s="112"/>
      <c r="E103" s="112"/>
      <c r="H103" s="85"/>
      <c r="I103" s="85"/>
      <c r="J103" s="85"/>
      <c r="M103" s="202"/>
      <c r="N103" s="202"/>
      <c r="O103" s="52"/>
      <c r="P103" s="196"/>
      <c r="Q103" s="144"/>
      <c r="R103" s="144"/>
      <c r="S103" s="144"/>
      <c r="T103" s="202"/>
      <c r="U103" s="52"/>
      <c r="V103" s="202"/>
      <c r="W103" s="52"/>
      <c r="X103" s="52"/>
    </row>
    <row r="104" spans="1:24" ht="12.75">
      <c r="A104" t="s">
        <v>267</v>
      </c>
      <c r="B104" s="31">
        <v>4</v>
      </c>
      <c r="C104" t="s">
        <v>196</v>
      </c>
      <c r="D104" s="52"/>
      <c r="E104" s="112"/>
      <c r="H104" s="85"/>
      <c r="I104" s="85"/>
      <c r="J104" s="85"/>
      <c r="M104" s="202"/>
      <c r="N104" s="202"/>
      <c r="O104" s="52"/>
      <c r="P104" s="192"/>
      <c r="Q104" s="144"/>
      <c r="R104" s="144"/>
      <c r="S104" s="144"/>
      <c r="T104" s="196"/>
      <c r="U104" s="52"/>
      <c r="V104" s="202"/>
      <c r="W104" s="52"/>
      <c r="X104" s="52"/>
    </row>
    <row r="105" spans="1:24" ht="12.75">
      <c r="A105" t="s">
        <v>266</v>
      </c>
      <c r="B105" s="31">
        <v>8</v>
      </c>
      <c r="C105" t="s">
        <v>215</v>
      </c>
      <c r="D105" s="52"/>
      <c r="E105" s="112"/>
      <c r="F105" t="s">
        <v>275</v>
      </c>
      <c r="G105" s="216" t="s">
        <v>276</v>
      </c>
      <c r="H105" s="85" t="s">
        <v>277</v>
      </c>
      <c r="I105" s="85"/>
      <c r="J105" s="85"/>
      <c r="M105" s="205"/>
      <c r="N105" s="202"/>
      <c r="O105" s="52"/>
      <c r="P105" s="202"/>
      <c r="Q105" s="43"/>
      <c r="R105" s="43"/>
      <c r="S105" s="43"/>
      <c r="T105" s="202"/>
      <c r="U105" s="52"/>
      <c r="V105" s="202"/>
      <c r="W105" s="52"/>
      <c r="X105" s="52"/>
    </row>
    <row r="106" spans="1:24" ht="12.75">
      <c r="A106" t="s">
        <v>199</v>
      </c>
      <c r="B106" s="43">
        <v>45</v>
      </c>
      <c r="C106" t="s">
        <v>213</v>
      </c>
      <c r="D106" s="5"/>
      <c r="E106" s="112"/>
      <c r="F106" t="s">
        <v>278</v>
      </c>
      <c r="G106" s="216" t="s">
        <v>276</v>
      </c>
      <c r="H106" s="85" t="s">
        <v>279</v>
      </c>
      <c r="I106" s="85"/>
      <c r="J106" s="85"/>
      <c r="M106" s="202"/>
      <c r="N106" s="202"/>
      <c r="O106" s="52"/>
      <c r="P106" s="202"/>
      <c r="Q106" s="43"/>
      <c r="R106" s="43"/>
      <c r="S106" s="43"/>
      <c r="T106" s="202"/>
      <c r="U106" s="52"/>
      <c r="V106" s="202"/>
      <c r="W106" s="52"/>
      <c r="X106" s="52"/>
    </row>
    <row r="107" spans="1:24" ht="12.75">
      <c r="A107" t="s">
        <v>203</v>
      </c>
      <c r="B107" s="43">
        <f>B106*B104</f>
        <v>180</v>
      </c>
      <c r="C107" t="s">
        <v>293</v>
      </c>
      <c r="D107" s="5"/>
      <c r="E107" s="112"/>
      <c r="H107" s="85"/>
      <c r="I107" s="85"/>
      <c r="J107" s="85"/>
      <c r="L107" s="6"/>
      <c r="M107" s="206"/>
      <c r="N107" s="206"/>
      <c r="O107" s="66"/>
      <c r="P107" s="206"/>
      <c r="Q107" s="186"/>
      <c r="R107" s="186"/>
      <c r="S107" s="186"/>
      <c r="T107" s="206"/>
      <c r="U107" s="66"/>
      <c r="V107" s="206"/>
      <c r="W107" s="66"/>
      <c r="X107" s="66"/>
    </row>
    <row r="108" spans="1:24" ht="12.75">
      <c r="A108" t="s">
        <v>232</v>
      </c>
      <c r="B108" s="43">
        <v>5</v>
      </c>
      <c r="C108" t="s">
        <v>304</v>
      </c>
      <c r="D108" s="188"/>
      <c r="E108" s="112"/>
      <c r="H108" s="85"/>
      <c r="I108" s="85"/>
      <c r="J108" s="85"/>
      <c r="M108" s="202"/>
      <c r="N108" s="202"/>
      <c r="O108" s="52"/>
      <c r="P108" s="190"/>
      <c r="Q108" s="138"/>
      <c r="R108" s="138"/>
      <c r="S108" s="138"/>
      <c r="T108" s="190"/>
      <c r="U108" s="209"/>
      <c r="V108" s="190"/>
      <c r="W108" s="52"/>
      <c r="X108" s="52"/>
    </row>
    <row r="109" spans="1:24" ht="12.75">
      <c r="A109" t="s">
        <v>294</v>
      </c>
      <c r="B109" s="43">
        <f>B102*B108*B105</f>
        <v>640</v>
      </c>
      <c r="C109" t="s">
        <v>293</v>
      </c>
      <c r="D109" s="188"/>
      <c r="E109" s="112"/>
      <c r="H109" s="85"/>
      <c r="I109" s="85"/>
      <c r="J109" s="85"/>
      <c r="M109" s="202"/>
      <c r="N109" s="202"/>
      <c r="O109" s="52"/>
      <c r="P109" s="190"/>
      <c r="Q109" s="138"/>
      <c r="R109" s="138"/>
      <c r="S109" s="138"/>
      <c r="T109" s="190"/>
      <c r="U109" s="209"/>
      <c r="V109" s="190"/>
      <c r="W109" s="52"/>
      <c r="X109" s="52"/>
    </row>
    <row r="110" spans="1:24" ht="12.75">
      <c r="A110" t="s">
        <v>222</v>
      </c>
      <c r="B110" s="43">
        <v>50</v>
      </c>
      <c r="C110" t="s">
        <v>293</v>
      </c>
      <c r="D110" s="188"/>
      <c r="E110" s="112"/>
      <c r="H110" s="85"/>
      <c r="I110" s="85"/>
      <c r="J110" s="85"/>
      <c r="M110" s="202"/>
      <c r="N110" s="202"/>
      <c r="O110" s="52"/>
      <c r="P110" s="190"/>
      <c r="Q110" s="138"/>
      <c r="R110" s="138"/>
      <c r="S110" s="138"/>
      <c r="T110" s="190"/>
      <c r="U110" s="209"/>
      <c r="V110" s="190"/>
      <c r="W110" s="52"/>
      <c r="X110" s="52"/>
    </row>
    <row r="111" spans="1:24" ht="12.75">
      <c r="A111" t="s">
        <v>233</v>
      </c>
      <c r="B111" s="31">
        <v>1</v>
      </c>
      <c r="C111" t="s">
        <v>293</v>
      </c>
      <c r="H111" s="85"/>
      <c r="I111" s="85"/>
      <c r="J111" s="85"/>
      <c r="M111" s="202"/>
      <c r="N111" s="202"/>
      <c r="O111" s="52"/>
      <c r="P111" s="192"/>
      <c r="Q111" s="144"/>
      <c r="R111" s="144"/>
      <c r="S111" s="144"/>
      <c r="T111" s="202"/>
      <c r="U111" s="52"/>
      <c r="V111" s="202"/>
      <c r="W111" s="52"/>
      <c r="X111" s="52"/>
    </row>
    <row r="112" spans="1:24" ht="12.75">
      <c r="A112" t="s">
        <v>232</v>
      </c>
      <c r="B112" s="43">
        <v>100</v>
      </c>
      <c r="C112" t="s">
        <v>293</v>
      </c>
      <c r="H112" s="85"/>
      <c r="I112" s="85"/>
      <c r="J112" s="85"/>
      <c r="M112" s="202"/>
      <c r="N112" s="202"/>
      <c r="O112" s="52"/>
      <c r="P112" s="192"/>
      <c r="Q112" s="144"/>
      <c r="R112" s="144"/>
      <c r="S112" s="144"/>
      <c r="T112" s="202"/>
      <c r="U112" s="52"/>
      <c r="V112" s="202"/>
      <c r="W112" s="52"/>
      <c r="X112" s="52"/>
    </row>
    <row r="113" spans="1:24" ht="12.75">
      <c r="A113" t="s">
        <v>303</v>
      </c>
      <c r="B113" s="43">
        <f>B112+B110+B109+B107</f>
        <v>970</v>
      </c>
      <c r="C113" t="s">
        <v>293</v>
      </c>
      <c r="H113" s="85"/>
      <c r="I113" s="85"/>
      <c r="J113" s="85"/>
      <c r="M113" s="202"/>
      <c r="N113" s="202"/>
      <c r="O113" s="52"/>
      <c r="P113" s="192"/>
      <c r="Q113" s="144"/>
      <c r="R113" s="144"/>
      <c r="S113" s="144"/>
      <c r="T113" s="202"/>
      <c r="U113" s="52"/>
      <c r="V113" s="202"/>
      <c r="W113" s="52"/>
      <c r="X113" s="52"/>
    </row>
    <row r="114" spans="1:24" ht="12.75">
      <c r="A114" t="s">
        <v>295</v>
      </c>
      <c r="B114" s="31">
        <v>4</v>
      </c>
      <c r="C114" t="s">
        <v>93</v>
      </c>
      <c r="H114" s="85"/>
      <c r="I114" s="85"/>
      <c r="J114" s="85"/>
      <c r="M114" s="202"/>
      <c r="N114" s="202"/>
      <c r="O114" s="52"/>
      <c r="P114" s="192"/>
      <c r="Q114" s="144"/>
      <c r="R114" s="144"/>
      <c r="S114" s="144"/>
      <c r="T114" s="202"/>
      <c r="U114" s="52"/>
      <c r="V114" s="202"/>
      <c r="W114" s="52"/>
      <c r="X114" s="52"/>
    </row>
    <row r="115" spans="1:24" ht="12.75">
      <c r="A115" t="s">
        <v>296</v>
      </c>
      <c r="B115" s="31">
        <v>8</v>
      </c>
      <c r="C115" t="s">
        <v>93</v>
      </c>
      <c r="H115" s="85"/>
      <c r="I115" s="85"/>
      <c r="J115" s="85"/>
      <c r="M115" s="202"/>
      <c r="N115" s="202"/>
      <c r="O115" s="52"/>
      <c r="P115" s="192"/>
      <c r="Q115" s="144"/>
      <c r="R115" s="144"/>
      <c r="S115" s="144"/>
      <c r="T115" s="202"/>
      <c r="U115" s="52"/>
      <c r="V115" s="202"/>
      <c r="W115" s="52"/>
      <c r="X115" s="52"/>
    </row>
    <row r="116" spans="1:24" ht="12.75">
      <c r="A116" t="s">
        <v>297</v>
      </c>
      <c r="B116" s="31">
        <f>1*B102+2*2</f>
        <v>20</v>
      </c>
      <c r="C116" t="s">
        <v>298</v>
      </c>
      <c r="H116" s="85"/>
      <c r="I116" s="85"/>
      <c r="J116" s="85"/>
      <c r="M116" s="202"/>
      <c r="N116" s="202"/>
      <c r="O116" s="52"/>
      <c r="P116" s="192"/>
      <c r="Q116" s="144"/>
      <c r="R116" s="144"/>
      <c r="S116" s="144"/>
      <c r="T116" s="202"/>
      <c r="U116" s="52"/>
      <c r="V116" s="202"/>
      <c r="W116" s="52"/>
      <c r="X116" s="52"/>
    </row>
    <row r="117" spans="1:24" ht="12.75">
      <c r="A117" t="s">
        <v>300</v>
      </c>
      <c r="B117" s="31">
        <v>4</v>
      </c>
      <c r="C117" t="s">
        <v>301</v>
      </c>
      <c r="E117" s="112"/>
      <c r="H117" s="85"/>
      <c r="I117" s="85"/>
      <c r="J117" s="85"/>
      <c r="M117" s="202"/>
      <c r="N117" s="196"/>
      <c r="O117" s="52"/>
      <c r="P117" s="196"/>
      <c r="Q117" s="146"/>
      <c r="R117" s="146"/>
      <c r="S117" s="146"/>
      <c r="T117" s="196"/>
      <c r="U117" s="52"/>
      <c r="V117" s="196"/>
      <c r="W117" s="52"/>
      <c r="X117" s="52"/>
    </row>
    <row r="118" spans="1:24" ht="12.75">
      <c r="A118" t="s">
        <v>299</v>
      </c>
      <c r="B118" s="31">
        <f>B116+B115+B114+B117</f>
        <v>36</v>
      </c>
      <c r="C118" t="s">
        <v>93</v>
      </c>
      <c r="D118" s="189"/>
      <c r="H118" s="85"/>
      <c r="I118" s="85"/>
      <c r="J118" s="85"/>
      <c r="M118" s="202"/>
      <c r="N118" s="202"/>
      <c r="O118" s="52"/>
      <c r="P118" s="196"/>
      <c r="Q118" s="146"/>
      <c r="R118" s="146"/>
      <c r="S118" s="146"/>
      <c r="T118" s="196"/>
      <c r="U118" s="52"/>
      <c r="V118" s="202"/>
      <c r="W118" s="52"/>
      <c r="X118" s="52"/>
    </row>
    <row r="119" spans="1:24" ht="12.75">
      <c r="A119" t="s">
        <v>302</v>
      </c>
      <c r="B119" s="43">
        <f>B118*B10</f>
        <v>2160</v>
      </c>
      <c r="D119" s="189"/>
      <c r="H119" s="85"/>
      <c r="I119" s="85"/>
      <c r="J119" s="85"/>
      <c r="M119" s="202"/>
      <c r="N119" s="202"/>
      <c r="O119" s="52"/>
      <c r="P119" s="196"/>
      <c r="Q119" s="146"/>
      <c r="R119" s="146"/>
      <c r="S119" s="146"/>
      <c r="T119" s="196"/>
      <c r="U119" s="52"/>
      <c r="V119" s="202"/>
      <c r="W119" s="52"/>
      <c r="X119" s="52"/>
    </row>
    <row r="120" spans="1:24" ht="12.75">
      <c r="A120" t="s">
        <v>305</v>
      </c>
      <c r="B120" s="43">
        <f>B119+B113</f>
        <v>3130</v>
      </c>
      <c r="D120" s="189"/>
      <c r="H120" s="85"/>
      <c r="I120" s="85"/>
      <c r="J120" s="85"/>
      <c r="M120" s="202"/>
      <c r="N120" s="202"/>
      <c r="O120" s="52"/>
      <c r="P120" s="196"/>
      <c r="Q120" s="146"/>
      <c r="R120" s="146"/>
      <c r="S120" s="146"/>
      <c r="T120" s="196"/>
      <c r="U120" s="52"/>
      <c r="V120" s="202"/>
      <c r="W120" s="52"/>
      <c r="X120" s="52"/>
    </row>
    <row r="121" spans="1:24" ht="12.75">
      <c r="A121" s="1" t="s">
        <v>292</v>
      </c>
      <c r="B121" s="200">
        <f>B120*B105*3</f>
        <v>75120</v>
      </c>
      <c r="C121" t="s">
        <v>306</v>
      </c>
      <c r="H121" s="85"/>
      <c r="I121" s="85"/>
      <c r="J121" s="85"/>
      <c r="L121" s="6"/>
      <c r="M121" s="206"/>
      <c r="N121" s="207"/>
      <c r="O121" s="207"/>
      <c r="P121" s="207"/>
      <c r="Q121" s="187"/>
      <c r="R121" s="187"/>
      <c r="S121" s="187"/>
      <c r="T121" s="207"/>
      <c r="U121" s="66"/>
      <c r="V121" s="207"/>
      <c r="W121" s="66"/>
      <c r="X121" s="66"/>
    </row>
    <row r="122" spans="8:24" ht="12.75">
      <c r="H122" s="85"/>
      <c r="I122" s="85"/>
      <c r="J122" s="85"/>
      <c r="M122" s="52"/>
      <c r="N122" s="52"/>
      <c r="O122" s="52"/>
      <c r="P122" s="52"/>
      <c r="T122" s="52"/>
      <c r="U122" s="52"/>
      <c r="V122" s="52"/>
      <c r="W122" s="52"/>
      <c r="X122" s="52"/>
    </row>
    <row r="123" spans="8:24" ht="12.75">
      <c r="H123" s="85"/>
      <c r="I123" s="85"/>
      <c r="J123" s="85"/>
      <c r="M123" s="52"/>
      <c r="N123" s="52"/>
      <c r="O123" s="52"/>
      <c r="P123" s="52"/>
      <c r="T123" s="52"/>
      <c r="U123" s="52"/>
      <c r="V123" s="52"/>
      <c r="W123" s="52"/>
      <c r="X123" s="52"/>
    </row>
    <row r="124" spans="1:24" ht="12.75">
      <c r="A124" s="1" t="s">
        <v>268</v>
      </c>
      <c r="H124" s="85"/>
      <c r="I124" s="85"/>
      <c r="J124" s="85"/>
      <c r="M124" s="52"/>
      <c r="N124" s="52"/>
      <c r="O124" s="52"/>
      <c r="P124" s="52"/>
      <c r="T124" s="52"/>
      <c r="U124" s="52"/>
      <c r="V124" s="52"/>
      <c r="W124" s="52"/>
      <c r="X124" s="52"/>
    </row>
    <row r="125" spans="8:24" ht="12.75">
      <c r="H125" s="85"/>
      <c r="I125" s="85"/>
      <c r="J125" s="85"/>
      <c r="M125" s="52"/>
      <c r="N125" s="52"/>
      <c r="O125" s="52"/>
      <c r="P125" s="52"/>
      <c r="T125" s="52"/>
      <c r="U125" s="52"/>
      <c r="V125" s="52"/>
      <c r="W125" s="52"/>
      <c r="X125" s="52"/>
    </row>
    <row r="126" spans="1:24" ht="12.75">
      <c r="A126" t="s">
        <v>269</v>
      </c>
      <c r="B126" s="31">
        <v>1</v>
      </c>
      <c r="H126" s="85"/>
      <c r="I126" s="85"/>
      <c r="J126" s="85"/>
      <c r="M126" s="52"/>
      <c r="N126" s="52"/>
      <c r="O126" s="52"/>
      <c r="P126" s="52"/>
      <c r="T126" s="52"/>
      <c r="U126" s="52"/>
      <c r="V126" s="52"/>
      <c r="W126" s="52"/>
      <c r="X126" s="52"/>
    </row>
    <row r="127" spans="1:24" ht="12.75">
      <c r="A127" t="s">
        <v>270</v>
      </c>
      <c r="B127">
        <f>B126*B105</f>
        <v>8</v>
      </c>
      <c r="H127" s="85"/>
      <c r="I127" s="85"/>
      <c r="J127" s="85"/>
      <c r="M127" s="52"/>
      <c r="N127" s="52"/>
      <c r="O127" s="52"/>
      <c r="P127" s="52"/>
      <c r="T127" s="52"/>
      <c r="U127" s="52"/>
      <c r="V127" s="52"/>
      <c r="W127" s="52"/>
      <c r="X127" s="52"/>
    </row>
    <row r="128" spans="1:24" ht="12.75">
      <c r="A128" t="s">
        <v>271</v>
      </c>
      <c r="B128" s="44">
        <v>1000</v>
      </c>
      <c r="H128" s="85"/>
      <c r="I128" s="85"/>
      <c r="J128" s="85"/>
      <c r="M128" s="52"/>
      <c r="N128" s="52"/>
      <c r="O128" s="52"/>
      <c r="P128" s="52"/>
      <c r="T128" s="52"/>
      <c r="U128" s="52"/>
      <c r="V128" s="52"/>
      <c r="W128" s="52"/>
      <c r="X128" s="52"/>
    </row>
    <row r="129" spans="1:24" ht="12.75">
      <c r="A129" t="s">
        <v>247</v>
      </c>
      <c r="B129" s="29">
        <v>0.25</v>
      </c>
      <c r="H129" s="85"/>
      <c r="I129" s="85"/>
      <c r="J129" s="85"/>
      <c r="M129" s="52"/>
      <c r="N129" s="52"/>
      <c r="O129" s="52"/>
      <c r="P129" s="52"/>
      <c r="T129" s="52"/>
      <c r="U129" s="52"/>
      <c r="V129" s="52"/>
      <c r="W129" s="52"/>
      <c r="X129" s="52"/>
    </row>
    <row r="130" spans="2:24" ht="12.75">
      <c r="B130" s="217">
        <f>B127*B128*(1+B129)</f>
        <v>10000</v>
      </c>
      <c r="C130" t="s">
        <v>215</v>
      </c>
      <c r="H130" s="85"/>
      <c r="I130" s="85"/>
      <c r="J130" s="85"/>
      <c r="M130" s="52"/>
      <c r="N130" s="52"/>
      <c r="O130" s="52"/>
      <c r="P130" s="52"/>
      <c r="T130" s="52"/>
      <c r="U130" s="52"/>
      <c r="V130" s="52"/>
      <c r="W130" s="52"/>
      <c r="X130" s="52"/>
    </row>
    <row r="131" spans="1:24" ht="12.75">
      <c r="A131" s="95" t="s">
        <v>248</v>
      </c>
      <c r="B131" s="213">
        <f>3*B130</f>
        <v>30000</v>
      </c>
      <c r="C131" t="s">
        <v>308</v>
      </c>
      <c r="H131" s="85"/>
      <c r="I131" s="85"/>
      <c r="J131" s="85"/>
      <c r="M131" s="52"/>
      <c r="N131" s="52"/>
      <c r="O131" s="52"/>
      <c r="P131" s="52"/>
      <c r="T131" s="52"/>
      <c r="U131" s="52"/>
      <c r="V131" s="52"/>
      <c r="W131" s="52"/>
      <c r="X131" s="52"/>
    </row>
    <row r="132" spans="2:24" ht="12.75">
      <c r="B132" s="210"/>
      <c r="H132" s="85"/>
      <c r="I132" s="85"/>
      <c r="J132" s="85"/>
      <c r="M132" s="52"/>
      <c r="N132" s="52"/>
      <c r="O132" s="52"/>
      <c r="P132" s="52"/>
      <c r="T132" s="52"/>
      <c r="U132" s="52"/>
      <c r="V132" s="52"/>
      <c r="W132" s="52"/>
      <c r="X132" s="52"/>
    </row>
    <row r="133" spans="2:24" ht="12.75">
      <c r="B133" s="212"/>
      <c r="H133" s="85"/>
      <c r="I133" s="85"/>
      <c r="J133" s="85"/>
      <c r="M133" s="52"/>
      <c r="N133" s="52"/>
      <c r="O133" s="52"/>
      <c r="P133" s="52"/>
      <c r="T133" s="52"/>
      <c r="U133" s="52"/>
      <c r="V133" s="52"/>
      <c r="W133" s="52"/>
      <c r="X133" s="52"/>
    </row>
    <row r="134" spans="3:24" ht="12.75">
      <c r="C134" s="85"/>
      <c r="D134" s="96"/>
      <c r="E134" s="153"/>
      <c r="F134" s="97"/>
      <c r="G134" s="85"/>
      <c r="H134" s="85"/>
      <c r="I134" s="85"/>
      <c r="J134" s="85"/>
      <c r="M134" s="52"/>
      <c r="N134" s="52"/>
      <c r="O134" s="52"/>
      <c r="P134" s="52"/>
      <c r="T134" s="52"/>
      <c r="U134" s="52"/>
      <c r="V134" s="52"/>
      <c r="W134" s="52"/>
      <c r="X134" s="52"/>
    </row>
    <row r="135" spans="1:24" ht="12.75">
      <c r="A135" s="95"/>
      <c r="B135" s="112"/>
      <c r="C135" s="85"/>
      <c r="D135" s="96"/>
      <c r="E135" s="153"/>
      <c r="F135" s="97"/>
      <c r="G135" s="85"/>
      <c r="H135" s="85"/>
      <c r="I135" s="85"/>
      <c r="J135" s="85"/>
      <c r="M135" s="52"/>
      <c r="N135" s="52"/>
      <c r="O135" s="52"/>
      <c r="P135" s="52"/>
      <c r="T135" s="52"/>
      <c r="U135" s="52"/>
      <c r="V135" s="52"/>
      <c r="W135" s="52"/>
      <c r="X135" s="52"/>
    </row>
    <row r="136" spans="1:24" ht="12.75">
      <c r="A136" s="94"/>
      <c r="B136" s="85"/>
      <c r="C136" s="85"/>
      <c r="D136" s="96"/>
      <c r="E136" s="261"/>
      <c r="F136" s="261"/>
      <c r="G136" s="85"/>
      <c r="H136" s="85"/>
      <c r="I136" s="85"/>
      <c r="J136" s="85"/>
      <c r="M136" s="52"/>
      <c r="N136" s="52"/>
      <c r="O136" s="52"/>
      <c r="P136" s="52"/>
      <c r="T136" s="52"/>
      <c r="U136" s="52"/>
      <c r="V136" s="52"/>
      <c r="W136" s="52"/>
      <c r="X136" s="52"/>
    </row>
    <row r="137" spans="1:24" ht="12.75">
      <c r="A137" s="94"/>
      <c r="B137" s="85"/>
      <c r="C137" s="85"/>
      <c r="D137" s="96"/>
      <c r="E137" s="97"/>
      <c r="F137" s="97"/>
      <c r="G137" s="85"/>
      <c r="H137" s="85"/>
      <c r="I137" s="85"/>
      <c r="J137" s="85"/>
      <c r="T137" s="52"/>
      <c r="U137" s="52"/>
      <c r="V137" s="52"/>
      <c r="W137" s="52"/>
      <c r="X137" s="52"/>
    </row>
    <row r="138" spans="1:24" ht="12.75">
      <c r="A138" s="94"/>
      <c r="B138" s="85"/>
      <c r="C138" s="85"/>
      <c r="D138" s="96"/>
      <c r="E138" s="261"/>
      <c r="F138" s="261"/>
      <c r="G138" s="85"/>
      <c r="H138" s="85"/>
      <c r="I138" s="85"/>
      <c r="J138" s="85"/>
      <c r="T138" s="52"/>
      <c r="U138" s="52"/>
      <c r="V138" s="52"/>
      <c r="W138" s="52"/>
      <c r="X138" s="52"/>
    </row>
    <row r="139" spans="1:24" ht="12.75">
      <c r="A139" s="94"/>
      <c r="B139" s="85"/>
      <c r="C139" s="85"/>
      <c r="D139" s="96"/>
      <c r="E139" s="97"/>
      <c r="F139" s="97"/>
      <c r="G139" s="85"/>
      <c r="H139" s="85"/>
      <c r="I139" s="85"/>
      <c r="J139" s="85"/>
      <c r="T139" s="52"/>
      <c r="U139" s="52"/>
      <c r="V139" s="52"/>
      <c r="W139" s="52"/>
      <c r="X139" s="52"/>
    </row>
    <row r="140" spans="1:24" ht="12.75">
      <c r="A140" s="94"/>
      <c r="B140" s="85"/>
      <c r="C140" s="85"/>
      <c r="D140" s="96"/>
      <c r="E140" s="97"/>
      <c r="F140" s="97"/>
      <c r="G140" s="85"/>
      <c r="H140" s="85"/>
      <c r="I140" s="85"/>
      <c r="J140" s="85"/>
      <c r="T140" s="52"/>
      <c r="U140" s="52"/>
      <c r="V140" s="52"/>
      <c r="W140" s="52"/>
      <c r="X140" s="52"/>
    </row>
    <row r="141" spans="1:24" ht="12.75">
      <c r="A141" s="94"/>
      <c r="B141" s="85"/>
      <c r="C141" s="85"/>
      <c r="D141" s="96"/>
      <c r="E141" s="261"/>
      <c r="F141" s="261"/>
      <c r="G141" s="85"/>
      <c r="H141" s="85"/>
      <c r="I141" s="85"/>
      <c r="J141" s="85"/>
      <c r="T141" s="52"/>
      <c r="U141" s="52"/>
      <c r="V141" s="52"/>
      <c r="W141" s="52"/>
      <c r="X141" s="52"/>
    </row>
    <row r="142" spans="1:24" ht="12.75">
      <c r="A142" s="116"/>
      <c r="B142" s="85"/>
      <c r="C142" s="85"/>
      <c r="D142" s="96"/>
      <c r="E142" s="97"/>
      <c r="F142" s="97"/>
      <c r="G142" s="85"/>
      <c r="H142" s="85"/>
      <c r="I142" s="85"/>
      <c r="J142" s="85"/>
      <c r="T142" s="52"/>
      <c r="U142" s="52"/>
      <c r="V142" s="52"/>
      <c r="W142" s="52"/>
      <c r="X142" s="52"/>
    </row>
    <row r="143" spans="1:24" ht="12.75">
      <c r="A143" s="95"/>
      <c r="B143" s="116"/>
      <c r="C143" s="85"/>
      <c r="D143" s="96"/>
      <c r="E143" s="97"/>
      <c r="F143" s="97"/>
      <c r="G143" s="85"/>
      <c r="H143" s="85"/>
      <c r="I143" s="85"/>
      <c r="J143" s="85"/>
      <c r="T143" s="52"/>
      <c r="U143" s="52"/>
      <c r="V143" s="52"/>
      <c r="W143" s="52"/>
      <c r="X143" s="52"/>
    </row>
    <row r="144" spans="1:24" ht="12.75">
      <c r="A144" s="95"/>
      <c r="B144" s="112"/>
      <c r="C144" s="85"/>
      <c r="D144" s="96"/>
      <c r="E144" s="97"/>
      <c r="F144" s="97"/>
      <c r="G144" s="85"/>
      <c r="H144" s="85"/>
      <c r="I144" s="85"/>
      <c r="J144" s="85"/>
      <c r="T144" s="52"/>
      <c r="U144" s="52"/>
      <c r="V144" s="52"/>
      <c r="W144" s="52"/>
      <c r="X144" s="52"/>
    </row>
    <row r="145" spans="1:24" ht="12.75">
      <c r="A145" s="95"/>
      <c r="B145" s="95"/>
      <c r="C145" s="95"/>
      <c r="D145" s="95"/>
      <c r="E145" s="95"/>
      <c r="F145" s="95"/>
      <c r="G145" s="85"/>
      <c r="H145" s="85"/>
      <c r="I145" s="85"/>
      <c r="J145" s="85"/>
      <c r="T145" s="52"/>
      <c r="U145" s="52"/>
      <c r="V145" s="52"/>
      <c r="W145" s="52"/>
      <c r="X145" s="52"/>
    </row>
    <row r="146" spans="1:24" ht="12.75">
      <c r="A146" s="95"/>
      <c r="B146" s="112"/>
      <c r="C146" s="85"/>
      <c r="D146" s="96"/>
      <c r="E146" s="261"/>
      <c r="F146" s="261"/>
      <c r="G146" s="85"/>
      <c r="H146" s="85"/>
      <c r="I146" s="85"/>
      <c r="J146" s="85"/>
      <c r="T146" s="52"/>
      <c r="U146" s="52"/>
      <c r="V146" s="52"/>
      <c r="W146" s="52"/>
      <c r="X146" s="52"/>
    </row>
    <row r="147" spans="1:24" ht="12.75">
      <c r="A147" s="85"/>
      <c r="B147" s="85"/>
      <c r="C147" s="85"/>
      <c r="D147" s="85"/>
      <c r="E147" s="85"/>
      <c r="F147" s="85"/>
      <c r="G147" s="85"/>
      <c r="H147" s="85"/>
      <c r="I147" s="85"/>
      <c r="J147" s="85"/>
      <c r="T147" s="52"/>
      <c r="U147" s="52"/>
      <c r="V147" s="52"/>
      <c r="W147" s="52"/>
      <c r="X147" s="52"/>
    </row>
    <row r="148" spans="1:24" ht="12.75">
      <c r="A148" s="85"/>
      <c r="B148" s="85"/>
      <c r="C148" s="85"/>
      <c r="D148" s="85"/>
      <c r="E148" s="85"/>
      <c r="F148" s="85"/>
      <c r="G148" s="85"/>
      <c r="H148" s="85"/>
      <c r="I148" s="85"/>
      <c r="J148" s="85"/>
      <c r="T148" s="52"/>
      <c r="U148" s="52"/>
      <c r="V148" s="52"/>
      <c r="W148" s="52"/>
      <c r="X148" s="52"/>
    </row>
    <row r="149" spans="1:24" ht="12.75">
      <c r="A149" s="85"/>
      <c r="B149" s="85"/>
      <c r="C149" s="85"/>
      <c r="D149" s="85"/>
      <c r="E149" s="85"/>
      <c r="F149" s="85"/>
      <c r="G149" s="85"/>
      <c r="H149" s="85"/>
      <c r="I149" s="85"/>
      <c r="J149" s="85"/>
      <c r="T149" s="52"/>
      <c r="U149" s="52"/>
      <c r="V149" s="52"/>
      <c r="W149" s="52"/>
      <c r="X149" s="52"/>
    </row>
    <row r="150" spans="1:24" ht="12.75">
      <c r="A150" s="95"/>
      <c r="B150" s="112"/>
      <c r="C150" s="85"/>
      <c r="D150" s="96"/>
      <c r="E150" s="218"/>
      <c r="F150" s="218"/>
      <c r="G150" s="218"/>
      <c r="H150" s="218"/>
      <c r="I150" s="85"/>
      <c r="J150" s="85"/>
      <c r="T150" s="52"/>
      <c r="U150" s="52"/>
      <c r="V150" s="52"/>
      <c r="W150" s="52"/>
      <c r="X150" s="52"/>
    </row>
    <row r="151" spans="1:10" ht="12.75">
      <c r="A151" s="95"/>
      <c r="B151" s="112"/>
      <c r="C151" s="85"/>
      <c r="D151" s="96"/>
      <c r="E151" s="267"/>
      <c r="F151" s="267"/>
      <c r="G151" s="218"/>
      <c r="H151" s="218"/>
      <c r="I151" s="85"/>
      <c r="J151" s="85"/>
    </row>
    <row r="152" spans="1:10" ht="12.75">
      <c r="A152" s="95"/>
      <c r="B152" s="112"/>
      <c r="C152" s="85"/>
      <c r="D152" s="96"/>
      <c r="E152" s="97"/>
      <c r="F152" s="98"/>
      <c r="G152" s="233"/>
      <c r="H152" s="233"/>
      <c r="I152" s="85"/>
      <c r="J152" s="85"/>
    </row>
    <row r="153" spans="1:10" ht="12.75">
      <c r="A153" s="95"/>
      <c r="B153" s="112"/>
      <c r="C153" s="85"/>
      <c r="D153" s="96"/>
      <c r="E153" s="97"/>
      <c r="F153" s="97"/>
      <c r="G153" s="233"/>
      <c r="H153" s="233"/>
      <c r="I153" s="85"/>
      <c r="J153" s="85"/>
    </row>
    <row r="154" spans="1:10" ht="12.75">
      <c r="A154" s="94"/>
      <c r="B154" s="85"/>
      <c r="C154" s="85"/>
      <c r="D154" s="96"/>
      <c r="E154" s="230"/>
      <c r="F154" s="230"/>
      <c r="G154" s="233"/>
      <c r="H154" s="233"/>
      <c r="I154" s="85"/>
      <c r="J154" s="85"/>
    </row>
    <row r="155" spans="1:10" ht="12.75">
      <c r="A155" s="95"/>
      <c r="B155" s="112"/>
      <c r="C155" s="85"/>
      <c r="D155" s="96"/>
      <c r="E155" s="97"/>
      <c r="F155" s="97"/>
      <c r="G155" s="233"/>
      <c r="H155" s="233"/>
      <c r="I155" s="85"/>
      <c r="J155" s="85"/>
    </row>
    <row r="156" spans="1:10" ht="12.75">
      <c r="A156" s="94"/>
      <c r="B156" s="85"/>
      <c r="C156" s="85"/>
      <c r="D156" s="96"/>
      <c r="E156" s="230"/>
      <c r="F156" s="230"/>
      <c r="G156" s="233"/>
      <c r="H156" s="233"/>
      <c r="I156" s="85"/>
      <c r="J156" s="85"/>
    </row>
    <row r="157" spans="1:10" ht="12.75">
      <c r="A157" s="95"/>
      <c r="B157" s="112"/>
      <c r="C157" s="85"/>
      <c r="D157" s="96"/>
      <c r="E157" s="97"/>
      <c r="F157" s="97"/>
      <c r="G157" s="233"/>
      <c r="H157" s="233"/>
      <c r="I157" s="85"/>
      <c r="J157" s="85"/>
    </row>
    <row r="158" spans="1:10" ht="12.75">
      <c r="A158" s="94"/>
      <c r="B158" s="85"/>
      <c r="C158" s="85"/>
      <c r="D158" s="96"/>
      <c r="E158" s="230"/>
      <c r="F158" s="230"/>
      <c r="G158" s="233"/>
      <c r="H158" s="233"/>
      <c r="I158" s="85"/>
      <c r="J158" s="85"/>
    </row>
    <row r="159" spans="1:10" ht="12.75">
      <c r="A159" s="95"/>
      <c r="B159" s="112"/>
      <c r="C159" s="85"/>
      <c r="D159" s="96"/>
      <c r="E159" s="97"/>
      <c r="F159" s="97"/>
      <c r="G159" s="97"/>
      <c r="H159" s="97"/>
      <c r="I159" s="85"/>
      <c r="J159" s="85"/>
    </row>
    <row r="160" spans="1:10" ht="12.75">
      <c r="A160" s="94"/>
      <c r="B160" s="85"/>
      <c r="C160" s="85"/>
      <c r="D160" s="96"/>
      <c r="E160" s="230"/>
      <c r="F160" s="230"/>
      <c r="G160" s="97"/>
      <c r="H160" s="97"/>
      <c r="I160" s="85"/>
      <c r="J160" s="85"/>
    </row>
    <row r="161" spans="1:10" ht="12.75">
      <c r="A161" s="95"/>
      <c r="B161" s="112"/>
      <c r="C161" s="85"/>
      <c r="D161" s="96"/>
      <c r="E161" s="97"/>
      <c r="F161" s="97"/>
      <c r="G161" s="233"/>
      <c r="H161" s="233"/>
      <c r="I161" s="85"/>
      <c r="J161" s="85"/>
    </row>
    <row r="162" spans="1:10" ht="12.75">
      <c r="A162" s="94"/>
      <c r="B162" s="85"/>
      <c r="C162" s="85"/>
      <c r="D162" s="96"/>
      <c r="E162" s="230"/>
      <c r="F162" s="230"/>
      <c r="G162" s="233"/>
      <c r="H162" s="233"/>
      <c r="I162" s="85"/>
      <c r="J162" s="85"/>
    </row>
    <row r="163" spans="1:10" ht="12.75">
      <c r="A163" s="95"/>
      <c r="B163" s="112"/>
      <c r="C163" s="85"/>
      <c r="D163" s="96"/>
      <c r="E163" s="97"/>
      <c r="F163" s="97"/>
      <c r="G163" s="233"/>
      <c r="H163" s="233"/>
      <c r="I163" s="85"/>
      <c r="J163" s="85"/>
    </row>
    <row r="164" spans="1:10" ht="12.75">
      <c r="A164" s="94"/>
      <c r="B164" s="85"/>
      <c r="C164" s="85"/>
      <c r="D164" s="96"/>
      <c r="E164" s="230"/>
      <c r="F164" s="230"/>
      <c r="G164" s="233"/>
      <c r="H164" s="233"/>
      <c r="I164" s="85"/>
      <c r="J164" s="85"/>
    </row>
    <row r="165" spans="1:10" ht="12.75">
      <c r="A165" s="95"/>
      <c r="B165" s="85"/>
      <c r="C165" s="85"/>
      <c r="D165" s="96"/>
      <c r="E165" s="97"/>
      <c r="F165" s="97"/>
      <c r="G165" s="233"/>
      <c r="H165" s="233"/>
      <c r="I165" s="85"/>
      <c r="J165" s="85"/>
    </row>
    <row r="166" spans="1:10" ht="12.75">
      <c r="A166" s="94"/>
      <c r="B166" s="85"/>
      <c r="C166" s="85"/>
      <c r="D166" s="96"/>
      <c r="E166" s="230"/>
      <c r="F166" s="230"/>
      <c r="G166" s="266"/>
      <c r="H166" s="266"/>
      <c r="I166" s="85"/>
      <c r="J166" s="85"/>
    </row>
    <row r="167" spans="1:10" ht="12.75">
      <c r="A167" s="94"/>
      <c r="B167" s="85"/>
      <c r="C167" s="85"/>
      <c r="D167" s="96"/>
      <c r="E167" s="97"/>
      <c r="F167" s="97"/>
      <c r="G167" s="233"/>
      <c r="H167" s="233"/>
      <c r="I167" s="85"/>
      <c r="J167" s="85"/>
    </row>
    <row r="168" spans="1:10" ht="12.75">
      <c r="A168" s="95"/>
      <c r="B168" s="112"/>
      <c r="C168" s="85"/>
      <c r="D168" s="96"/>
      <c r="E168" s="97"/>
      <c r="F168" s="97"/>
      <c r="G168" s="233"/>
      <c r="H168" s="233"/>
      <c r="I168" s="85"/>
      <c r="J168" s="85"/>
    </row>
    <row r="169" spans="1:10" ht="12.75">
      <c r="A169" s="94"/>
      <c r="B169" s="85"/>
      <c r="C169" s="85"/>
      <c r="D169" s="96"/>
      <c r="E169" s="230"/>
      <c r="F169" s="230"/>
      <c r="G169" s="266"/>
      <c r="H169" s="266"/>
      <c r="I169" s="85"/>
      <c r="J169" s="85"/>
    </row>
    <row r="170" spans="1:10" ht="12.75">
      <c r="A170" s="95"/>
      <c r="B170" s="94"/>
      <c r="C170" s="85"/>
      <c r="D170" s="96"/>
      <c r="E170" s="85"/>
      <c r="F170" s="85"/>
      <c r="G170" s="233"/>
      <c r="H170" s="233"/>
      <c r="I170" s="85"/>
      <c r="J170" s="85"/>
    </row>
    <row r="171" spans="1:10" ht="12.75">
      <c r="A171" s="95"/>
      <c r="B171" s="95"/>
      <c r="C171" s="95"/>
      <c r="D171" s="95"/>
      <c r="E171" s="85"/>
      <c r="F171" s="95"/>
      <c r="G171" s="218"/>
      <c r="H171" s="218"/>
      <c r="I171" s="85"/>
      <c r="J171" s="85"/>
    </row>
    <row r="172" spans="1:10" ht="12.75">
      <c r="A172" s="95"/>
      <c r="B172" s="94"/>
      <c r="C172" s="85"/>
      <c r="D172" s="96"/>
      <c r="E172" s="231"/>
      <c r="F172" s="231"/>
      <c r="G172" s="232"/>
      <c r="H172" s="232"/>
      <c r="I172" s="85"/>
      <c r="J172" s="85"/>
    </row>
    <row r="173" spans="1:10" ht="12.75">
      <c r="A173" s="85"/>
      <c r="B173" s="85"/>
      <c r="C173" s="85"/>
      <c r="D173" s="85"/>
      <c r="E173" s="85"/>
      <c r="F173" s="85"/>
      <c r="G173" s="85"/>
      <c r="H173" s="85"/>
      <c r="I173" s="85"/>
      <c r="J173" s="85"/>
    </row>
    <row r="174" spans="1:10" ht="12.75">
      <c r="A174" s="85"/>
      <c r="B174" s="149"/>
      <c r="C174" s="85"/>
      <c r="D174" s="85"/>
      <c r="E174" s="85"/>
      <c r="F174" s="85"/>
      <c r="G174" s="85"/>
      <c r="H174" s="85"/>
      <c r="I174" s="85"/>
      <c r="J174" s="85"/>
    </row>
    <row r="175" spans="1:10" ht="12.75">
      <c r="A175" s="154"/>
      <c r="B175" s="149"/>
      <c r="C175" s="85"/>
      <c r="D175" s="85"/>
      <c r="E175" s="85"/>
      <c r="F175" s="85"/>
      <c r="G175" s="85"/>
      <c r="H175" s="85"/>
      <c r="I175" s="85"/>
      <c r="J175" s="85"/>
    </row>
    <row r="176" spans="1:10" ht="12.75">
      <c r="A176" s="85"/>
      <c r="B176" s="85"/>
      <c r="C176" s="85"/>
      <c r="D176" s="85"/>
      <c r="E176" s="85"/>
      <c r="F176" s="85"/>
      <c r="G176" s="85"/>
      <c r="H176" s="85"/>
      <c r="I176" s="85"/>
      <c r="J176" s="85"/>
    </row>
    <row r="177" spans="1:10" ht="12.75">
      <c r="A177" s="85"/>
      <c r="B177" s="85"/>
      <c r="C177" s="85"/>
      <c r="D177" s="85"/>
      <c r="E177" s="85"/>
      <c r="F177" s="85"/>
      <c r="G177" s="85"/>
      <c r="H177" s="85"/>
      <c r="I177" s="85"/>
      <c r="J177" s="85"/>
    </row>
    <row r="178" spans="1:10" ht="12.75">
      <c r="A178" s="85"/>
      <c r="B178" s="85"/>
      <c r="C178" s="85"/>
      <c r="D178" s="85"/>
      <c r="E178" s="85"/>
      <c r="F178" s="85"/>
      <c r="G178" s="85"/>
      <c r="H178" s="85"/>
      <c r="I178" s="85"/>
      <c r="J178" s="85"/>
    </row>
    <row r="179" spans="1:10" ht="12.75">
      <c r="A179" s="85"/>
      <c r="B179" s="85"/>
      <c r="C179" s="85"/>
      <c r="D179" s="85"/>
      <c r="E179" s="85"/>
      <c r="F179" s="85"/>
      <c r="G179" s="85"/>
      <c r="H179" s="85"/>
      <c r="I179" s="85"/>
      <c r="J179" s="85"/>
    </row>
    <row r="180" spans="1:10" ht="12.75">
      <c r="A180" s="85"/>
      <c r="B180" s="85"/>
      <c r="C180" s="85"/>
      <c r="D180" s="85"/>
      <c r="E180" s="85"/>
      <c r="F180" s="85"/>
      <c r="G180" s="85"/>
      <c r="H180" s="85"/>
      <c r="I180" s="85"/>
      <c r="J180" s="85"/>
    </row>
    <row r="181" spans="1:10" ht="12.75">
      <c r="A181" s="85"/>
      <c r="B181" s="85"/>
      <c r="C181" s="85"/>
      <c r="D181" s="85"/>
      <c r="E181" s="85"/>
      <c r="F181" s="85"/>
      <c r="G181" s="85"/>
      <c r="H181" s="85"/>
      <c r="I181" s="85"/>
      <c r="J181" s="85"/>
    </row>
    <row r="182" spans="1:10" ht="12.75">
      <c r="A182" s="85"/>
      <c r="B182" s="85"/>
      <c r="C182" s="85"/>
      <c r="D182" s="85"/>
      <c r="E182" s="85"/>
      <c r="F182" s="85"/>
      <c r="G182" s="85"/>
      <c r="H182" s="85"/>
      <c r="I182" s="85"/>
      <c r="J182" s="85"/>
    </row>
    <row r="183" spans="1:10" ht="12.75">
      <c r="A183" s="85"/>
      <c r="B183" s="85"/>
      <c r="C183" s="85"/>
      <c r="D183" s="85"/>
      <c r="E183" s="85"/>
      <c r="F183" s="85"/>
      <c r="G183" s="85"/>
      <c r="H183" s="85"/>
      <c r="I183" s="85"/>
      <c r="J183" s="85"/>
    </row>
    <row r="184" spans="1:10" ht="12.75">
      <c r="A184" s="85"/>
      <c r="B184" s="85"/>
      <c r="C184" s="85"/>
      <c r="D184" s="85"/>
      <c r="E184" s="85"/>
      <c r="F184" s="85"/>
      <c r="G184" s="85"/>
      <c r="H184" s="85"/>
      <c r="I184" s="85"/>
      <c r="J184" s="85"/>
    </row>
    <row r="185" spans="1:10" ht="12.75">
      <c r="A185" s="85"/>
      <c r="B185" s="85"/>
      <c r="C185" s="85"/>
      <c r="D185" s="85"/>
      <c r="E185" s="85"/>
      <c r="F185" s="85"/>
      <c r="G185" s="85"/>
      <c r="H185" s="85"/>
      <c r="I185" s="85"/>
      <c r="J185" s="85"/>
    </row>
    <row r="186" spans="1:10" ht="12.75">
      <c r="A186" s="85"/>
      <c r="B186" s="85"/>
      <c r="C186" s="85"/>
      <c r="D186" s="85"/>
      <c r="E186" s="85"/>
      <c r="F186" s="85"/>
      <c r="G186" s="85"/>
      <c r="H186" s="85"/>
      <c r="I186" s="85"/>
      <c r="J186" s="85"/>
    </row>
    <row r="187" spans="1:10" ht="12.75">
      <c r="A187" s="85"/>
      <c r="B187" s="85"/>
      <c r="C187" s="85"/>
      <c r="D187" s="85"/>
      <c r="E187" s="85"/>
      <c r="F187" s="85"/>
      <c r="G187" s="85"/>
      <c r="H187" s="85"/>
      <c r="I187" s="85"/>
      <c r="J187" s="85"/>
    </row>
    <row r="188" spans="1:10" ht="12.75">
      <c r="A188" s="85"/>
      <c r="B188" s="85"/>
      <c r="C188" s="85"/>
      <c r="D188" s="85"/>
      <c r="E188" s="85"/>
      <c r="F188" s="85"/>
      <c r="G188" s="85"/>
      <c r="H188" s="85"/>
      <c r="I188" s="85"/>
      <c r="J188" s="85"/>
    </row>
    <row r="189" spans="1:10" ht="12.75">
      <c r="A189" s="85"/>
      <c r="B189" s="85"/>
      <c r="C189" s="85"/>
      <c r="D189" s="85"/>
      <c r="E189" s="85"/>
      <c r="F189" s="85"/>
      <c r="G189" s="85"/>
      <c r="H189" s="85"/>
      <c r="I189" s="85"/>
      <c r="J189" s="85"/>
    </row>
    <row r="190" spans="1:10" ht="12.75">
      <c r="A190" s="85"/>
      <c r="B190" s="85"/>
      <c r="C190" s="85"/>
      <c r="D190" s="85"/>
      <c r="E190" s="85"/>
      <c r="F190" s="85"/>
      <c r="G190" s="85"/>
      <c r="H190" s="85"/>
      <c r="I190" s="85"/>
      <c r="J190" s="85"/>
    </row>
    <row r="191" spans="1:10" ht="12.75">
      <c r="A191" s="85"/>
      <c r="B191" s="85"/>
      <c r="C191" s="85"/>
      <c r="D191" s="85"/>
      <c r="E191" s="85"/>
      <c r="F191" s="85"/>
      <c r="G191" s="85"/>
      <c r="H191" s="85"/>
      <c r="I191" s="85"/>
      <c r="J191" s="85"/>
    </row>
    <row r="192" spans="1:10" ht="12.75">
      <c r="A192" s="85"/>
      <c r="B192" s="85"/>
      <c r="C192" s="85"/>
      <c r="D192" s="85"/>
      <c r="E192" s="85"/>
      <c r="F192" s="85"/>
      <c r="G192" s="85"/>
      <c r="H192" s="85"/>
      <c r="I192" s="85"/>
      <c r="J192" s="85"/>
    </row>
    <row r="193" spans="1:10" ht="12.75">
      <c r="A193" s="85"/>
      <c r="B193" s="85"/>
      <c r="C193" s="85"/>
      <c r="D193" s="85"/>
      <c r="E193" s="85"/>
      <c r="F193" s="85"/>
      <c r="G193" s="85"/>
      <c r="H193" s="85"/>
      <c r="I193" s="85"/>
      <c r="J193" s="85"/>
    </row>
    <row r="194" spans="1:10" ht="12.75">
      <c r="A194" s="85"/>
      <c r="B194" s="85"/>
      <c r="C194" s="85"/>
      <c r="D194" s="85"/>
      <c r="E194" s="85"/>
      <c r="F194" s="85"/>
      <c r="G194" s="85"/>
      <c r="H194" s="85"/>
      <c r="I194" s="85"/>
      <c r="J194" s="85"/>
    </row>
    <row r="195" spans="1:10" ht="12.75">
      <c r="A195" s="85"/>
      <c r="B195" s="85"/>
      <c r="C195" s="85"/>
      <c r="D195" s="85"/>
      <c r="E195" s="85"/>
      <c r="F195" s="85"/>
      <c r="G195" s="85"/>
      <c r="H195" s="85"/>
      <c r="I195" s="85"/>
      <c r="J195" s="85"/>
    </row>
    <row r="196" spans="1:10" ht="12.75">
      <c r="A196" s="85"/>
      <c r="B196" s="85"/>
      <c r="C196" s="85"/>
      <c r="D196" s="85"/>
      <c r="E196" s="85"/>
      <c r="F196" s="85"/>
      <c r="G196" s="85"/>
      <c r="H196" s="85"/>
      <c r="I196" s="85"/>
      <c r="J196" s="85"/>
    </row>
    <row r="197" spans="1:10" ht="12.75">
      <c r="A197" s="85"/>
      <c r="B197" s="85"/>
      <c r="C197" s="85"/>
      <c r="D197" s="85"/>
      <c r="E197" s="85"/>
      <c r="F197" s="85"/>
      <c r="G197" s="85"/>
      <c r="H197" s="85"/>
      <c r="I197" s="85"/>
      <c r="J197" s="85"/>
    </row>
    <row r="198" spans="1:10" ht="12.75">
      <c r="A198" s="85"/>
      <c r="B198" s="85"/>
      <c r="C198" s="85"/>
      <c r="D198" s="85"/>
      <c r="E198" s="85"/>
      <c r="F198" s="85"/>
      <c r="G198" s="85"/>
      <c r="H198" s="85"/>
      <c r="I198" s="85"/>
      <c r="J198" s="85"/>
    </row>
    <row r="199" spans="1:10" ht="12.75">
      <c r="A199" s="85"/>
      <c r="B199" s="85"/>
      <c r="C199" s="85"/>
      <c r="D199" s="85"/>
      <c r="E199" s="85"/>
      <c r="F199" s="85"/>
      <c r="G199" s="85"/>
      <c r="H199" s="85"/>
      <c r="I199" s="85"/>
      <c r="J199" s="85"/>
    </row>
    <row r="200" spans="1:10" ht="12.75">
      <c r="A200" s="85"/>
      <c r="B200" s="85"/>
      <c r="C200" s="85"/>
      <c r="D200" s="85"/>
      <c r="E200" s="85"/>
      <c r="F200" s="85"/>
      <c r="G200" s="85"/>
      <c r="H200" s="85"/>
      <c r="I200" s="85"/>
      <c r="J200" s="85"/>
    </row>
    <row r="201" spans="1:10" ht="12.75">
      <c r="A201" s="85"/>
      <c r="B201" s="85"/>
      <c r="C201" s="85"/>
      <c r="D201" s="85"/>
      <c r="E201" s="85"/>
      <c r="F201" s="85"/>
      <c r="G201" s="85"/>
      <c r="H201" s="85"/>
      <c r="I201" s="85"/>
      <c r="J201" s="85"/>
    </row>
    <row r="202" spans="1:10" ht="12.75">
      <c r="A202" s="85"/>
      <c r="B202" s="85"/>
      <c r="C202" s="85"/>
      <c r="D202" s="85"/>
      <c r="E202" s="85"/>
      <c r="F202" s="85"/>
      <c r="G202" s="85"/>
      <c r="H202" s="85"/>
      <c r="I202" s="85"/>
      <c r="J202" s="85"/>
    </row>
    <row r="203" spans="1:10" ht="12.75">
      <c r="A203" s="85"/>
      <c r="B203" s="85"/>
      <c r="C203" s="85"/>
      <c r="D203" s="85"/>
      <c r="E203" s="85"/>
      <c r="F203" s="85"/>
      <c r="G203" s="85"/>
      <c r="H203" s="85"/>
      <c r="I203" s="85"/>
      <c r="J203" s="85"/>
    </row>
    <row r="204" spans="1:10" ht="12.75">
      <c r="A204" s="85"/>
      <c r="B204" s="85"/>
      <c r="C204" s="85"/>
      <c r="D204" s="85"/>
      <c r="E204" s="85"/>
      <c r="F204" s="85"/>
      <c r="G204" s="85"/>
      <c r="H204" s="85"/>
      <c r="I204" s="85"/>
      <c r="J204" s="85"/>
    </row>
    <row r="205" spans="1:10" ht="12.75">
      <c r="A205" s="85"/>
      <c r="B205" s="85"/>
      <c r="C205" s="85"/>
      <c r="D205" s="85"/>
      <c r="E205" s="85"/>
      <c r="F205" s="85"/>
      <c r="G205" s="85"/>
      <c r="H205" s="85"/>
      <c r="I205" s="85"/>
      <c r="J205" s="85"/>
    </row>
    <row r="206" spans="1:10" ht="12.75">
      <c r="A206" s="85"/>
      <c r="B206" s="85"/>
      <c r="C206" s="85"/>
      <c r="D206" s="85"/>
      <c r="E206" s="85"/>
      <c r="F206" s="85"/>
      <c r="G206" s="85"/>
      <c r="H206" s="85"/>
      <c r="I206" s="85"/>
      <c r="J206" s="85"/>
    </row>
    <row r="207" spans="1:10" ht="12.75">
      <c r="A207" s="85"/>
      <c r="B207" s="85"/>
      <c r="C207" s="85"/>
      <c r="D207" s="85"/>
      <c r="E207" s="85"/>
      <c r="F207" s="85"/>
      <c r="G207" s="85"/>
      <c r="H207" s="85"/>
      <c r="I207" s="85"/>
      <c r="J207" s="85"/>
    </row>
    <row r="208" spans="1:10" ht="12.75">
      <c r="A208" s="85"/>
      <c r="B208" s="85"/>
      <c r="C208" s="85"/>
      <c r="D208" s="85"/>
      <c r="E208" s="85"/>
      <c r="F208" s="85"/>
      <c r="G208" s="85"/>
      <c r="H208" s="85"/>
      <c r="I208" s="85"/>
      <c r="J208" s="85"/>
    </row>
    <row r="209" spans="1:10" ht="12.75">
      <c r="A209" s="85"/>
      <c r="B209" s="85"/>
      <c r="C209" s="85"/>
      <c r="D209" s="85"/>
      <c r="E209" s="85"/>
      <c r="F209" s="85"/>
      <c r="G209" s="85"/>
      <c r="H209" s="85"/>
      <c r="I209" s="85"/>
      <c r="J209" s="85"/>
    </row>
    <row r="210" spans="1:10" ht="12.75">
      <c r="A210" s="85"/>
      <c r="B210" s="85"/>
      <c r="C210" s="85"/>
      <c r="D210" s="85"/>
      <c r="E210" s="85"/>
      <c r="F210" s="85"/>
      <c r="G210" s="85"/>
      <c r="H210" s="85"/>
      <c r="I210" s="85"/>
      <c r="J210" s="85"/>
    </row>
  </sheetData>
  <mergeCells count="37">
    <mergeCell ref="E150:F150"/>
    <mergeCell ref="G150:H150"/>
    <mergeCell ref="E151:F151"/>
    <mergeCell ref="G151:H151"/>
    <mergeCell ref="G152:H152"/>
    <mergeCell ref="G153:H153"/>
    <mergeCell ref="E154:F154"/>
    <mergeCell ref="G154:H154"/>
    <mergeCell ref="G155:H155"/>
    <mergeCell ref="E156:F156"/>
    <mergeCell ref="G156:H156"/>
    <mergeCell ref="G157:H157"/>
    <mergeCell ref="E158:F158"/>
    <mergeCell ref="G158:H158"/>
    <mergeCell ref="G161:H161"/>
    <mergeCell ref="E162:F162"/>
    <mergeCell ref="G162:H162"/>
    <mergeCell ref="E160:F160"/>
    <mergeCell ref="G163:H163"/>
    <mergeCell ref="E164:F164"/>
    <mergeCell ref="G164:H164"/>
    <mergeCell ref="G165:H165"/>
    <mergeCell ref="E166:F166"/>
    <mergeCell ref="G166:H166"/>
    <mergeCell ref="G167:H167"/>
    <mergeCell ref="G168:H168"/>
    <mergeCell ref="E169:F169"/>
    <mergeCell ref="G169:H169"/>
    <mergeCell ref="G171:H171"/>
    <mergeCell ref="E172:F172"/>
    <mergeCell ref="G172:H172"/>
    <mergeCell ref="G170:H170"/>
    <mergeCell ref="E138:F138"/>
    <mergeCell ref="E141:F141"/>
    <mergeCell ref="E146:F146"/>
    <mergeCell ref="A6:E7"/>
    <mergeCell ref="E136:F136"/>
  </mergeCells>
  <printOptions/>
  <pageMargins left="0.75" right="0.75" top="1" bottom="1" header="0.5" footer="0.5"/>
  <pageSetup horizontalDpi="600" verticalDpi="600" orientation="landscape" scale="90" r:id="rId2"/>
  <headerFooter alignWithMargins="0">
    <oddHeader>&amp;C&amp;"Arial,Bold"&amp;14NCSX Fabrication Project Cost and Schedule</oddHeader>
    <oddFooter>&amp;C&amp;"Arial,Bold"&amp;P</oddFooter>
  </headerFooter>
  <rowBreaks count="6" manualBreakCount="6">
    <brk id="24" max="6" man="1"/>
    <brk id="73" max="6" man="1"/>
    <brk id="95" max="6" man="1"/>
    <brk id="97" max="6" man="1"/>
    <brk id="133" max="9" man="1"/>
    <brk id="170" max="9" man="1"/>
  </rowBreaks>
  <drawing r:id="rId1"/>
</worksheet>
</file>

<file path=xl/worksheets/sheet6.xml><?xml version="1.0" encoding="utf-8"?>
<worksheet xmlns="http://schemas.openxmlformats.org/spreadsheetml/2006/main" xmlns:r="http://schemas.openxmlformats.org/officeDocument/2006/relationships">
  <dimension ref="A1:Q286"/>
  <sheetViews>
    <sheetView workbookViewId="0" topLeftCell="A67">
      <selection activeCell="D90" sqref="D90"/>
    </sheetView>
  </sheetViews>
  <sheetFormatPr defaultColWidth="9.140625" defaultRowHeight="12.75"/>
  <cols>
    <col min="1" max="1" width="28.421875" style="0" customWidth="1"/>
    <col min="5" max="5" width="11.140625" style="0" bestFit="1" customWidth="1"/>
    <col min="6" max="6" width="4.140625" style="0" customWidth="1"/>
    <col min="7" max="7" width="7.28125" style="0" customWidth="1"/>
    <col min="8" max="12" width="5.7109375" style="0" customWidth="1"/>
    <col min="13" max="13" width="6.00390625" style="0" customWidth="1"/>
    <col min="14" max="17" width="5.7109375" style="0" customWidth="1"/>
  </cols>
  <sheetData>
    <row r="1" ht="20.25">
      <c r="A1" s="63" t="str">
        <f>'Fab Project'!A1:E1</f>
        <v>WBS 123 Vacuum Vessel Heating and Cooling system</v>
      </c>
    </row>
    <row r="3" spans="1:15" ht="18.75" thickBot="1">
      <c r="A3" s="72" t="s">
        <v>126</v>
      </c>
      <c r="B3" s="73"/>
      <c r="C3" s="73"/>
      <c r="D3" s="73"/>
      <c r="E3" s="73"/>
      <c r="F3" s="73"/>
      <c r="G3" s="73"/>
      <c r="H3" s="73"/>
      <c r="I3" s="73"/>
      <c r="J3" s="73"/>
      <c r="K3" s="73"/>
      <c r="L3" s="73"/>
      <c r="M3" s="73"/>
      <c r="N3" s="73"/>
      <c r="O3" s="73"/>
    </row>
    <row r="5" ht="12.75">
      <c r="A5" s="1" t="s">
        <v>71</v>
      </c>
    </row>
    <row r="6" spans="1:15" ht="12.75">
      <c r="A6" s="244" t="s">
        <v>311</v>
      </c>
      <c r="B6" s="244"/>
      <c r="C6" s="244"/>
      <c r="D6" s="244"/>
      <c r="E6" s="244"/>
      <c r="F6" s="244"/>
      <c r="G6" s="241" t="s">
        <v>97</v>
      </c>
      <c r="H6" s="241"/>
      <c r="I6" s="241"/>
      <c r="J6" s="241"/>
      <c r="K6" s="241"/>
      <c r="L6" s="241"/>
      <c r="M6" s="241"/>
      <c r="N6" s="241"/>
      <c r="O6" s="241"/>
    </row>
    <row r="7" spans="1:15" ht="57.75" customHeight="1">
      <c r="A7" s="244"/>
      <c r="B7" s="244"/>
      <c r="C7" s="244"/>
      <c r="D7" s="244"/>
      <c r="E7" s="244"/>
      <c r="F7" s="244"/>
      <c r="G7" s="39" t="s">
        <v>92</v>
      </c>
      <c r="H7" s="245" t="s">
        <v>9</v>
      </c>
      <c r="I7" s="245"/>
      <c r="J7" s="245" t="s">
        <v>166</v>
      </c>
      <c r="K7" s="245"/>
      <c r="L7" s="245" t="s">
        <v>106</v>
      </c>
      <c r="M7" s="245"/>
      <c r="N7" s="245" t="s">
        <v>11</v>
      </c>
      <c r="O7" s="245"/>
    </row>
    <row r="8" spans="2:17" ht="12.75">
      <c r="B8" s="25" t="s">
        <v>54</v>
      </c>
      <c r="C8" s="25" t="s">
        <v>55</v>
      </c>
      <c r="D8" s="25" t="s">
        <v>56</v>
      </c>
      <c r="E8" s="243" t="s">
        <v>93</v>
      </c>
      <c r="F8" s="243"/>
      <c r="H8" s="22" t="s">
        <v>91</v>
      </c>
      <c r="I8" s="22" t="s">
        <v>63</v>
      </c>
      <c r="J8" s="22" t="s">
        <v>91</v>
      </c>
      <c r="K8" s="22" t="s">
        <v>63</v>
      </c>
      <c r="L8" s="22" t="s">
        <v>91</v>
      </c>
      <c r="M8" s="22" t="s">
        <v>63</v>
      </c>
      <c r="N8" s="22" t="s">
        <v>91</v>
      </c>
      <c r="O8" s="22" t="s">
        <v>63</v>
      </c>
      <c r="P8" s="22"/>
      <c r="Q8" s="22"/>
    </row>
    <row r="9" spans="1:4" ht="12.75">
      <c r="A9" s="1" t="s">
        <v>164</v>
      </c>
      <c r="B9" s="46"/>
      <c r="D9" s="46"/>
    </row>
    <row r="10" spans="1:17" ht="12.75">
      <c r="A10" s="20"/>
      <c r="B10" s="129">
        <v>0</v>
      </c>
      <c r="C10" s="22" t="s">
        <v>170</v>
      </c>
      <c r="D10" s="23">
        <v>1</v>
      </c>
      <c r="E10" s="36">
        <f>D10*$B10</f>
        <v>0</v>
      </c>
      <c r="F10" s="36"/>
      <c r="G10" s="30">
        <f>H10+J10+L10+N10+P10</f>
        <v>1</v>
      </c>
      <c r="H10" s="32">
        <v>0</v>
      </c>
      <c r="I10" s="31">
        <f>$E10*H10</f>
        <v>0</v>
      </c>
      <c r="J10" s="32">
        <f>B81/(B81+B80)</f>
        <v>0.2</v>
      </c>
      <c r="K10" s="31">
        <f>$E10*J10</f>
        <v>0</v>
      </c>
      <c r="L10" s="32">
        <f>1-J10</f>
        <v>0.8</v>
      </c>
      <c r="M10" s="31">
        <f>$E10*L10</f>
        <v>0</v>
      </c>
      <c r="N10" s="32">
        <v>0</v>
      </c>
      <c r="O10" s="31">
        <f>$E10*N10</f>
        <v>0</v>
      </c>
      <c r="P10" s="32"/>
      <c r="Q10" s="31"/>
    </row>
    <row r="11" spans="1:17" ht="12.75">
      <c r="A11" s="20"/>
      <c r="B11" s="50">
        <v>0</v>
      </c>
      <c r="C11" s="22" t="s">
        <v>169</v>
      </c>
      <c r="D11" s="23">
        <f>B98+B97</f>
        <v>0</v>
      </c>
      <c r="E11" s="36">
        <f>D11*$B11</f>
        <v>0</v>
      </c>
      <c r="F11" s="36"/>
      <c r="G11" s="30">
        <f>H11+J11+L11+N11+P11</f>
        <v>1</v>
      </c>
      <c r="H11" s="32">
        <v>0</v>
      </c>
      <c r="I11" s="31">
        <f>$E11*H11</f>
        <v>0</v>
      </c>
      <c r="J11" s="32">
        <v>0.2</v>
      </c>
      <c r="K11" s="31">
        <f>$E11*J11</f>
        <v>0</v>
      </c>
      <c r="L11" s="32">
        <v>0.8</v>
      </c>
      <c r="M11" s="31">
        <f>$E11*L11</f>
        <v>0</v>
      </c>
      <c r="N11" s="32">
        <v>0</v>
      </c>
      <c r="O11" s="31">
        <f>$E11*N11</f>
        <v>0</v>
      </c>
      <c r="P11" s="32"/>
      <c r="Q11" s="31"/>
    </row>
    <row r="12" spans="1:17" ht="12.75">
      <c r="A12" s="20"/>
      <c r="B12" s="50">
        <v>0</v>
      </c>
      <c r="C12" s="22"/>
      <c r="D12" s="23">
        <v>1</v>
      </c>
      <c r="E12" s="36">
        <f>D12*$B12</f>
        <v>0</v>
      </c>
      <c r="F12" s="36"/>
      <c r="G12" s="30">
        <f>H12+J12+L12+N12+P12</f>
        <v>0</v>
      </c>
      <c r="H12" s="32">
        <v>0</v>
      </c>
      <c r="I12" s="31">
        <f>$E12*H12</f>
        <v>0</v>
      </c>
      <c r="J12" s="32">
        <v>0</v>
      </c>
      <c r="K12" s="31">
        <f>$E12*J12</f>
        <v>0</v>
      </c>
      <c r="L12" s="32">
        <v>0</v>
      </c>
      <c r="M12" s="31">
        <f>$E12*L12</f>
        <v>0</v>
      </c>
      <c r="N12" s="32">
        <v>0</v>
      </c>
      <c r="O12" s="31">
        <f>$E12*N12</f>
        <v>0</v>
      </c>
      <c r="P12" s="32"/>
      <c r="Q12" s="31"/>
    </row>
    <row r="13" spans="2:6" ht="12.75">
      <c r="B13" s="46"/>
      <c r="D13" s="46"/>
      <c r="E13" s="36"/>
      <c r="F13" s="36"/>
    </row>
    <row r="14" spans="1:17" ht="12.75">
      <c r="A14" s="27" t="s">
        <v>70</v>
      </c>
      <c r="E14" s="37">
        <f>SUM(E10:E13)</f>
        <v>0</v>
      </c>
      <c r="F14" s="37"/>
      <c r="I14" s="27">
        <f>SUM(I10:I13)</f>
        <v>0</v>
      </c>
      <c r="K14" s="27">
        <f>SUM(K10:K13)</f>
        <v>0</v>
      </c>
      <c r="M14" s="27">
        <f>SUM(M10:M13)</f>
        <v>0</v>
      </c>
      <c r="O14" s="27">
        <f>SUM(O10:O13)</f>
        <v>0</v>
      </c>
      <c r="Q14" s="27"/>
    </row>
    <row r="15" spans="1:17" ht="12.75">
      <c r="A15" s="27"/>
      <c r="E15" s="37"/>
      <c r="F15" s="37"/>
      <c r="I15" s="27"/>
      <c r="K15" s="27"/>
      <c r="M15" s="27"/>
      <c r="O15" s="27"/>
      <c r="Q15" s="27"/>
    </row>
    <row r="16" spans="1:17" ht="25.5">
      <c r="A16" s="27"/>
      <c r="E16" s="37"/>
      <c r="F16" s="37"/>
      <c r="G16" s="39" t="s">
        <v>92</v>
      </c>
      <c r="H16" s="245" t="s">
        <v>9</v>
      </c>
      <c r="I16" s="245"/>
      <c r="J16" s="245" t="s">
        <v>166</v>
      </c>
      <c r="K16" s="245"/>
      <c r="L16" s="245" t="s">
        <v>106</v>
      </c>
      <c r="M16" s="245"/>
      <c r="N16" s="245" t="s">
        <v>11</v>
      </c>
      <c r="O16" s="245"/>
      <c r="Q16" s="27"/>
    </row>
    <row r="17" spans="1:15" ht="12.75">
      <c r="A17" s="1" t="s">
        <v>249</v>
      </c>
      <c r="C17" s="22"/>
      <c r="H17" s="22" t="s">
        <v>91</v>
      </c>
      <c r="I17" s="22" t="s">
        <v>63</v>
      </c>
      <c r="J17" s="22" t="s">
        <v>91</v>
      </c>
      <c r="K17" s="22" t="s">
        <v>63</v>
      </c>
      <c r="L17" s="22" t="s">
        <v>91</v>
      </c>
      <c r="M17" s="22" t="s">
        <v>63</v>
      </c>
      <c r="N17" s="22" t="s">
        <v>91</v>
      </c>
      <c r="O17" s="22" t="s">
        <v>63</v>
      </c>
    </row>
    <row r="18" spans="1:15" ht="12.75">
      <c r="A18" s="14" t="str">
        <f>A29</f>
        <v>coolant line tracing on VV shell</v>
      </c>
      <c r="B18" s="50">
        <v>0</v>
      </c>
      <c r="C18" s="22" t="s">
        <v>244</v>
      </c>
      <c r="D18" s="23">
        <v>3</v>
      </c>
      <c r="E18" s="31">
        <f>B18*D18</f>
        <v>0</v>
      </c>
      <c r="G18" s="30">
        <f>H18+J18+L18+N18+P18</f>
        <v>1</v>
      </c>
      <c r="H18" s="130">
        <v>0</v>
      </c>
      <c r="I18" s="31">
        <f>$E18*H18</f>
        <v>0</v>
      </c>
      <c r="J18" s="130">
        <f>B42/(B42+B41)</f>
        <v>0.2</v>
      </c>
      <c r="K18" s="31">
        <f>$E18*J18</f>
        <v>0</v>
      </c>
      <c r="L18" s="32">
        <f>1-J18</f>
        <v>0.8</v>
      </c>
      <c r="M18" s="31">
        <f>$E18*L18</f>
        <v>0</v>
      </c>
      <c r="N18" s="32">
        <v>0</v>
      </c>
      <c r="O18" s="31">
        <f>$E18*N18</f>
        <v>0</v>
      </c>
    </row>
    <row r="19" spans="1:15" ht="12.75">
      <c r="A19" s="14" t="s">
        <v>309</v>
      </c>
      <c r="B19" s="50">
        <v>0</v>
      </c>
      <c r="C19" s="22" t="s">
        <v>244</v>
      </c>
      <c r="D19" s="23">
        <v>3</v>
      </c>
      <c r="E19" s="31">
        <f>B19*D19</f>
        <v>0</v>
      </c>
      <c r="G19" s="30">
        <f>H19+J19+L19+N19+P19</f>
        <v>1</v>
      </c>
      <c r="H19" s="32">
        <v>0</v>
      </c>
      <c r="I19" s="31">
        <f>$E19*H19</f>
        <v>0</v>
      </c>
      <c r="J19" s="130">
        <f>B53/(B53+B52)</f>
        <v>0.2</v>
      </c>
      <c r="K19" s="31">
        <f>$E19*J19</f>
        <v>0</v>
      </c>
      <c r="L19" s="32">
        <f>1-J19</f>
        <v>0.8</v>
      </c>
      <c r="M19" s="31">
        <f>$E19*L19</f>
        <v>0</v>
      </c>
      <c r="N19" s="32">
        <v>0</v>
      </c>
      <c r="O19" s="31">
        <f>$E19*N19</f>
        <v>0</v>
      </c>
    </row>
    <row r="20" spans="1:17" ht="12.75">
      <c r="A20" s="20" t="s">
        <v>310</v>
      </c>
      <c r="B20" s="50">
        <v>0</v>
      </c>
      <c r="C20" s="22" t="s">
        <v>244</v>
      </c>
      <c r="D20" s="23">
        <v>3</v>
      </c>
      <c r="E20" s="31">
        <f>B20*D20</f>
        <v>0</v>
      </c>
      <c r="G20" s="30">
        <f>H20+J20+L20+N20+P20</f>
        <v>1</v>
      </c>
      <c r="H20" s="32">
        <v>0</v>
      </c>
      <c r="I20" s="31">
        <f>$E20*H20</f>
        <v>0</v>
      </c>
      <c r="J20" s="32">
        <f>B64/(B64+B63)</f>
        <v>0.2</v>
      </c>
      <c r="K20" s="31">
        <f>$E20*J20</f>
        <v>0</v>
      </c>
      <c r="L20" s="32">
        <f>1-J20</f>
        <v>0.8</v>
      </c>
      <c r="M20" s="31">
        <f>$E20*L20</f>
        <v>0</v>
      </c>
      <c r="N20" s="32">
        <v>0</v>
      </c>
      <c r="O20" s="31">
        <f>$E20*N20</f>
        <v>0</v>
      </c>
      <c r="P20" s="32"/>
      <c r="Q20" s="31"/>
    </row>
    <row r="21" spans="1:17" ht="12.75">
      <c r="A21" s="20" t="s">
        <v>312</v>
      </c>
      <c r="B21" s="50">
        <v>0</v>
      </c>
      <c r="C21" s="22" t="s">
        <v>244</v>
      </c>
      <c r="D21" s="23">
        <v>3</v>
      </c>
      <c r="E21" s="31">
        <f>B21*D21</f>
        <v>0</v>
      </c>
      <c r="G21" s="30">
        <f>H21+J21+L21+N21+P21</f>
        <v>1</v>
      </c>
      <c r="H21" s="130">
        <v>0</v>
      </c>
      <c r="I21" s="31">
        <f>$E21*H21</f>
        <v>0</v>
      </c>
      <c r="J21" s="130"/>
      <c r="K21" s="31">
        <f>$E21*J21</f>
        <v>0</v>
      </c>
      <c r="L21" s="32">
        <v>1</v>
      </c>
      <c r="M21" s="31">
        <f>$E21*L21</f>
        <v>0</v>
      </c>
      <c r="N21" s="32">
        <v>0</v>
      </c>
      <c r="O21" s="31">
        <f>$E21*N21</f>
        <v>0</v>
      </c>
      <c r="P21" s="32"/>
      <c r="Q21" s="31"/>
    </row>
    <row r="23" spans="1:17" ht="12.75">
      <c r="A23" s="27" t="s">
        <v>70</v>
      </c>
      <c r="E23" s="31">
        <f>SUM(E18:E22)</f>
        <v>0</v>
      </c>
      <c r="F23" s="6"/>
      <c r="I23" s="6">
        <f>SUM(I18:I22)</f>
        <v>0</v>
      </c>
      <c r="K23" s="6">
        <f>SUM(K18:K22)</f>
        <v>0</v>
      </c>
      <c r="M23" s="6">
        <f>SUM(M18:M22)</f>
        <v>0</v>
      </c>
      <c r="O23" s="6">
        <f>SUM(O18:O22)</f>
        <v>0</v>
      </c>
      <c r="Q23" s="27"/>
    </row>
    <row r="25" spans="1:15" ht="12.75">
      <c r="A25" s="85" t="s">
        <v>250</v>
      </c>
      <c r="B25" s="85"/>
      <c r="C25" s="85"/>
      <c r="D25" s="85"/>
      <c r="E25" s="85"/>
      <c r="F25" s="85"/>
      <c r="G25" s="85"/>
      <c r="H25" s="85"/>
      <c r="I25" s="85"/>
      <c r="J25" s="85"/>
      <c r="K25" s="85"/>
      <c r="L25" s="85"/>
      <c r="M25" s="85"/>
      <c r="N25" s="85"/>
      <c r="O25" s="85"/>
    </row>
    <row r="26" spans="1:15" ht="12.75">
      <c r="A26" s="112"/>
      <c r="B26" s="104"/>
      <c r="C26" s="179"/>
      <c r="D26" s="104"/>
      <c r="E26" s="85"/>
      <c r="F26" s="85"/>
      <c r="G26" s="85"/>
      <c r="H26" s="85"/>
      <c r="I26" s="85"/>
      <c r="J26" s="85"/>
      <c r="K26" s="85"/>
      <c r="L26" s="85"/>
      <c r="M26" s="85"/>
      <c r="N26" s="85"/>
      <c r="O26" s="85"/>
    </row>
    <row r="27" spans="1:15" ht="12.75">
      <c r="A27" s="1" t="s">
        <v>224</v>
      </c>
      <c r="E27" s="112"/>
      <c r="F27" s="112"/>
      <c r="G27" s="112"/>
      <c r="H27" s="112"/>
      <c r="I27" s="112"/>
      <c r="J27" s="112"/>
      <c r="K27" s="234"/>
      <c r="L27" s="234"/>
      <c r="M27" s="234"/>
      <c r="N27" s="234"/>
      <c r="O27" s="85"/>
    </row>
    <row r="28" spans="5:15" ht="12.75">
      <c r="E28" s="112"/>
      <c r="F28" s="112"/>
      <c r="G28" s="112"/>
      <c r="H28" s="112"/>
      <c r="I28" s="112"/>
      <c r="J28" s="112"/>
      <c r="K28" s="85"/>
      <c r="L28" s="85"/>
      <c r="M28" s="85"/>
      <c r="N28" s="85"/>
      <c r="O28" s="85"/>
    </row>
    <row r="29" spans="1:15" ht="12.75">
      <c r="A29" s="1" t="s">
        <v>221</v>
      </c>
      <c r="E29" s="112"/>
      <c r="F29" s="112"/>
      <c r="G29" s="112"/>
      <c r="H29" s="112"/>
      <c r="I29" s="112"/>
      <c r="J29" s="112"/>
      <c r="K29" s="85"/>
      <c r="L29" s="85"/>
      <c r="M29" s="85"/>
      <c r="N29" s="85"/>
      <c r="O29" s="85"/>
    </row>
    <row r="30" spans="1:15" ht="12.75">
      <c r="A30" t="s">
        <v>195</v>
      </c>
      <c r="B30">
        <f>'M&amp;S'!B29</f>
        <v>16</v>
      </c>
      <c r="C30" t="s">
        <v>196</v>
      </c>
      <c r="D30" s="52"/>
      <c r="E30" s="112"/>
      <c r="F30" s="112"/>
      <c r="G30" s="112"/>
      <c r="H30" s="112"/>
      <c r="I30" s="112"/>
      <c r="J30" s="112"/>
      <c r="K30" s="85"/>
      <c r="L30" s="85"/>
      <c r="M30" s="85"/>
      <c r="N30" s="85"/>
      <c r="O30" s="85"/>
    </row>
    <row r="31" spans="1:15" ht="12.75">
      <c r="A31" t="s">
        <v>197</v>
      </c>
      <c r="B31">
        <f>'M&amp;S'!B30</f>
        <v>0.5</v>
      </c>
      <c r="C31" t="s">
        <v>196</v>
      </c>
      <c r="D31" s="52"/>
      <c r="E31" s="112"/>
      <c r="F31" s="112"/>
      <c r="G31" s="112"/>
      <c r="H31" s="112"/>
      <c r="I31" s="112"/>
      <c r="J31" s="112"/>
      <c r="K31" s="85"/>
      <c r="L31" s="85"/>
      <c r="M31" s="85"/>
      <c r="N31" s="85"/>
      <c r="O31" s="85"/>
    </row>
    <row r="32" spans="1:15" ht="12.75">
      <c r="A32" t="s">
        <v>198</v>
      </c>
      <c r="B32">
        <f>'M&amp;S'!B31</f>
        <v>64</v>
      </c>
      <c r="D32" s="52"/>
      <c r="E32" s="112"/>
      <c r="F32" s="112"/>
      <c r="G32" s="112"/>
      <c r="H32" s="112"/>
      <c r="I32" s="112"/>
      <c r="J32" s="112"/>
      <c r="K32" s="85"/>
      <c r="L32" s="85"/>
      <c r="M32" s="85"/>
      <c r="N32" s="85"/>
      <c r="O32" s="85"/>
    </row>
    <row r="33" spans="1:15" ht="12.75">
      <c r="A33" t="s">
        <v>204</v>
      </c>
      <c r="B33">
        <f>'M&amp;S'!B34</f>
        <v>0.8</v>
      </c>
      <c r="C33" t="s">
        <v>196</v>
      </c>
      <c r="D33" s="5"/>
      <c r="E33" s="112"/>
      <c r="F33" s="112"/>
      <c r="G33" s="112"/>
      <c r="H33" s="112"/>
      <c r="I33" s="112"/>
      <c r="J33" s="112"/>
      <c r="K33" s="85"/>
      <c r="L33" s="85"/>
      <c r="M33" s="85"/>
      <c r="N33" s="85"/>
      <c r="O33" s="85"/>
    </row>
    <row r="34" spans="1:15" ht="12.75">
      <c r="A34" t="s">
        <v>205</v>
      </c>
      <c r="B34" s="31">
        <f>B32*B30/B33</f>
        <v>1280</v>
      </c>
      <c r="C34" t="s">
        <v>237</v>
      </c>
      <c r="D34" s="188"/>
      <c r="E34" s="112"/>
      <c r="F34" s="112"/>
      <c r="G34" s="112"/>
      <c r="H34" s="112"/>
      <c r="I34" s="112"/>
      <c r="J34" s="112"/>
      <c r="K34" s="85"/>
      <c r="L34" s="85"/>
      <c r="M34" s="85"/>
      <c r="N34" s="85"/>
      <c r="O34" s="85"/>
    </row>
    <row r="35" spans="1:15" ht="12.75">
      <c r="A35" t="s">
        <v>241</v>
      </c>
      <c r="B35" s="31">
        <f>'M&amp;S'!B31</f>
        <v>64</v>
      </c>
      <c r="D35" s="188"/>
      <c r="E35" s="112"/>
      <c r="F35" s="112"/>
      <c r="G35" s="112"/>
      <c r="H35" s="112"/>
      <c r="I35" s="112"/>
      <c r="J35" s="112"/>
      <c r="K35" s="85"/>
      <c r="L35" s="85"/>
      <c r="M35" s="85"/>
      <c r="N35" s="85"/>
      <c r="O35" s="85"/>
    </row>
    <row r="36" spans="1:15" ht="12.75">
      <c r="A36" t="s">
        <v>216</v>
      </c>
      <c r="B36" s="31">
        <f>2*B35</f>
        <v>128</v>
      </c>
      <c r="D36" s="188"/>
      <c r="E36" s="112"/>
      <c r="F36" s="112"/>
      <c r="G36" s="112"/>
      <c r="H36" s="112"/>
      <c r="I36" s="112"/>
      <c r="J36" s="112"/>
      <c r="K36" s="85"/>
      <c r="L36" s="85"/>
      <c r="M36" s="85"/>
      <c r="N36" s="85"/>
      <c r="O36" s="85"/>
    </row>
    <row r="37" spans="1:15" ht="12.75">
      <c r="A37" t="s">
        <v>211</v>
      </c>
      <c r="B37">
        <f>B41/B36</f>
        <v>1</v>
      </c>
      <c r="C37" t="s">
        <v>93</v>
      </c>
      <c r="D37" s="188"/>
      <c r="E37" s="112"/>
      <c r="F37" s="112"/>
      <c r="G37" s="112"/>
      <c r="H37" s="112"/>
      <c r="I37" s="112"/>
      <c r="J37" s="112"/>
      <c r="K37" s="85"/>
      <c r="L37" s="85"/>
      <c r="M37" s="85"/>
      <c r="N37" s="85"/>
      <c r="O37" s="85"/>
    </row>
    <row r="38" spans="1:15" ht="12.75">
      <c r="A38" t="s">
        <v>313</v>
      </c>
      <c r="B38">
        <v>8</v>
      </c>
      <c r="D38" s="189"/>
      <c r="E38" s="112"/>
      <c r="F38" s="112"/>
      <c r="G38" s="112"/>
      <c r="H38" s="112"/>
      <c r="I38" s="112"/>
      <c r="J38" s="112"/>
      <c r="K38" s="85"/>
      <c r="L38" s="85"/>
      <c r="M38" s="85"/>
      <c r="N38" s="85"/>
      <c r="O38" s="85"/>
    </row>
    <row r="39" spans="1:15" ht="12.75">
      <c r="A39" t="s">
        <v>314</v>
      </c>
      <c r="B39">
        <v>2</v>
      </c>
      <c r="D39" s="189"/>
      <c r="E39" s="112"/>
      <c r="F39" s="112"/>
      <c r="G39" s="112"/>
      <c r="H39" s="112"/>
      <c r="I39" s="112"/>
      <c r="J39" s="112"/>
      <c r="K39" s="85"/>
      <c r="L39" s="85"/>
      <c r="M39" s="85"/>
      <c r="N39" s="85"/>
      <c r="O39" s="85"/>
    </row>
    <row r="40" spans="1:15" ht="12.75">
      <c r="A40" t="s">
        <v>217</v>
      </c>
      <c r="B40" s="31">
        <f>(B32/B38)</f>
        <v>8</v>
      </c>
      <c r="C40" t="s">
        <v>223</v>
      </c>
      <c r="D40" s="189"/>
      <c r="E40" s="112"/>
      <c r="F40" s="112"/>
      <c r="G40" s="112"/>
      <c r="H40" s="112"/>
      <c r="I40" s="112"/>
      <c r="J40" s="112"/>
      <c r="K40" s="85"/>
      <c r="L40" s="85"/>
      <c r="M40" s="85"/>
      <c r="N40" s="85"/>
      <c r="O40" s="85"/>
    </row>
    <row r="41" spans="1:15" ht="12.75">
      <c r="A41" t="s">
        <v>212</v>
      </c>
      <c r="B41" s="89">
        <f>B40*B39*8</f>
        <v>128</v>
      </c>
      <c r="C41" t="s">
        <v>202</v>
      </c>
      <c r="D41" s="189"/>
      <c r="E41" s="112"/>
      <c r="F41" s="112"/>
      <c r="G41" s="112"/>
      <c r="H41" s="112"/>
      <c r="I41" s="112"/>
      <c r="J41" s="112"/>
      <c r="K41" s="85"/>
      <c r="L41" s="85"/>
      <c r="M41" s="85"/>
      <c r="N41" s="85"/>
      <c r="O41" s="85"/>
    </row>
    <row r="42" spans="1:15" ht="12.75">
      <c r="A42" t="s">
        <v>188</v>
      </c>
      <c r="B42" s="89">
        <f>B41/4</f>
        <v>32</v>
      </c>
      <c r="C42" t="s">
        <v>201</v>
      </c>
      <c r="D42" s="191"/>
      <c r="E42" s="112"/>
      <c r="F42" s="112"/>
      <c r="G42" s="112"/>
      <c r="H42" s="112"/>
      <c r="I42" s="112"/>
      <c r="J42" s="112"/>
      <c r="K42" s="85"/>
      <c r="L42" s="85"/>
      <c r="M42" s="85"/>
      <c r="N42" s="85"/>
      <c r="O42" s="85"/>
    </row>
    <row r="43" spans="1:15" ht="12.75">
      <c r="A43" t="s">
        <v>238</v>
      </c>
      <c r="B43" s="211">
        <f>SUM(B41:B42)</f>
        <v>160</v>
      </c>
      <c r="C43" t="s">
        <v>201</v>
      </c>
      <c r="D43" s="191"/>
      <c r="E43" s="112"/>
      <c r="F43" s="112"/>
      <c r="G43" s="112"/>
      <c r="H43" s="112"/>
      <c r="I43" s="112"/>
      <c r="J43" s="112"/>
      <c r="K43" s="85"/>
      <c r="L43" s="85"/>
      <c r="M43" s="85"/>
      <c r="N43" s="85"/>
      <c r="O43" s="85"/>
    </row>
    <row r="44" spans="1:17" ht="12.75">
      <c r="A44" t="s">
        <v>318</v>
      </c>
      <c r="B44" s="211">
        <f>B43*3</f>
        <v>480</v>
      </c>
      <c r="C44" t="s">
        <v>319</v>
      </c>
      <c r="D44" s="192"/>
      <c r="E44" s="112"/>
      <c r="F44" s="112"/>
      <c r="G44" s="112"/>
      <c r="H44" s="112"/>
      <c r="I44" s="112"/>
      <c r="J44" s="112"/>
      <c r="K44" s="101"/>
      <c r="L44" s="85"/>
      <c r="M44" s="85"/>
      <c r="N44" s="85"/>
      <c r="O44" s="85"/>
      <c r="P44" s="98"/>
      <c r="Q44" s="85"/>
    </row>
    <row r="45" spans="5:17" ht="12.75">
      <c r="E45" s="112"/>
      <c r="F45" s="112"/>
      <c r="G45" s="112"/>
      <c r="H45" s="112"/>
      <c r="I45" s="112"/>
      <c r="J45" s="112"/>
      <c r="K45" s="98"/>
      <c r="L45" s="98"/>
      <c r="M45" s="98"/>
      <c r="N45" s="98"/>
      <c r="O45" s="98"/>
      <c r="P45" s="98"/>
      <c r="Q45" s="85"/>
    </row>
    <row r="46" spans="1:17" ht="12.75">
      <c r="A46" s="1" t="s">
        <v>252</v>
      </c>
      <c r="D46" s="52"/>
      <c r="E46" s="112"/>
      <c r="F46" s="112"/>
      <c r="G46" s="112"/>
      <c r="H46" s="112"/>
      <c r="I46" s="112"/>
      <c r="J46" s="112"/>
      <c r="K46" s="98"/>
      <c r="L46" s="98"/>
      <c r="M46" s="98"/>
      <c r="N46" s="98"/>
      <c r="O46" s="98"/>
      <c r="P46" s="98"/>
      <c r="Q46" s="85"/>
    </row>
    <row r="47" spans="1:17" ht="12.75">
      <c r="A47" t="s">
        <v>254</v>
      </c>
      <c r="B47" s="31">
        <v>2</v>
      </c>
      <c r="D47" s="52"/>
      <c r="E47" s="112"/>
      <c r="F47" s="112"/>
      <c r="G47" s="112"/>
      <c r="H47" s="112"/>
      <c r="I47" s="112"/>
      <c r="J47" s="112"/>
      <c r="K47" s="98"/>
      <c r="L47" s="98"/>
      <c r="M47" s="98"/>
      <c r="N47" s="98"/>
      <c r="O47" s="98"/>
      <c r="P47" s="98"/>
      <c r="Q47" s="85"/>
    </row>
    <row r="48" spans="1:17" ht="12.75">
      <c r="A48" t="s">
        <v>214</v>
      </c>
      <c r="B48">
        <v>28</v>
      </c>
      <c r="C48" t="s">
        <v>215</v>
      </c>
      <c r="D48" s="52"/>
      <c r="E48" s="112"/>
      <c r="F48" s="112"/>
      <c r="G48" s="112"/>
      <c r="H48" s="112"/>
      <c r="I48" s="112"/>
      <c r="J48" s="112"/>
      <c r="K48" s="98"/>
      <c r="L48" s="98"/>
      <c r="M48" s="98"/>
      <c r="N48" s="98"/>
      <c r="O48" s="98"/>
      <c r="P48" s="98"/>
      <c r="Q48" s="85"/>
    </row>
    <row r="49" spans="1:17" ht="12.75">
      <c r="A49" t="s">
        <v>315</v>
      </c>
      <c r="B49" s="31">
        <v>8</v>
      </c>
      <c r="D49" s="52"/>
      <c r="E49" s="112"/>
      <c r="F49" s="112"/>
      <c r="G49" s="112"/>
      <c r="H49" s="112"/>
      <c r="I49" s="112"/>
      <c r="J49" s="112"/>
      <c r="K49" s="98"/>
      <c r="L49" s="98"/>
      <c r="M49" s="98"/>
      <c r="N49" s="98"/>
      <c r="O49" s="98"/>
      <c r="P49" s="98"/>
      <c r="Q49" s="85"/>
    </row>
    <row r="50" spans="1:15" ht="12.75">
      <c r="A50" t="s">
        <v>316</v>
      </c>
      <c r="B50" s="31">
        <v>2</v>
      </c>
      <c r="E50" s="112"/>
      <c r="F50" s="112"/>
      <c r="G50" s="112"/>
      <c r="H50" s="112"/>
      <c r="I50" s="112"/>
      <c r="J50" s="112"/>
      <c r="K50" s="101"/>
      <c r="L50" s="85"/>
      <c r="M50" s="85"/>
      <c r="N50" s="85"/>
      <c r="O50" s="85"/>
    </row>
    <row r="51" spans="1:15" ht="12.75">
      <c r="A51" t="s">
        <v>217</v>
      </c>
      <c r="B51" s="31">
        <f>B47*B48/B49</f>
        <v>7</v>
      </c>
      <c r="C51" t="s">
        <v>223</v>
      </c>
      <c r="E51" s="112"/>
      <c r="F51" s="112"/>
      <c r="G51" s="112"/>
      <c r="H51" s="112"/>
      <c r="I51" s="112"/>
      <c r="J51" s="112"/>
      <c r="K51" s="101"/>
      <c r="L51" s="85"/>
      <c r="M51" s="85"/>
      <c r="N51" s="85"/>
      <c r="O51" s="85"/>
    </row>
    <row r="52" spans="1:15" ht="12.75">
      <c r="A52" t="s">
        <v>212</v>
      </c>
      <c r="B52" s="211">
        <f>B51*8*B50</f>
        <v>112</v>
      </c>
      <c r="C52" t="s">
        <v>202</v>
      </c>
      <c r="D52" s="188"/>
      <c r="E52" s="112"/>
      <c r="F52" s="112"/>
      <c r="G52" s="112"/>
      <c r="H52" s="112"/>
      <c r="I52" s="112"/>
      <c r="J52" s="112"/>
      <c r="K52" s="101"/>
      <c r="L52" s="85"/>
      <c r="M52" s="85"/>
      <c r="N52" s="85"/>
      <c r="O52" s="85"/>
    </row>
    <row r="53" spans="1:15" ht="12.75">
      <c r="A53" t="s">
        <v>188</v>
      </c>
      <c r="B53" s="211">
        <f>B52/4</f>
        <v>28</v>
      </c>
      <c r="C53" t="s">
        <v>201</v>
      </c>
      <c r="D53" s="188"/>
      <c r="E53" s="112"/>
      <c r="F53" s="112"/>
      <c r="G53" s="112"/>
      <c r="H53" s="112"/>
      <c r="I53" s="112"/>
      <c r="J53" s="112"/>
      <c r="K53" s="215"/>
      <c r="L53" s="215"/>
      <c r="M53" s="215"/>
      <c r="N53" s="215"/>
      <c r="O53" s="85"/>
    </row>
    <row r="54" spans="1:15" ht="12.75">
      <c r="A54" t="s">
        <v>317</v>
      </c>
      <c r="B54" s="211">
        <f>SUM(B52:B53)</f>
        <v>140</v>
      </c>
      <c r="C54" t="s">
        <v>202</v>
      </c>
      <c r="D54" s="188"/>
      <c r="E54" s="112"/>
      <c r="F54" s="112"/>
      <c r="G54" s="112"/>
      <c r="H54" s="112"/>
      <c r="I54" s="112"/>
      <c r="J54" s="112"/>
      <c r="K54" s="218"/>
      <c r="L54" s="218"/>
      <c r="M54" s="228"/>
      <c r="N54" s="228"/>
      <c r="O54" s="85"/>
    </row>
    <row r="55" spans="1:15" ht="12.75">
      <c r="A55" t="s">
        <v>318</v>
      </c>
      <c r="B55" s="211">
        <f>B54*3</f>
        <v>420</v>
      </c>
      <c r="C55" t="s">
        <v>319</v>
      </c>
      <c r="D55" s="188"/>
      <c r="E55" s="112"/>
      <c r="F55" s="112"/>
      <c r="G55" s="112"/>
      <c r="H55" s="112"/>
      <c r="I55" s="112"/>
      <c r="J55" s="112"/>
      <c r="K55" s="194"/>
      <c r="L55" s="194"/>
      <c r="M55" s="195"/>
      <c r="N55" s="195"/>
      <c r="O55" s="85"/>
    </row>
    <row r="56" spans="5:15" ht="12.75">
      <c r="E56" s="112"/>
      <c r="F56" s="112"/>
      <c r="G56" s="112"/>
      <c r="H56" s="112"/>
      <c r="I56" s="112"/>
      <c r="J56" s="112"/>
      <c r="K56" s="98"/>
      <c r="L56" s="97"/>
      <c r="M56" s="99"/>
      <c r="N56" s="97"/>
      <c r="O56" s="85"/>
    </row>
    <row r="57" spans="1:15" ht="12.75">
      <c r="A57" s="1" t="s">
        <v>265</v>
      </c>
      <c r="E57" s="112"/>
      <c r="F57" s="112"/>
      <c r="G57" s="112"/>
      <c r="H57" s="112"/>
      <c r="I57" s="112"/>
      <c r="J57" s="112"/>
      <c r="K57" s="98"/>
      <c r="L57" s="97"/>
      <c r="M57" s="98"/>
      <c r="N57" s="97"/>
      <c r="O57" s="85"/>
    </row>
    <row r="58" spans="1:15" ht="12.75">
      <c r="A58" t="s">
        <v>254</v>
      </c>
      <c r="B58" s="31">
        <v>8</v>
      </c>
      <c r="D58" s="52"/>
      <c r="E58" s="112"/>
      <c r="F58" s="112"/>
      <c r="G58" s="112"/>
      <c r="H58" s="112"/>
      <c r="I58" s="112"/>
      <c r="J58" s="112"/>
      <c r="K58" s="98"/>
      <c r="L58" s="97"/>
      <c r="M58" s="99"/>
      <c r="N58" s="97"/>
      <c r="O58" s="85"/>
    </row>
    <row r="59" spans="1:15" ht="12.75">
      <c r="A59" t="s">
        <v>214</v>
      </c>
      <c r="B59">
        <v>1</v>
      </c>
      <c r="C59" t="s">
        <v>215</v>
      </c>
      <c r="D59" s="52"/>
      <c r="E59" s="112"/>
      <c r="F59" s="112"/>
      <c r="G59" s="112"/>
      <c r="H59" s="112"/>
      <c r="I59" s="112"/>
      <c r="J59" s="112"/>
      <c r="K59" s="98"/>
      <c r="L59" s="97"/>
      <c r="M59" s="99"/>
      <c r="N59" s="97"/>
      <c r="O59" s="85"/>
    </row>
    <row r="60" spans="1:15" ht="12.75">
      <c r="A60" t="s">
        <v>315</v>
      </c>
      <c r="B60" s="31">
        <v>4</v>
      </c>
      <c r="D60" s="52"/>
      <c r="E60" s="112"/>
      <c r="F60" s="112"/>
      <c r="G60" s="112"/>
      <c r="H60" s="112"/>
      <c r="I60" s="112"/>
      <c r="J60" s="112"/>
      <c r="K60" s="161"/>
      <c r="L60" s="97"/>
      <c r="M60" s="160"/>
      <c r="N60" s="90"/>
      <c r="O60" s="85"/>
    </row>
    <row r="61" spans="1:15" ht="12.75">
      <c r="A61" t="s">
        <v>316</v>
      </c>
      <c r="B61" s="31">
        <v>2</v>
      </c>
      <c r="E61" s="112"/>
      <c r="F61" s="112"/>
      <c r="G61" s="112"/>
      <c r="H61" s="112"/>
      <c r="I61" s="112"/>
      <c r="J61" s="112"/>
      <c r="K61" s="98"/>
      <c r="L61" s="97"/>
      <c r="M61" s="99"/>
      <c r="N61" s="97"/>
      <c r="O61" s="85"/>
    </row>
    <row r="62" spans="1:15" ht="12.75">
      <c r="A62" t="s">
        <v>217</v>
      </c>
      <c r="B62" s="31">
        <f>B58*B59/B60</f>
        <v>2</v>
      </c>
      <c r="C62" t="s">
        <v>223</v>
      </c>
      <c r="E62" s="112"/>
      <c r="F62" s="112"/>
      <c r="G62" s="112"/>
      <c r="H62" s="112"/>
      <c r="I62" s="112"/>
      <c r="J62" s="112"/>
      <c r="K62" s="98"/>
      <c r="L62" s="97"/>
      <c r="M62" s="99"/>
      <c r="N62" s="97"/>
      <c r="O62" s="85"/>
    </row>
    <row r="63" spans="1:15" ht="12.75">
      <c r="A63" t="s">
        <v>212</v>
      </c>
      <c r="B63" s="89">
        <f>B62*8*B61</f>
        <v>32</v>
      </c>
      <c r="C63" t="s">
        <v>202</v>
      </c>
      <c r="D63" s="189"/>
      <c r="E63" s="112"/>
      <c r="F63" s="112"/>
      <c r="G63" s="112"/>
      <c r="H63" s="112"/>
      <c r="I63" s="112"/>
      <c r="J63" s="112"/>
      <c r="K63" s="98"/>
      <c r="L63" s="97"/>
      <c r="M63" s="98"/>
      <c r="N63" s="97"/>
      <c r="O63" s="85"/>
    </row>
    <row r="64" spans="1:15" ht="12.75">
      <c r="A64" t="s">
        <v>188</v>
      </c>
      <c r="B64" s="89">
        <f>B63/4</f>
        <v>8</v>
      </c>
      <c r="C64" t="s">
        <v>201</v>
      </c>
      <c r="D64" s="191"/>
      <c r="E64" s="112"/>
      <c r="F64" s="112"/>
      <c r="G64" s="112"/>
      <c r="H64" s="99"/>
      <c r="I64" s="97"/>
      <c r="J64" s="101"/>
      <c r="K64" s="98"/>
      <c r="L64" s="97"/>
      <c r="M64" s="98"/>
      <c r="N64" s="97"/>
      <c r="O64" s="85"/>
    </row>
    <row r="65" spans="1:15" ht="12.75">
      <c r="A65" t="s">
        <v>317</v>
      </c>
      <c r="B65" s="211">
        <f>SUM(B63:B64)</f>
        <v>40</v>
      </c>
      <c r="C65" t="s">
        <v>202</v>
      </c>
      <c r="D65" s="191"/>
      <c r="E65" s="112"/>
      <c r="F65" s="112"/>
      <c r="G65" s="112"/>
      <c r="H65" s="99"/>
      <c r="I65" s="97"/>
      <c r="J65" s="101"/>
      <c r="K65" s="98"/>
      <c r="L65" s="97"/>
      <c r="M65" s="99"/>
      <c r="N65" s="97"/>
      <c r="O65" s="85"/>
    </row>
    <row r="66" spans="1:15" ht="12.75">
      <c r="A66" t="s">
        <v>318</v>
      </c>
      <c r="B66" s="211">
        <f>B65*3</f>
        <v>120</v>
      </c>
      <c r="C66" t="s">
        <v>319</v>
      </c>
      <c r="E66" s="112"/>
      <c r="F66" s="112"/>
      <c r="G66" s="112"/>
      <c r="H66" s="99"/>
      <c r="I66" s="97"/>
      <c r="J66" s="101"/>
      <c r="K66" s="98"/>
      <c r="L66" s="97"/>
      <c r="M66" s="99"/>
      <c r="N66" s="97"/>
      <c r="O66" s="85"/>
    </row>
    <row r="67" spans="6:15" ht="12.75">
      <c r="F67" s="112"/>
      <c r="G67" s="112"/>
      <c r="H67" s="99"/>
      <c r="I67" s="97"/>
      <c r="J67" s="101"/>
      <c r="K67" s="98"/>
      <c r="L67" s="97"/>
      <c r="M67" s="99"/>
      <c r="N67" s="97"/>
      <c r="O67" s="85"/>
    </row>
    <row r="68" spans="1:15" ht="12.75">
      <c r="A68" s="112" t="s">
        <v>261</v>
      </c>
      <c r="B68" s="112"/>
      <c r="C68" s="112"/>
      <c r="D68" s="112"/>
      <c r="E68" s="112"/>
      <c r="F68" s="112"/>
      <c r="G68" s="112"/>
      <c r="H68" s="99"/>
      <c r="I68" s="97"/>
      <c r="J68" s="101"/>
      <c r="K68" s="98"/>
      <c r="L68" s="97"/>
      <c r="M68" s="99"/>
      <c r="N68" s="97"/>
      <c r="O68" s="85"/>
    </row>
    <row r="69" spans="1:15" ht="12.75">
      <c r="A69" s="116" t="s">
        <v>320</v>
      </c>
      <c r="B69" s="112"/>
      <c r="C69" s="112"/>
      <c r="D69" s="112"/>
      <c r="E69" s="112"/>
      <c r="F69" s="112"/>
      <c r="G69" s="112"/>
      <c r="H69" s="99"/>
      <c r="I69" s="97"/>
      <c r="J69" s="101"/>
      <c r="K69" s="98"/>
      <c r="L69" s="97"/>
      <c r="M69" s="99"/>
      <c r="N69" s="97"/>
      <c r="O69" s="85"/>
    </row>
    <row r="70" spans="1:15" ht="12.75">
      <c r="A70" s="116" t="s">
        <v>259</v>
      </c>
      <c r="B70" s="112"/>
      <c r="C70" s="112"/>
      <c r="D70" s="112"/>
      <c r="E70" s="112"/>
      <c r="F70" s="112"/>
      <c r="G70" s="112"/>
      <c r="H70" s="99"/>
      <c r="I70" s="97"/>
      <c r="J70" s="101"/>
      <c r="K70" s="98"/>
      <c r="L70" s="97"/>
      <c r="M70" s="99"/>
      <c r="N70" s="97"/>
      <c r="O70" s="85"/>
    </row>
    <row r="71" spans="1:15" ht="12.75">
      <c r="A71" s="116" t="s">
        <v>260</v>
      </c>
      <c r="B71" s="112"/>
      <c r="C71" s="112"/>
      <c r="D71" s="112"/>
      <c r="E71" s="112"/>
      <c r="F71" s="112"/>
      <c r="G71" s="112"/>
      <c r="H71" s="99"/>
      <c r="I71" s="97"/>
      <c r="J71" s="101"/>
      <c r="K71" s="98"/>
      <c r="L71" s="97"/>
      <c r="M71" s="99"/>
      <c r="N71" s="97"/>
      <c r="O71" s="85"/>
    </row>
    <row r="72" spans="1:15" ht="12.75">
      <c r="A72" s="116"/>
      <c r="B72" s="112"/>
      <c r="C72" s="112"/>
      <c r="D72" s="112"/>
      <c r="E72" s="112"/>
      <c r="F72" s="112"/>
      <c r="G72" s="112"/>
      <c r="H72" s="99"/>
      <c r="I72" s="97"/>
      <c r="J72" s="101"/>
      <c r="K72" s="98"/>
      <c r="L72" s="97"/>
      <c r="M72" s="98"/>
      <c r="N72" s="97"/>
      <c r="O72" s="85"/>
    </row>
    <row r="73" spans="1:15" ht="12.75">
      <c r="A73" t="s">
        <v>263</v>
      </c>
      <c r="B73">
        <v>64</v>
      </c>
      <c r="D73" s="52"/>
      <c r="E73" s="112"/>
      <c r="F73" s="112"/>
      <c r="G73" s="112"/>
      <c r="H73" s="99"/>
      <c r="I73" s="97"/>
      <c r="J73" s="101"/>
      <c r="K73" s="161"/>
      <c r="L73" s="97"/>
      <c r="M73" s="99"/>
      <c r="N73" s="97"/>
      <c r="O73" s="85"/>
    </row>
    <row r="74" spans="1:15" ht="12.75">
      <c r="A74" t="s">
        <v>264</v>
      </c>
      <c r="B74" s="31">
        <v>2</v>
      </c>
      <c r="D74" s="52"/>
      <c r="E74" s="112"/>
      <c r="F74" s="112"/>
      <c r="G74" s="112"/>
      <c r="H74" s="160"/>
      <c r="I74" s="90"/>
      <c r="J74" s="103"/>
      <c r="K74" s="161"/>
      <c r="L74" s="97"/>
      <c r="M74" s="160"/>
      <c r="N74" s="90"/>
      <c r="O74" s="85"/>
    </row>
    <row r="75" spans="1:15" ht="25.5">
      <c r="A75" s="20" t="s">
        <v>262</v>
      </c>
      <c r="B75" s="31">
        <f>B73*B74</f>
        <v>128</v>
      </c>
      <c r="D75" s="5"/>
      <c r="E75" s="112"/>
      <c r="F75" s="112"/>
      <c r="G75" s="112"/>
      <c r="H75" s="160"/>
      <c r="I75" s="90"/>
      <c r="J75" s="103"/>
      <c r="K75" s="161"/>
      <c r="L75" s="97"/>
      <c r="M75" s="160"/>
      <c r="N75" s="90"/>
      <c r="O75" s="85"/>
    </row>
    <row r="76" spans="1:15" ht="12.75">
      <c r="A76" t="s">
        <v>321</v>
      </c>
      <c r="B76">
        <v>0.5</v>
      </c>
      <c r="C76" t="s">
        <v>240</v>
      </c>
      <c r="D76" s="188"/>
      <c r="E76" s="112"/>
      <c r="F76" s="112"/>
      <c r="G76" s="112"/>
      <c r="H76" s="99"/>
      <c r="I76" s="97"/>
      <c r="J76" s="101"/>
      <c r="K76" s="98"/>
      <c r="L76" s="97"/>
      <c r="M76" s="99"/>
      <c r="N76" s="97"/>
      <c r="O76" s="85"/>
    </row>
    <row r="77" spans="1:15" ht="12.75">
      <c r="A77" t="s">
        <v>325</v>
      </c>
      <c r="B77">
        <v>2</v>
      </c>
      <c r="C77" t="s">
        <v>215</v>
      </c>
      <c r="D77" s="189"/>
      <c r="E77" s="112"/>
      <c r="F77" s="112"/>
      <c r="G77" s="112"/>
      <c r="H77" s="99"/>
      <c r="I77" s="97"/>
      <c r="J77" s="101"/>
      <c r="K77" s="98"/>
      <c r="L77" s="97"/>
      <c r="M77" s="99"/>
      <c r="N77" s="97"/>
      <c r="O77" s="85"/>
    </row>
    <row r="78" spans="1:15" ht="12.75">
      <c r="A78" t="s">
        <v>324</v>
      </c>
      <c r="B78">
        <v>2</v>
      </c>
      <c r="D78" s="189"/>
      <c r="E78" s="112"/>
      <c r="F78" s="112"/>
      <c r="G78" s="112"/>
      <c r="H78" s="99"/>
      <c r="I78" s="97"/>
      <c r="J78" s="101"/>
      <c r="K78" s="98"/>
      <c r="L78" s="97"/>
      <c r="M78" s="99"/>
      <c r="N78" s="97"/>
      <c r="O78" s="85"/>
    </row>
    <row r="79" spans="1:15" ht="12.75">
      <c r="A79" t="s">
        <v>242</v>
      </c>
      <c r="B79" s="31">
        <f>B78*B77+B75*B76/8</f>
        <v>12</v>
      </c>
      <c r="D79" s="189"/>
      <c r="E79" s="112"/>
      <c r="F79" s="112"/>
      <c r="G79" s="112"/>
      <c r="H79" s="99"/>
      <c r="I79" s="97"/>
      <c r="J79" s="101"/>
      <c r="K79" s="98"/>
      <c r="L79" s="97"/>
      <c r="M79" s="99"/>
      <c r="N79" s="97"/>
      <c r="O79" s="85"/>
    </row>
    <row r="80" spans="1:15" ht="12.75">
      <c r="A80" t="s">
        <v>243</v>
      </c>
      <c r="B80" s="89">
        <f>B79*8</f>
        <v>96</v>
      </c>
      <c r="C80" t="s">
        <v>322</v>
      </c>
      <c r="D80" s="189"/>
      <c r="E80" s="112"/>
      <c r="F80" s="112"/>
      <c r="G80" s="112"/>
      <c r="H80" s="99"/>
      <c r="I80" s="97"/>
      <c r="J80" s="101"/>
      <c r="K80" s="98"/>
      <c r="L80" s="97"/>
      <c r="M80" s="99"/>
      <c r="N80" s="97"/>
      <c r="O80" s="85"/>
    </row>
    <row r="81" spans="1:5" ht="12.75">
      <c r="A81" t="s">
        <v>188</v>
      </c>
      <c r="B81" s="89">
        <f>B80/4</f>
        <v>24</v>
      </c>
      <c r="C81" t="s">
        <v>322</v>
      </c>
      <c r="D81" s="191"/>
      <c r="E81" s="112"/>
    </row>
    <row r="82" spans="1:5" ht="12.75">
      <c r="A82" t="s">
        <v>328</v>
      </c>
      <c r="B82" s="89">
        <v>20</v>
      </c>
      <c r="C82" t="s">
        <v>322</v>
      </c>
      <c r="D82" s="191"/>
      <c r="E82" s="112"/>
    </row>
    <row r="83" spans="1:15" ht="12.75">
      <c r="A83" t="s">
        <v>323</v>
      </c>
      <c r="B83" s="211">
        <f>B81+B80+B82</f>
        <v>140</v>
      </c>
      <c r="C83" t="s">
        <v>322</v>
      </c>
      <c r="F83" s="112"/>
      <c r="G83" s="112"/>
      <c r="H83" s="99"/>
      <c r="I83" s="97"/>
      <c r="J83" s="101"/>
      <c r="K83" s="98"/>
      <c r="L83" s="97"/>
      <c r="M83" s="99"/>
      <c r="N83" s="97"/>
      <c r="O83" s="85"/>
    </row>
    <row r="84" spans="1:15" ht="12.75">
      <c r="A84" s="112" t="s">
        <v>318</v>
      </c>
      <c r="B84" s="211">
        <f>3*B83</f>
        <v>420</v>
      </c>
      <c r="C84" t="s">
        <v>93</v>
      </c>
      <c r="D84" s="189"/>
      <c r="E84" s="112"/>
      <c r="F84" s="112"/>
      <c r="G84" s="112"/>
      <c r="H84" s="99"/>
      <c r="I84" s="97"/>
      <c r="J84" s="101"/>
      <c r="K84" s="98"/>
      <c r="L84" s="97"/>
      <c r="M84" s="99"/>
      <c r="N84" s="97"/>
      <c r="O84" s="85"/>
    </row>
    <row r="85" spans="1:15" ht="12.75">
      <c r="A85" s="116"/>
      <c r="B85" s="31"/>
      <c r="D85" s="191"/>
      <c r="E85" s="112"/>
      <c r="F85" s="112"/>
      <c r="G85" s="112"/>
      <c r="H85" s="160"/>
      <c r="I85" s="90"/>
      <c r="J85" s="103"/>
      <c r="K85" s="98"/>
      <c r="L85" s="97"/>
      <c r="M85" s="160"/>
      <c r="N85" s="90"/>
      <c r="O85" s="85"/>
    </row>
    <row r="86" spans="1:15" ht="12.75">
      <c r="A86" s="116"/>
      <c r="B86" s="112"/>
      <c r="C86" s="112"/>
      <c r="D86" s="112"/>
      <c r="E86" s="112"/>
      <c r="F86" s="112"/>
      <c r="G86" s="112"/>
      <c r="H86" s="99"/>
      <c r="I86" s="97"/>
      <c r="J86" s="101"/>
      <c r="K86" s="98"/>
      <c r="L86" s="97"/>
      <c r="M86" s="99"/>
      <c r="N86" s="97"/>
      <c r="O86" s="85"/>
    </row>
    <row r="87" spans="1:15" ht="12.75">
      <c r="A87" s="116" t="s">
        <v>326</v>
      </c>
      <c r="B87" s="31">
        <f>B83+B65+B54+B43</f>
        <v>480</v>
      </c>
      <c r="D87" s="52"/>
      <c r="E87" s="112"/>
      <c r="F87" s="112"/>
      <c r="G87" s="112"/>
      <c r="H87" s="99"/>
      <c r="I87" s="97"/>
      <c r="J87" s="101"/>
      <c r="K87" s="98"/>
      <c r="L87" s="97"/>
      <c r="M87" s="99"/>
      <c r="N87" s="97"/>
      <c r="O87" s="85"/>
    </row>
    <row r="88" spans="1:15" ht="12.75">
      <c r="A88" s="116" t="s">
        <v>327</v>
      </c>
      <c r="B88" s="31">
        <f>B84+B66+B55+B44</f>
        <v>1440</v>
      </c>
      <c r="D88" s="52"/>
      <c r="E88" s="112"/>
      <c r="F88" s="112"/>
      <c r="G88" s="112"/>
      <c r="H88" s="99"/>
      <c r="I88" s="97"/>
      <c r="J88" s="101"/>
      <c r="K88" s="98"/>
      <c r="L88" s="97"/>
      <c r="M88" s="99"/>
      <c r="N88" s="97"/>
      <c r="O88" s="85"/>
    </row>
    <row r="89" spans="1:15" ht="12.75">
      <c r="A89" s="20"/>
      <c r="B89" s="31"/>
      <c r="D89" s="5"/>
      <c r="E89" s="112"/>
      <c r="F89" s="112"/>
      <c r="G89" s="112"/>
      <c r="H89" s="99"/>
      <c r="I89" s="97"/>
      <c r="J89" s="101"/>
      <c r="K89" s="98"/>
      <c r="L89" s="97"/>
      <c r="M89" s="99"/>
      <c r="N89" s="97"/>
      <c r="O89" s="85"/>
    </row>
    <row r="90" spans="4:15" ht="12.75">
      <c r="D90" s="188"/>
      <c r="E90" s="112"/>
      <c r="F90" s="112"/>
      <c r="G90" s="112"/>
      <c r="H90" s="99"/>
      <c r="I90" s="97"/>
      <c r="J90" s="101"/>
      <c r="K90" s="98"/>
      <c r="L90" s="97"/>
      <c r="M90" s="99"/>
      <c r="N90" s="97"/>
      <c r="O90" s="85"/>
    </row>
    <row r="91" spans="4:15" ht="12.75">
      <c r="D91" s="189"/>
      <c r="E91" s="112"/>
      <c r="F91" s="112"/>
      <c r="G91" s="112"/>
      <c r="H91" s="99"/>
      <c r="I91" s="97"/>
      <c r="J91" s="103"/>
      <c r="K91" s="98"/>
      <c r="L91" s="97"/>
      <c r="M91" s="99"/>
      <c r="N91" s="97"/>
      <c r="O91" s="85"/>
    </row>
    <row r="92" spans="4:15" ht="12.75">
      <c r="D92" s="189"/>
      <c r="E92" s="112"/>
      <c r="F92" s="112"/>
      <c r="G92" s="112"/>
      <c r="H92" s="99"/>
      <c r="I92" s="97"/>
      <c r="J92" s="103"/>
      <c r="K92" s="98"/>
      <c r="L92" s="97"/>
      <c r="M92" s="99"/>
      <c r="N92" s="97"/>
      <c r="O92" s="85"/>
    </row>
    <row r="93" spans="6:15" ht="12.75">
      <c r="F93" s="112"/>
      <c r="G93" s="112"/>
      <c r="H93" s="99"/>
      <c r="I93" s="97"/>
      <c r="J93" s="101"/>
      <c r="K93" s="98"/>
      <c r="L93" s="97"/>
      <c r="M93" s="99"/>
      <c r="N93" s="97"/>
      <c r="O93" s="85"/>
    </row>
    <row r="94" spans="5:15" ht="12.75">
      <c r="E94" s="112"/>
      <c r="F94" s="112"/>
      <c r="G94" s="112"/>
      <c r="H94" s="99"/>
      <c r="I94" s="97"/>
      <c r="J94" s="101"/>
      <c r="K94" s="98"/>
      <c r="L94" s="97"/>
      <c r="M94" s="99"/>
      <c r="N94" s="97"/>
      <c r="O94" s="85"/>
    </row>
    <row r="95" spans="5:15" ht="12.75">
      <c r="E95" s="112"/>
      <c r="F95" s="112"/>
      <c r="G95" s="112"/>
      <c r="H95" s="99"/>
      <c r="I95" s="97"/>
      <c r="J95" s="101"/>
      <c r="K95" s="98"/>
      <c r="L95" s="97"/>
      <c r="M95" s="99"/>
      <c r="N95" s="97"/>
      <c r="O95" s="85"/>
    </row>
    <row r="96" spans="2:15" ht="12.75">
      <c r="B96" s="31"/>
      <c r="E96" s="112"/>
      <c r="F96" s="112"/>
      <c r="G96" s="112"/>
      <c r="H96" s="99"/>
      <c r="I96" s="97"/>
      <c r="J96" s="101"/>
      <c r="K96" s="98"/>
      <c r="L96" s="97"/>
      <c r="M96" s="99"/>
      <c r="N96" s="97"/>
      <c r="O96" s="85"/>
    </row>
    <row r="97" spans="2:15" ht="12.75">
      <c r="B97" s="1"/>
      <c r="E97" s="112"/>
      <c r="F97" s="112"/>
      <c r="G97" s="112"/>
      <c r="H97" s="99"/>
      <c r="I97" s="97"/>
      <c r="J97" s="101"/>
      <c r="K97" s="98"/>
      <c r="L97" s="97"/>
      <c r="M97" s="99"/>
      <c r="N97" s="97"/>
      <c r="O97" s="85"/>
    </row>
    <row r="98" spans="2:15" ht="12.75">
      <c r="B98" s="1"/>
      <c r="D98" s="188"/>
      <c r="E98" s="112"/>
      <c r="F98" s="112"/>
      <c r="G98" s="112"/>
      <c r="H98" s="99"/>
      <c r="I98" s="97"/>
      <c r="J98" s="101"/>
      <c r="K98" s="98"/>
      <c r="L98" s="97"/>
      <c r="M98" s="99"/>
      <c r="N98" s="97"/>
      <c r="O98" s="85"/>
    </row>
    <row r="99" spans="2:15" ht="12.75">
      <c r="B99" s="43"/>
      <c r="D99" s="188"/>
      <c r="E99" s="112"/>
      <c r="F99" s="112"/>
      <c r="G99" s="112"/>
      <c r="H99" s="99"/>
      <c r="I99" s="97"/>
      <c r="J99" s="101"/>
      <c r="K99" s="98"/>
      <c r="L99" s="97"/>
      <c r="M99" s="99"/>
      <c r="N99" s="97"/>
      <c r="O99" s="85"/>
    </row>
    <row r="100" spans="6:15" ht="12.75">
      <c r="F100" s="98"/>
      <c r="G100" s="97"/>
      <c r="H100" s="99"/>
      <c r="I100" s="97"/>
      <c r="J100" s="101"/>
      <c r="K100" s="98"/>
      <c r="L100" s="97"/>
      <c r="M100" s="99"/>
      <c r="N100" s="97"/>
      <c r="O100" s="85"/>
    </row>
    <row r="101" spans="2:15" ht="12.75">
      <c r="B101" s="43"/>
      <c r="D101" s="189"/>
      <c r="E101" s="112"/>
      <c r="F101" s="98"/>
      <c r="G101" s="97"/>
      <c r="H101" s="99"/>
      <c r="I101" s="97"/>
      <c r="J101" s="101"/>
      <c r="K101" s="98"/>
      <c r="L101" s="97"/>
      <c r="M101" s="99"/>
      <c r="N101" s="97"/>
      <c r="O101" s="85"/>
    </row>
    <row r="102" spans="2:15" ht="12.75">
      <c r="B102" s="43"/>
      <c r="F102" s="98"/>
      <c r="G102" s="97"/>
      <c r="H102" s="99"/>
      <c r="I102" s="97"/>
      <c r="J102" s="103"/>
      <c r="K102" s="98"/>
      <c r="L102" s="97"/>
      <c r="M102" s="99"/>
      <c r="N102" s="97"/>
      <c r="O102" s="85"/>
    </row>
    <row r="103" spans="2:15" ht="12.75">
      <c r="B103" s="43"/>
      <c r="F103" s="98"/>
      <c r="G103" s="97"/>
      <c r="H103" s="99"/>
      <c r="I103" s="97"/>
      <c r="J103" s="103"/>
      <c r="K103" s="98"/>
      <c r="L103" s="97"/>
      <c r="M103" s="99"/>
      <c r="N103" s="97"/>
      <c r="O103" s="85"/>
    </row>
    <row r="104" spans="1:15" ht="12.75">
      <c r="A104" s="121"/>
      <c r="B104" s="85"/>
      <c r="C104" s="85"/>
      <c r="D104" s="96"/>
      <c r="E104" s="97"/>
      <c r="F104" s="98"/>
      <c r="G104" s="97"/>
      <c r="H104" s="99"/>
      <c r="I104" s="97"/>
      <c r="J104" s="103"/>
      <c r="K104" s="98"/>
      <c r="L104" s="97"/>
      <c r="M104" s="98"/>
      <c r="N104" s="97"/>
      <c r="O104" s="85"/>
    </row>
    <row r="105" spans="1:15" ht="12.75">
      <c r="A105" s="95"/>
      <c r="B105" s="121"/>
      <c r="C105" s="85"/>
      <c r="D105" s="96"/>
      <c r="E105" s="97"/>
      <c r="F105" s="98"/>
      <c r="G105" s="97"/>
      <c r="H105" s="99"/>
      <c r="I105" s="97"/>
      <c r="J105" s="101"/>
      <c r="K105" s="98"/>
      <c r="L105" s="97"/>
      <c r="M105" s="99"/>
      <c r="N105" s="97"/>
      <c r="O105" s="85"/>
    </row>
    <row r="106" spans="1:15" ht="12.75">
      <c r="A106" s="95"/>
      <c r="B106" s="178"/>
      <c r="C106" s="85"/>
      <c r="D106" s="96"/>
      <c r="E106" s="97"/>
      <c r="F106" s="98"/>
      <c r="G106" s="97"/>
      <c r="H106" s="99"/>
      <c r="I106" s="97"/>
      <c r="J106" s="101"/>
      <c r="K106" s="98"/>
      <c r="L106" s="97"/>
      <c r="M106" s="99"/>
      <c r="N106" s="97"/>
      <c r="O106" s="85"/>
    </row>
    <row r="107" spans="1:15" ht="12.75">
      <c r="A107" s="121"/>
      <c r="B107" s="85"/>
      <c r="C107" s="85"/>
      <c r="D107" s="96"/>
      <c r="E107" s="97"/>
      <c r="F107" s="98"/>
      <c r="G107" s="97"/>
      <c r="H107" s="99"/>
      <c r="I107" s="97"/>
      <c r="J107" s="103"/>
      <c r="K107" s="98"/>
      <c r="L107" s="97"/>
      <c r="M107" s="98"/>
      <c r="N107" s="97"/>
      <c r="O107" s="85"/>
    </row>
    <row r="108" spans="1:15" ht="12.75">
      <c r="A108" s="121"/>
      <c r="B108" s="85"/>
      <c r="C108" s="85"/>
      <c r="D108" s="96"/>
      <c r="E108" s="97"/>
      <c r="F108" s="98"/>
      <c r="G108" s="97"/>
      <c r="H108" s="99"/>
      <c r="I108" s="97"/>
      <c r="J108" s="101"/>
      <c r="K108" s="98"/>
      <c r="L108" s="97"/>
      <c r="M108" s="99"/>
      <c r="N108" s="97"/>
      <c r="O108" s="85"/>
    </row>
    <row r="109" spans="1:15" ht="12.75">
      <c r="A109" s="121"/>
      <c r="B109" s="85"/>
      <c r="C109" s="85"/>
      <c r="D109" s="96"/>
      <c r="E109" s="97"/>
      <c r="F109" s="98"/>
      <c r="G109" s="97"/>
      <c r="H109" s="99"/>
      <c r="I109" s="97"/>
      <c r="J109" s="103"/>
      <c r="K109" s="98"/>
      <c r="L109" s="97"/>
      <c r="M109" s="98"/>
      <c r="N109" s="97"/>
      <c r="O109" s="85"/>
    </row>
    <row r="110" spans="1:15" ht="12.75">
      <c r="A110" s="121"/>
      <c r="B110" s="85"/>
      <c r="C110" s="85"/>
      <c r="D110" s="96"/>
      <c r="E110" s="97"/>
      <c r="F110" s="98"/>
      <c r="G110" s="97"/>
      <c r="H110" s="99"/>
      <c r="I110" s="97"/>
      <c r="J110" s="101"/>
      <c r="K110" s="98"/>
      <c r="L110" s="97"/>
      <c r="M110" s="99"/>
      <c r="N110" s="97"/>
      <c r="O110" s="85"/>
    </row>
    <row r="111" spans="1:15" ht="12.75">
      <c r="A111" s="121"/>
      <c r="B111" s="85"/>
      <c r="C111" s="85"/>
      <c r="D111" s="96"/>
      <c r="E111" s="97"/>
      <c r="F111" s="98"/>
      <c r="G111" s="97"/>
      <c r="H111" s="99"/>
      <c r="I111" s="97"/>
      <c r="J111" s="103"/>
      <c r="K111" s="98"/>
      <c r="L111" s="97"/>
      <c r="M111" s="98"/>
      <c r="N111" s="97"/>
      <c r="O111" s="85"/>
    </row>
    <row r="112" spans="1:15" ht="12.75">
      <c r="A112" s="95"/>
      <c r="B112" s="121"/>
      <c r="C112" s="85"/>
      <c r="D112" s="96"/>
      <c r="E112" s="97"/>
      <c r="F112" s="98"/>
      <c r="G112" s="97"/>
      <c r="H112" s="99"/>
      <c r="I112" s="97"/>
      <c r="J112" s="101"/>
      <c r="K112" s="98"/>
      <c r="L112" s="97"/>
      <c r="M112" s="99"/>
      <c r="N112" s="97"/>
      <c r="O112" s="85"/>
    </row>
    <row r="113" spans="1:15" ht="12.75">
      <c r="A113" s="95"/>
      <c r="B113" s="178"/>
      <c r="C113" s="85"/>
      <c r="D113" s="96"/>
      <c r="E113" s="97"/>
      <c r="F113" s="98"/>
      <c r="G113" s="97"/>
      <c r="H113" s="99"/>
      <c r="I113" s="97"/>
      <c r="J113" s="101"/>
      <c r="K113" s="98"/>
      <c r="L113" s="97"/>
      <c r="M113" s="99"/>
      <c r="N113" s="97"/>
      <c r="O113" s="85"/>
    </row>
    <row r="114" spans="1:15" ht="12.75">
      <c r="A114" s="121"/>
      <c r="B114" s="85"/>
      <c r="C114" s="133"/>
      <c r="D114" s="96"/>
      <c r="E114" s="97"/>
      <c r="F114" s="98"/>
      <c r="G114" s="97"/>
      <c r="H114" s="99"/>
      <c r="I114" s="97"/>
      <c r="J114" s="103"/>
      <c r="K114" s="98"/>
      <c r="L114" s="97"/>
      <c r="M114" s="98"/>
      <c r="N114" s="97"/>
      <c r="O114" s="85"/>
    </row>
    <row r="115" spans="1:15" ht="12.75">
      <c r="A115" s="152"/>
      <c r="B115" s="85"/>
      <c r="C115" s="85"/>
      <c r="D115" s="96"/>
      <c r="E115" s="97"/>
      <c r="F115" s="98"/>
      <c r="G115" s="97"/>
      <c r="H115" s="99"/>
      <c r="I115" s="97"/>
      <c r="J115" s="101"/>
      <c r="K115" s="98"/>
      <c r="L115" s="97"/>
      <c r="M115" s="99"/>
      <c r="N115" s="97"/>
      <c r="O115" s="85"/>
    </row>
    <row r="116" spans="1:15" ht="12.75">
      <c r="A116" s="95"/>
      <c r="B116" s="152"/>
      <c r="C116" s="85"/>
      <c r="D116" s="96"/>
      <c r="E116" s="97"/>
      <c r="F116" s="98"/>
      <c r="G116" s="97"/>
      <c r="H116" s="99"/>
      <c r="I116" s="97"/>
      <c r="J116" s="101"/>
      <c r="K116" s="98"/>
      <c r="L116" s="97"/>
      <c r="M116" s="99"/>
      <c r="N116" s="97"/>
      <c r="O116" s="85"/>
    </row>
    <row r="117" spans="1:15" ht="12.75">
      <c r="A117" s="95"/>
      <c r="B117" s="178"/>
      <c r="C117" s="85"/>
      <c r="D117" s="96"/>
      <c r="E117" s="97"/>
      <c r="F117" s="98"/>
      <c r="G117" s="97"/>
      <c r="H117" s="99"/>
      <c r="I117" s="97"/>
      <c r="J117" s="101"/>
      <c r="K117" s="98"/>
      <c r="L117" s="97"/>
      <c r="M117" s="99"/>
      <c r="N117" s="97"/>
      <c r="O117" s="85"/>
    </row>
    <row r="118" spans="1:15" ht="12.75">
      <c r="A118" s="95"/>
      <c r="B118" s="85"/>
      <c r="C118" s="85"/>
      <c r="D118" s="96"/>
      <c r="E118" s="97"/>
      <c r="F118" s="98"/>
      <c r="G118" s="97"/>
      <c r="H118" s="99"/>
      <c r="I118" s="97"/>
      <c r="J118" s="103"/>
      <c r="K118" s="98"/>
      <c r="L118" s="97"/>
      <c r="M118" s="98"/>
      <c r="N118" s="97"/>
      <c r="O118" s="85"/>
    </row>
    <row r="119" spans="1:15" ht="12.75">
      <c r="A119" s="121"/>
      <c r="B119" s="121"/>
      <c r="C119" s="85"/>
      <c r="D119" s="96"/>
      <c r="E119" s="97"/>
      <c r="F119" s="98"/>
      <c r="G119" s="97"/>
      <c r="H119" s="99"/>
      <c r="I119" s="97"/>
      <c r="J119" s="103"/>
      <c r="K119" s="98"/>
      <c r="L119" s="97"/>
      <c r="M119" s="99"/>
      <c r="N119" s="97"/>
      <c r="O119" s="85"/>
    </row>
    <row r="120" spans="1:15" ht="12.75">
      <c r="A120" s="95"/>
      <c r="B120" s="121"/>
      <c r="C120" s="85"/>
      <c r="D120" s="96"/>
      <c r="E120" s="97"/>
      <c r="F120" s="98"/>
      <c r="G120" s="97"/>
      <c r="H120" s="99"/>
      <c r="I120" s="97"/>
      <c r="J120" s="103"/>
      <c r="K120" s="98"/>
      <c r="L120" s="97"/>
      <c r="M120" s="99"/>
      <c r="N120" s="97"/>
      <c r="O120" s="85"/>
    </row>
    <row r="121" spans="1:15" ht="12.75">
      <c r="A121" s="95"/>
      <c r="B121" s="112"/>
      <c r="C121" s="85"/>
      <c r="D121" s="96"/>
      <c r="E121" s="97"/>
      <c r="F121" s="98"/>
      <c r="G121" s="97"/>
      <c r="H121" s="99"/>
      <c r="I121" s="97"/>
      <c r="J121" s="101"/>
      <c r="K121" s="98"/>
      <c r="L121" s="97"/>
      <c r="M121" s="99"/>
      <c r="N121" s="97"/>
      <c r="O121" s="85"/>
    </row>
    <row r="122" spans="1:15" ht="12.75">
      <c r="A122" s="95"/>
      <c r="B122" s="112"/>
      <c r="C122" s="85"/>
      <c r="D122" s="96"/>
      <c r="E122" s="97"/>
      <c r="F122" s="98"/>
      <c r="G122" s="97"/>
      <c r="H122" s="99"/>
      <c r="I122" s="97"/>
      <c r="J122" s="101"/>
      <c r="K122" s="98"/>
      <c r="L122" s="97"/>
      <c r="M122" s="99"/>
      <c r="N122" s="97"/>
      <c r="O122" s="85"/>
    </row>
    <row r="123" spans="1:15" ht="12.75">
      <c r="A123" s="95"/>
      <c r="B123" s="112"/>
      <c r="C123" s="85"/>
      <c r="D123" s="96"/>
      <c r="E123" s="97"/>
      <c r="F123" s="98"/>
      <c r="G123" s="97"/>
      <c r="H123" s="99"/>
      <c r="I123" s="97"/>
      <c r="J123" s="101"/>
      <c r="K123" s="98"/>
      <c r="L123" s="97"/>
      <c r="M123" s="99"/>
      <c r="N123" s="97"/>
      <c r="O123" s="85"/>
    </row>
    <row r="124" spans="1:15" ht="12.75">
      <c r="A124" s="121"/>
      <c r="B124" s="85"/>
      <c r="C124" s="85"/>
      <c r="D124" s="96"/>
      <c r="E124" s="97"/>
      <c r="F124" s="98"/>
      <c r="G124" s="97"/>
      <c r="H124" s="99"/>
      <c r="I124" s="97"/>
      <c r="J124" s="103"/>
      <c r="K124" s="98"/>
      <c r="L124" s="97"/>
      <c r="M124" s="99"/>
      <c r="N124" s="97"/>
      <c r="O124" s="85"/>
    </row>
    <row r="125" spans="1:15" ht="12.75">
      <c r="A125" s="121"/>
      <c r="B125" s="85"/>
      <c r="C125" s="85"/>
      <c r="D125" s="96"/>
      <c r="E125" s="97"/>
      <c r="F125" s="98"/>
      <c r="G125" s="97"/>
      <c r="H125" s="99"/>
      <c r="I125" s="97"/>
      <c r="J125" s="103"/>
      <c r="K125" s="98"/>
      <c r="L125" s="97"/>
      <c r="M125" s="98"/>
      <c r="N125" s="97"/>
      <c r="O125" s="85"/>
    </row>
    <row r="126" spans="1:15" ht="12.75">
      <c r="A126" s="95"/>
      <c r="B126" s="112"/>
      <c r="C126" s="85"/>
      <c r="D126" s="96"/>
      <c r="E126" s="97"/>
      <c r="F126" s="98"/>
      <c r="G126" s="97"/>
      <c r="H126" s="99"/>
      <c r="I126" s="97"/>
      <c r="J126" s="101"/>
      <c r="K126" s="98"/>
      <c r="L126" s="97"/>
      <c r="M126" s="99"/>
      <c r="N126" s="97"/>
      <c r="O126" s="85"/>
    </row>
    <row r="127" spans="1:15" ht="12.75">
      <c r="A127" s="95"/>
      <c r="B127" s="112"/>
      <c r="C127" s="85"/>
      <c r="D127" s="96"/>
      <c r="E127" s="97"/>
      <c r="F127" s="98"/>
      <c r="G127" s="97"/>
      <c r="H127" s="99"/>
      <c r="I127" s="97"/>
      <c r="J127" s="101"/>
      <c r="K127" s="98"/>
      <c r="L127" s="97"/>
      <c r="M127" s="99"/>
      <c r="N127" s="97"/>
      <c r="O127" s="85"/>
    </row>
    <row r="128" spans="1:15" ht="12.75">
      <c r="A128" s="177"/>
      <c r="B128" s="85"/>
      <c r="C128" s="85"/>
      <c r="D128" s="96"/>
      <c r="E128" s="97"/>
      <c r="F128" s="98"/>
      <c r="G128" s="97"/>
      <c r="H128" s="99"/>
      <c r="I128" s="97"/>
      <c r="J128" s="101"/>
      <c r="K128" s="98"/>
      <c r="L128" s="97"/>
      <c r="M128" s="99"/>
      <c r="N128" s="97"/>
      <c r="O128" s="85"/>
    </row>
    <row r="129" spans="1:15" ht="12.75">
      <c r="A129" s="177"/>
      <c r="B129" s="85"/>
      <c r="C129" s="85"/>
      <c r="D129" s="99"/>
      <c r="E129" s="97"/>
      <c r="F129" s="98"/>
      <c r="G129" s="97"/>
      <c r="H129" s="99"/>
      <c r="I129" s="97"/>
      <c r="J129" s="101"/>
      <c r="K129" s="98"/>
      <c r="L129" s="97"/>
      <c r="M129" s="99"/>
      <c r="N129" s="97"/>
      <c r="O129" s="85"/>
    </row>
    <row r="130" spans="1:15" ht="12.75">
      <c r="A130" s="177"/>
      <c r="B130" s="85"/>
      <c r="C130" s="85"/>
      <c r="D130" s="96"/>
      <c r="E130" s="97"/>
      <c r="F130" s="98"/>
      <c r="G130" s="97"/>
      <c r="H130" s="99"/>
      <c r="I130" s="97"/>
      <c r="J130" s="101"/>
      <c r="K130" s="98"/>
      <c r="L130" s="97"/>
      <c r="M130" s="99"/>
      <c r="N130" s="97"/>
      <c r="O130" s="85"/>
    </row>
    <row r="131" spans="1:15" ht="12.75">
      <c r="A131" s="95"/>
      <c r="B131" s="116"/>
      <c r="C131" s="85"/>
      <c r="D131" s="96"/>
      <c r="E131" s="97"/>
      <c r="F131" s="98"/>
      <c r="G131" s="97"/>
      <c r="H131" s="99"/>
      <c r="I131" s="97"/>
      <c r="J131" s="101"/>
      <c r="K131" s="98"/>
      <c r="L131" s="97"/>
      <c r="M131" s="99"/>
      <c r="N131" s="97"/>
      <c r="O131" s="85"/>
    </row>
    <row r="132" spans="1:15" ht="12.75">
      <c r="A132" s="95"/>
      <c r="B132" s="116"/>
      <c r="C132" s="85"/>
      <c r="D132" s="99"/>
      <c r="E132" s="97"/>
      <c r="F132" s="98"/>
      <c r="G132" s="97"/>
      <c r="H132" s="99"/>
      <c r="I132" s="97"/>
      <c r="J132" s="101"/>
      <c r="K132" s="98"/>
      <c r="L132" s="97"/>
      <c r="M132" s="99"/>
      <c r="N132" s="97"/>
      <c r="O132" s="85"/>
    </row>
    <row r="133" spans="1:15" ht="12.75">
      <c r="A133" s="95"/>
      <c r="B133" s="116"/>
      <c r="C133" s="85"/>
      <c r="D133" s="96"/>
      <c r="E133" s="97"/>
      <c r="F133" s="98"/>
      <c r="G133" s="97"/>
      <c r="H133" s="99"/>
      <c r="I133" s="97"/>
      <c r="J133" s="101"/>
      <c r="K133" s="98"/>
      <c r="L133" s="97"/>
      <c r="M133" s="99"/>
      <c r="N133" s="97"/>
      <c r="O133" s="85"/>
    </row>
    <row r="134" spans="1:15" ht="12.75">
      <c r="A134" s="95"/>
      <c r="B134" s="112"/>
      <c r="C134" s="85"/>
      <c r="D134" s="96"/>
      <c r="E134" s="97"/>
      <c r="F134" s="98"/>
      <c r="G134" s="97"/>
      <c r="H134" s="99"/>
      <c r="I134" s="97"/>
      <c r="J134" s="101"/>
      <c r="K134" s="98"/>
      <c r="L134" s="97"/>
      <c r="M134" s="99"/>
      <c r="N134" s="97"/>
      <c r="O134" s="85"/>
    </row>
    <row r="135" spans="1:15" ht="12.75">
      <c r="A135" s="95"/>
      <c r="B135" s="112"/>
      <c r="C135" s="85"/>
      <c r="D135" s="96"/>
      <c r="E135" s="97"/>
      <c r="F135" s="98"/>
      <c r="G135" s="97"/>
      <c r="H135" s="99"/>
      <c r="I135" s="97"/>
      <c r="J135" s="101"/>
      <c r="K135" s="98"/>
      <c r="L135" s="97"/>
      <c r="M135" s="99"/>
      <c r="N135" s="97"/>
      <c r="O135" s="85"/>
    </row>
    <row r="136" spans="1:15" ht="12.75">
      <c r="A136" s="152"/>
      <c r="B136" s="85"/>
      <c r="C136" s="85"/>
      <c r="D136" s="96"/>
      <c r="E136" s="97"/>
      <c r="F136" s="98"/>
      <c r="G136" s="97"/>
      <c r="H136" s="99"/>
      <c r="I136" s="97"/>
      <c r="J136" s="101"/>
      <c r="K136" s="98"/>
      <c r="L136" s="97"/>
      <c r="M136" s="99"/>
      <c r="N136" s="97"/>
      <c r="O136" s="85"/>
    </row>
    <row r="137" spans="1:15" ht="12.75">
      <c r="A137" s="95"/>
      <c r="B137" s="112"/>
      <c r="C137" s="85"/>
      <c r="D137" s="96"/>
      <c r="E137" s="97"/>
      <c r="F137" s="98"/>
      <c r="G137" s="97"/>
      <c r="H137" s="99"/>
      <c r="I137" s="97"/>
      <c r="J137" s="101"/>
      <c r="K137" s="98"/>
      <c r="L137" s="97"/>
      <c r="M137" s="99"/>
      <c r="N137" s="97"/>
      <c r="O137" s="85"/>
    </row>
    <row r="138" spans="1:15" ht="12.75">
      <c r="A138" s="95"/>
      <c r="B138" s="112"/>
      <c r="C138" s="85"/>
      <c r="D138" s="85"/>
      <c r="E138" s="99"/>
      <c r="F138" s="266"/>
      <c r="G138" s="266"/>
      <c r="H138" s="229"/>
      <c r="I138" s="229"/>
      <c r="J138" s="101"/>
      <c r="K138" s="266"/>
      <c r="L138" s="266"/>
      <c r="M138" s="229"/>
      <c r="N138" s="229"/>
      <c r="O138" s="85"/>
    </row>
    <row r="139" spans="1:15" ht="12.75">
      <c r="A139" s="95"/>
      <c r="B139" s="95"/>
      <c r="C139" s="95"/>
      <c r="D139" s="85"/>
      <c r="E139" s="101"/>
      <c r="F139" s="226"/>
      <c r="G139" s="226"/>
      <c r="H139" s="229"/>
      <c r="I139" s="229"/>
      <c r="J139" s="101"/>
      <c r="K139" s="101"/>
      <c r="L139" s="101"/>
      <c r="M139" s="101"/>
      <c r="N139" s="101"/>
      <c r="O139" s="85"/>
    </row>
    <row r="140" spans="1:15" ht="12.75">
      <c r="A140" s="95"/>
      <c r="B140" s="95"/>
      <c r="C140" s="95"/>
      <c r="D140" s="85"/>
      <c r="E140" s="99"/>
      <c r="F140" s="100"/>
      <c r="G140" s="100"/>
      <c r="H140" s="229"/>
      <c r="I140" s="229"/>
      <c r="J140" s="101"/>
      <c r="K140" s="101"/>
      <c r="L140" s="101"/>
      <c r="M140" s="101"/>
      <c r="N140" s="101"/>
      <c r="O140" s="85"/>
    </row>
    <row r="141" spans="1:15" ht="12.75">
      <c r="A141" s="95"/>
      <c r="B141" s="95"/>
      <c r="C141" s="112"/>
      <c r="D141" s="85"/>
      <c r="E141" s="99"/>
      <c r="F141" s="226"/>
      <c r="G141" s="226"/>
      <c r="H141" s="229"/>
      <c r="I141" s="229"/>
      <c r="J141" s="101"/>
      <c r="K141" s="226"/>
      <c r="L141" s="226"/>
      <c r="M141" s="229"/>
      <c r="N141" s="229"/>
      <c r="O141" s="85"/>
    </row>
    <row r="142" spans="1:15" ht="12.75">
      <c r="A142" s="95"/>
      <c r="B142" s="95"/>
      <c r="C142" s="112"/>
      <c r="D142" s="85"/>
      <c r="E142" s="99"/>
      <c r="F142" s="100"/>
      <c r="G142" s="100"/>
      <c r="H142" s="99"/>
      <c r="I142" s="99"/>
      <c r="J142" s="101"/>
      <c r="K142" s="100"/>
      <c r="L142" s="100"/>
      <c r="M142" s="99"/>
      <c r="N142" s="99"/>
      <c r="O142" s="85"/>
    </row>
    <row r="143" spans="1:15" ht="12.75">
      <c r="A143" s="95"/>
      <c r="B143" s="95"/>
      <c r="C143" s="112"/>
      <c r="D143" s="85"/>
      <c r="E143" s="99"/>
      <c r="F143" s="100"/>
      <c r="G143" s="100"/>
      <c r="H143" s="99"/>
      <c r="I143" s="99"/>
      <c r="J143" s="101"/>
      <c r="K143" s="100"/>
      <c r="L143" s="100"/>
      <c r="M143" s="99"/>
      <c r="N143" s="99"/>
      <c r="O143" s="85"/>
    </row>
    <row r="144" spans="1:15" ht="12.75">
      <c r="A144" s="95"/>
      <c r="B144" s="85"/>
      <c r="C144" s="85"/>
      <c r="D144" s="85"/>
      <c r="E144" s="85"/>
      <c r="F144" s="85"/>
      <c r="G144" s="85"/>
      <c r="H144" s="85"/>
      <c r="I144" s="85"/>
      <c r="J144" s="85"/>
      <c r="K144" s="85"/>
      <c r="L144" s="85"/>
      <c r="M144" s="85"/>
      <c r="N144" s="85"/>
      <c r="O144" s="85"/>
    </row>
    <row r="145" spans="1:15" ht="12.75">
      <c r="A145" s="95"/>
      <c r="B145" s="112"/>
      <c r="C145" s="85"/>
      <c r="D145" s="85"/>
      <c r="E145" s="180"/>
      <c r="F145" s="218"/>
      <c r="G145" s="218"/>
      <c r="H145" s="228"/>
      <c r="I145" s="228"/>
      <c r="J145" s="85"/>
      <c r="K145" s="85"/>
      <c r="L145" s="85"/>
      <c r="M145" s="85"/>
      <c r="N145" s="85"/>
      <c r="O145" s="85"/>
    </row>
    <row r="146" spans="1:15" ht="12.75">
      <c r="A146" s="95"/>
      <c r="B146" s="112"/>
      <c r="C146" s="85"/>
      <c r="D146" s="85"/>
      <c r="E146" s="180"/>
      <c r="F146" s="218"/>
      <c r="G146" s="218"/>
      <c r="H146" s="228"/>
      <c r="I146" s="228"/>
      <c r="J146" s="85"/>
      <c r="K146" s="85"/>
      <c r="L146" s="85"/>
      <c r="M146" s="85"/>
      <c r="N146" s="85"/>
      <c r="O146" s="85"/>
    </row>
    <row r="147" spans="1:15" ht="12.75">
      <c r="A147" s="95"/>
      <c r="B147" s="112"/>
      <c r="C147" s="85"/>
      <c r="D147" s="85"/>
      <c r="E147" s="97"/>
      <c r="F147" s="98"/>
      <c r="G147" s="97"/>
      <c r="H147" s="99"/>
      <c r="I147" s="97"/>
      <c r="J147" s="85"/>
      <c r="K147" s="85"/>
      <c r="L147" s="85"/>
      <c r="M147" s="85"/>
      <c r="N147" s="85"/>
      <c r="O147" s="85"/>
    </row>
    <row r="148" spans="1:15" ht="12.75">
      <c r="A148" s="95"/>
      <c r="B148" s="112"/>
      <c r="C148" s="85"/>
      <c r="D148" s="85"/>
      <c r="E148" s="97"/>
      <c r="F148" s="98"/>
      <c r="G148" s="97"/>
      <c r="H148" s="99"/>
      <c r="I148" s="97"/>
      <c r="J148" s="85"/>
      <c r="K148" s="85"/>
      <c r="L148" s="85"/>
      <c r="M148" s="85"/>
      <c r="N148" s="85"/>
      <c r="O148" s="85"/>
    </row>
    <row r="149" spans="1:15" ht="12.75">
      <c r="A149" s="95"/>
      <c r="B149" s="112"/>
      <c r="C149" s="85"/>
      <c r="D149" s="85"/>
      <c r="E149" s="97"/>
      <c r="F149" s="98"/>
      <c r="G149" s="97"/>
      <c r="H149" s="99"/>
      <c r="I149" s="97"/>
      <c r="J149" s="85"/>
      <c r="K149" s="85"/>
      <c r="L149" s="85"/>
      <c r="M149" s="85"/>
      <c r="N149" s="85"/>
      <c r="O149" s="85"/>
    </row>
    <row r="150" spans="1:15" ht="12.75">
      <c r="A150" s="150"/>
      <c r="B150" s="85"/>
      <c r="C150" s="85"/>
      <c r="D150" s="85"/>
      <c r="E150" s="97"/>
      <c r="F150" s="98"/>
      <c r="G150" s="97"/>
      <c r="H150" s="99"/>
      <c r="I150" s="97"/>
      <c r="J150" s="85"/>
      <c r="K150" s="85"/>
      <c r="L150" s="85"/>
      <c r="M150" s="85"/>
      <c r="N150" s="85"/>
      <c r="O150" s="85"/>
    </row>
    <row r="151" spans="1:15" ht="12.75">
      <c r="A151" s="150"/>
      <c r="B151" s="150"/>
      <c r="C151" s="85"/>
      <c r="D151" s="85"/>
      <c r="E151" s="97"/>
      <c r="F151" s="98"/>
      <c r="G151" s="97"/>
      <c r="H151" s="99"/>
      <c r="I151" s="97"/>
      <c r="J151" s="85"/>
      <c r="K151" s="85"/>
      <c r="L151" s="85"/>
      <c r="M151" s="85"/>
      <c r="N151" s="85"/>
      <c r="O151" s="85"/>
    </row>
    <row r="152" spans="1:15" ht="12.75">
      <c r="A152" s="150"/>
      <c r="B152" s="150"/>
      <c r="C152" s="85"/>
      <c r="D152" s="85"/>
      <c r="E152" s="97"/>
      <c r="F152" s="98"/>
      <c r="G152" s="97"/>
      <c r="H152" s="99"/>
      <c r="I152" s="97"/>
      <c r="J152" s="85"/>
      <c r="K152" s="85"/>
      <c r="L152" s="85"/>
      <c r="M152" s="85"/>
      <c r="N152" s="85"/>
      <c r="O152" s="85"/>
    </row>
    <row r="153" spans="1:15" ht="12.75">
      <c r="A153" s="116"/>
      <c r="B153" s="150"/>
      <c r="C153" s="85"/>
      <c r="D153" s="85"/>
      <c r="E153" s="100"/>
      <c r="F153" s="98"/>
      <c r="G153" s="97"/>
      <c r="H153" s="99"/>
      <c r="I153" s="97"/>
      <c r="J153" s="85"/>
      <c r="K153" s="85"/>
      <c r="L153" s="85"/>
      <c r="M153" s="85"/>
      <c r="N153" s="85"/>
      <c r="O153" s="85"/>
    </row>
    <row r="154" spans="1:15" ht="12.75">
      <c r="A154" s="116"/>
      <c r="B154" s="150"/>
      <c r="C154" s="85"/>
      <c r="D154" s="85"/>
      <c r="E154" s="85"/>
      <c r="F154" s="226"/>
      <c r="G154" s="226"/>
      <c r="H154" s="99"/>
      <c r="I154" s="97"/>
      <c r="J154" s="85"/>
      <c r="K154" s="85"/>
      <c r="L154" s="85"/>
      <c r="M154" s="85"/>
      <c r="N154" s="85"/>
      <c r="O154" s="85"/>
    </row>
    <row r="155" spans="1:15" ht="12.75">
      <c r="A155" s="95"/>
      <c r="B155" s="150"/>
      <c r="C155" s="85"/>
      <c r="D155" s="85"/>
      <c r="E155" s="97"/>
      <c r="F155" s="98"/>
      <c r="G155" s="97"/>
      <c r="H155" s="99"/>
      <c r="I155" s="97"/>
      <c r="J155" s="85"/>
      <c r="K155" s="85"/>
      <c r="L155" s="85"/>
      <c r="M155" s="85"/>
      <c r="N155" s="85"/>
      <c r="O155" s="85"/>
    </row>
    <row r="156" spans="1:15" ht="12.75">
      <c r="A156" s="95"/>
      <c r="B156" s="112"/>
      <c r="C156" s="85"/>
      <c r="D156" s="85"/>
      <c r="E156" s="97"/>
      <c r="F156" s="98"/>
      <c r="G156" s="97"/>
      <c r="H156" s="99"/>
      <c r="I156" s="97"/>
      <c r="J156" s="85"/>
      <c r="K156" s="85"/>
      <c r="L156" s="85"/>
      <c r="M156" s="85"/>
      <c r="N156" s="85"/>
      <c r="O156" s="85"/>
    </row>
    <row r="157" spans="1:15" ht="12.75">
      <c r="A157" s="150"/>
      <c r="B157" s="85"/>
      <c r="C157" s="85"/>
      <c r="D157" s="85"/>
      <c r="E157" s="97"/>
      <c r="F157" s="98"/>
      <c r="G157" s="97"/>
      <c r="H157" s="99"/>
      <c r="I157" s="97"/>
      <c r="J157" s="85"/>
      <c r="K157" s="85"/>
      <c r="L157" s="85"/>
      <c r="M157" s="85"/>
      <c r="N157" s="85"/>
      <c r="O157" s="85"/>
    </row>
    <row r="158" spans="1:15" ht="12.75">
      <c r="A158" s="150"/>
      <c r="B158" s="150"/>
      <c r="C158" s="85"/>
      <c r="D158" s="85"/>
      <c r="E158" s="97"/>
      <c r="F158" s="98"/>
      <c r="G158" s="97"/>
      <c r="H158" s="99"/>
      <c r="I158" s="97"/>
      <c r="J158" s="85"/>
      <c r="K158" s="85"/>
      <c r="L158" s="85"/>
      <c r="M158" s="85"/>
      <c r="N158" s="85"/>
      <c r="O158" s="85"/>
    </row>
    <row r="159" spans="1:15" ht="12.75">
      <c r="A159" s="116"/>
      <c r="B159" s="150"/>
      <c r="C159" s="85"/>
      <c r="D159" s="85"/>
      <c r="E159" s="98"/>
      <c r="F159" s="98"/>
      <c r="G159" s="97"/>
      <c r="H159" s="99"/>
      <c r="I159" s="97"/>
      <c r="J159" s="85"/>
      <c r="K159" s="85"/>
      <c r="L159" s="85"/>
      <c r="M159" s="85"/>
      <c r="N159" s="85"/>
      <c r="O159" s="85"/>
    </row>
    <row r="160" spans="1:15" ht="12.75">
      <c r="A160" s="116"/>
      <c r="B160" s="150"/>
      <c r="C160" s="85"/>
      <c r="D160" s="85"/>
      <c r="E160" s="97"/>
      <c r="F160" s="98"/>
      <c r="G160" s="97"/>
      <c r="H160" s="99"/>
      <c r="I160" s="97"/>
      <c r="J160" s="85"/>
      <c r="K160" s="85"/>
      <c r="L160" s="85"/>
      <c r="M160" s="85"/>
      <c r="N160" s="85"/>
      <c r="O160" s="85"/>
    </row>
    <row r="161" spans="1:15" ht="12.75">
      <c r="A161" s="95"/>
      <c r="B161" s="150"/>
      <c r="C161" s="85"/>
      <c r="D161" s="85"/>
      <c r="E161" s="99"/>
      <c r="F161" s="266"/>
      <c r="G161" s="266"/>
      <c r="H161" s="229"/>
      <c r="I161" s="229"/>
      <c r="J161" s="85"/>
      <c r="K161" s="85"/>
      <c r="L161" s="85"/>
      <c r="M161" s="85"/>
      <c r="N161" s="85"/>
      <c r="O161" s="85"/>
    </row>
    <row r="162" spans="1:15" ht="12.75">
      <c r="A162" s="95"/>
      <c r="B162" s="112"/>
      <c r="C162" s="85"/>
      <c r="D162" s="85"/>
      <c r="E162" s="99"/>
      <c r="F162" s="266"/>
      <c r="G162" s="266"/>
      <c r="H162" s="229"/>
      <c r="I162" s="229"/>
      <c r="J162" s="85"/>
      <c r="K162" s="85"/>
      <c r="L162" s="85"/>
      <c r="M162" s="85"/>
      <c r="N162" s="85"/>
      <c r="O162" s="85"/>
    </row>
    <row r="163" spans="1:15" ht="12.75">
      <c r="A163" s="95"/>
      <c r="B163" s="112"/>
      <c r="C163" s="85"/>
      <c r="D163" s="99"/>
      <c r="E163" s="97"/>
      <c r="F163" s="98"/>
      <c r="G163" s="97"/>
      <c r="H163" s="99"/>
      <c r="I163" s="97"/>
      <c r="J163" s="85"/>
      <c r="K163" s="85"/>
      <c r="L163" s="85"/>
      <c r="M163" s="85"/>
      <c r="N163" s="85"/>
      <c r="O163" s="85"/>
    </row>
    <row r="164" spans="1:15" ht="12.75">
      <c r="A164" s="95"/>
      <c r="B164" s="95"/>
      <c r="C164" s="95"/>
      <c r="D164" s="95"/>
      <c r="E164" s="95"/>
      <c r="F164" s="95"/>
      <c r="G164" s="95"/>
      <c r="H164" s="266"/>
      <c r="I164" s="266"/>
      <c r="J164" s="85"/>
      <c r="K164" s="85"/>
      <c r="L164" s="85"/>
      <c r="M164" s="85"/>
      <c r="N164" s="85"/>
      <c r="O164" s="85"/>
    </row>
    <row r="165" spans="1:15" ht="12.75">
      <c r="A165" s="85"/>
      <c r="B165" s="85"/>
      <c r="C165" s="85"/>
      <c r="D165" s="85"/>
      <c r="E165" s="85"/>
      <c r="F165" s="85"/>
      <c r="G165" s="85"/>
      <c r="H165" s="85"/>
      <c r="I165" s="85"/>
      <c r="J165" s="101"/>
      <c r="K165" s="101"/>
      <c r="L165" s="85"/>
      <c r="M165" s="85"/>
      <c r="N165" s="85"/>
      <c r="O165" s="85"/>
    </row>
    <row r="166" spans="1:15" ht="12.75">
      <c r="A166" s="95"/>
      <c r="B166" s="112"/>
      <c r="C166" s="85"/>
      <c r="D166" s="99"/>
      <c r="E166" s="115"/>
      <c r="F166" s="98"/>
      <c r="G166" s="97"/>
      <c r="H166" s="99"/>
      <c r="I166" s="97"/>
      <c r="J166" s="101"/>
      <c r="K166" s="101"/>
      <c r="L166" s="101"/>
      <c r="M166" s="85"/>
      <c r="N166" s="85"/>
      <c r="O166" s="85"/>
    </row>
    <row r="167" spans="1:15" ht="12.75">
      <c r="A167" s="95"/>
      <c r="B167" s="112"/>
      <c r="C167" s="85"/>
      <c r="D167" s="96"/>
      <c r="E167" s="97"/>
      <c r="F167" s="98"/>
      <c r="G167" s="235"/>
      <c r="H167" s="235"/>
      <c r="I167" s="236"/>
      <c r="J167" s="236"/>
      <c r="K167" s="104"/>
      <c r="L167" s="85"/>
      <c r="M167" s="85"/>
      <c r="N167" s="85"/>
      <c r="O167" s="85"/>
    </row>
    <row r="168" spans="1:15" ht="12.75">
      <c r="A168" s="95"/>
      <c r="B168" s="112"/>
      <c r="C168" s="85"/>
      <c r="D168" s="96"/>
      <c r="E168" s="267"/>
      <c r="F168" s="267"/>
      <c r="G168" s="218"/>
      <c r="H168" s="218"/>
      <c r="I168" s="218"/>
      <c r="J168" s="218"/>
      <c r="K168" s="104"/>
      <c r="L168" s="85"/>
      <c r="M168" s="85"/>
      <c r="N168" s="85"/>
      <c r="O168" s="85"/>
    </row>
    <row r="169" spans="1:15" ht="12.75">
      <c r="A169" s="95"/>
      <c r="B169" s="112"/>
      <c r="C169" s="85"/>
      <c r="D169" s="96"/>
      <c r="E169" s="233"/>
      <c r="F169" s="233"/>
      <c r="G169" s="218"/>
      <c r="H169" s="218"/>
      <c r="I169" s="218"/>
      <c r="J169" s="218"/>
      <c r="K169" s="101"/>
      <c r="L169" s="85"/>
      <c r="M169" s="85"/>
      <c r="N169" s="85"/>
      <c r="O169" s="85"/>
    </row>
    <row r="170" spans="1:15" ht="12.75">
      <c r="A170" s="95"/>
      <c r="B170" s="112"/>
      <c r="C170" s="85"/>
      <c r="D170" s="96"/>
      <c r="E170" s="97"/>
      <c r="F170" s="98"/>
      <c r="G170" s="97"/>
      <c r="H170" s="99"/>
      <c r="I170" s="97"/>
      <c r="J170" s="101"/>
      <c r="K170" s="101"/>
      <c r="L170" s="85"/>
      <c r="M170" s="85"/>
      <c r="N170" s="85"/>
      <c r="O170" s="85"/>
    </row>
    <row r="171" spans="1:15" ht="12.75">
      <c r="A171" s="95"/>
      <c r="B171" s="112"/>
      <c r="C171" s="85"/>
      <c r="D171" s="96"/>
      <c r="E171" s="97"/>
      <c r="F171" s="97"/>
      <c r="G171" s="98"/>
      <c r="H171" s="97"/>
      <c r="I171" s="100"/>
      <c r="J171" s="97"/>
      <c r="K171" s="97"/>
      <c r="L171" s="85"/>
      <c r="M171" s="85"/>
      <c r="N171" s="85"/>
      <c r="O171" s="85"/>
    </row>
    <row r="172" spans="1:15" ht="12.75">
      <c r="A172" s="150"/>
      <c r="B172" s="85"/>
      <c r="C172" s="85"/>
      <c r="D172" s="96"/>
      <c r="E172" s="261"/>
      <c r="F172" s="261"/>
      <c r="G172" s="229"/>
      <c r="H172" s="229"/>
      <c r="I172" s="229"/>
      <c r="J172" s="229"/>
      <c r="K172" s="97"/>
      <c r="L172" s="85"/>
      <c r="M172" s="85"/>
      <c r="N172" s="85"/>
      <c r="O172" s="85"/>
    </row>
    <row r="173" spans="1:15" ht="12.75">
      <c r="A173" s="95"/>
      <c r="B173" s="112"/>
      <c r="C173" s="85"/>
      <c r="D173" s="96"/>
      <c r="E173" s="97"/>
      <c r="F173" s="97"/>
      <c r="G173" s="229"/>
      <c r="H173" s="229"/>
      <c r="I173" s="229"/>
      <c r="J173" s="229"/>
      <c r="K173" s="97"/>
      <c r="L173" s="85"/>
      <c r="M173" s="85"/>
      <c r="N173" s="85"/>
      <c r="O173" s="85"/>
    </row>
    <row r="174" spans="1:15" ht="12.75">
      <c r="A174" s="95"/>
      <c r="B174" s="91"/>
      <c r="C174" s="85"/>
      <c r="D174" s="96"/>
      <c r="E174" s="97"/>
      <c r="F174" s="97"/>
      <c r="G174" s="99"/>
      <c r="H174" s="97"/>
      <c r="I174" s="100"/>
      <c r="J174" s="97"/>
      <c r="K174" s="97"/>
      <c r="L174" s="85"/>
      <c r="M174" s="85"/>
      <c r="N174" s="85"/>
      <c r="O174" s="85"/>
    </row>
    <row r="175" spans="1:15" ht="12.75">
      <c r="A175" s="150"/>
      <c r="B175" s="85"/>
      <c r="C175" s="85"/>
      <c r="D175" s="96"/>
      <c r="E175" s="261"/>
      <c r="F175" s="261"/>
      <c r="G175" s="229"/>
      <c r="H175" s="229"/>
      <c r="I175" s="229"/>
      <c r="J175" s="229"/>
      <c r="K175" s="97"/>
      <c r="L175" s="85"/>
      <c r="M175" s="85"/>
      <c r="N175" s="85"/>
      <c r="O175" s="85"/>
    </row>
    <row r="176" spans="1:15" ht="12.75">
      <c r="A176" s="94"/>
      <c r="B176" s="85"/>
      <c r="C176" s="85"/>
      <c r="D176" s="96"/>
      <c r="E176" s="97"/>
      <c r="F176" s="97"/>
      <c r="G176" s="229"/>
      <c r="H176" s="229"/>
      <c r="I176" s="229"/>
      <c r="J176" s="229"/>
      <c r="K176" s="97"/>
      <c r="L176" s="85"/>
      <c r="M176" s="85"/>
      <c r="N176" s="85"/>
      <c r="O176" s="85"/>
    </row>
    <row r="177" spans="1:15" ht="12.75">
      <c r="A177" s="95"/>
      <c r="B177" s="116"/>
      <c r="C177" s="85"/>
      <c r="D177" s="96"/>
      <c r="E177" s="97"/>
      <c r="F177" s="97"/>
      <c r="G177" s="229"/>
      <c r="H177" s="229"/>
      <c r="I177" s="229"/>
      <c r="J177" s="229"/>
      <c r="K177" s="97"/>
      <c r="L177" s="85"/>
      <c r="M177" s="85"/>
      <c r="N177" s="85"/>
      <c r="O177" s="85"/>
    </row>
    <row r="178" spans="1:15" ht="12.75">
      <c r="A178" s="95"/>
      <c r="B178" s="91"/>
      <c r="C178" s="85"/>
      <c r="D178" s="96"/>
      <c r="E178" s="97"/>
      <c r="F178" s="97"/>
      <c r="G178" s="99"/>
      <c r="H178" s="97"/>
      <c r="I178" s="100"/>
      <c r="J178" s="97"/>
      <c r="K178" s="97"/>
      <c r="L178" s="85"/>
      <c r="M178" s="85"/>
      <c r="N178" s="85"/>
      <c r="O178" s="85"/>
    </row>
    <row r="179" spans="1:15" ht="12.75">
      <c r="A179" s="150"/>
      <c r="B179" s="85"/>
      <c r="C179" s="85"/>
      <c r="D179" s="96"/>
      <c r="E179" s="261"/>
      <c r="F179" s="261"/>
      <c r="G179" s="229"/>
      <c r="H179" s="229"/>
      <c r="I179" s="229"/>
      <c r="J179" s="229"/>
      <c r="K179" s="97"/>
      <c r="L179" s="85"/>
      <c r="M179" s="85"/>
      <c r="N179" s="85"/>
      <c r="O179" s="85"/>
    </row>
    <row r="180" spans="1:15" ht="12.75">
      <c r="A180" s="150"/>
      <c r="B180" s="85"/>
      <c r="C180" s="85"/>
      <c r="D180" s="96"/>
      <c r="E180" s="261"/>
      <c r="F180" s="261"/>
      <c r="G180" s="229"/>
      <c r="H180" s="229"/>
      <c r="I180" s="229"/>
      <c r="J180" s="229"/>
      <c r="K180" s="97"/>
      <c r="L180" s="85"/>
      <c r="M180" s="85"/>
      <c r="N180" s="85"/>
      <c r="O180" s="85"/>
    </row>
    <row r="181" spans="1:15" ht="12.75">
      <c r="A181" s="150"/>
      <c r="B181" s="85"/>
      <c r="C181" s="85"/>
      <c r="D181" s="96"/>
      <c r="E181" s="261"/>
      <c r="F181" s="261"/>
      <c r="G181" s="229"/>
      <c r="H181" s="229"/>
      <c r="I181" s="229"/>
      <c r="J181" s="229"/>
      <c r="K181" s="97"/>
      <c r="L181" s="85"/>
      <c r="M181" s="85"/>
      <c r="N181" s="85"/>
      <c r="O181" s="85"/>
    </row>
    <row r="182" spans="1:15" ht="12.75">
      <c r="A182" s="95"/>
      <c r="B182" s="150"/>
      <c r="C182" s="85"/>
      <c r="D182" s="96"/>
      <c r="E182" s="97"/>
      <c r="F182" s="97"/>
      <c r="G182" s="229"/>
      <c r="H182" s="229"/>
      <c r="I182" s="229"/>
      <c r="J182" s="229"/>
      <c r="K182" s="97"/>
      <c r="L182" s="85"/>
      <c r="M182" s="85"/>
      <c r="N182" s="85"/>
      <c r="O182" s="85"/>
    </row>
    <row r="183" spans="1:15" ht="12.75">
      <c r="A183" s="95"/>
      <c r="B183" s="112"/>
      <c r="C183" s="85"/>
      <c r="D183" s="96"/>
      <c r="E183" s="97"/>
      <c r="F183" s="97"/>
      <c r="G183" s="229"/>
      <c r="H183" s="229"/>
      <c r="I183" s="229"/>
      <c r="J183" s="229"/>
      <c r="K183" s="97"/>
      <c r="L183" s="85"/>
      <c r="M183" s="85"/>
      <c r="N183" s="85"/>
      <c r="O183" s="85"/>
    </row>
    <row r="184" spans="1:15" ht="12.75">
      <c r="A184" s="95"/>
      <c r="B184" s="91"/>
      <c r="C184" s="85"/>
      <c r="D184" s="96"/>
      <c r="E184" s="97"/>
      <c r="F184" s="97"/>
      <c r="G184" s="99"/>
      <c r="H184" s="97"/>
      <c r="I184" s="100"/>
      <c r="J184" s="97"/>
      <c r="K184" s="101"/>
      <c r="L184" s="85"/>
      <c r="M184" s="85"/>
      <c r="N184" s="85"/>
      <c r="O184" s="85"/>
    </row>
    <row r="185" spans="1:15" ht="12.75">
      <c r="A185" s="94"/>
      <c r="B185" s="85"/>
      <c r="C185" s="85"/>
      <c r="D185" s="96"/>
      <c r="E185" s="97"/>
      <c r="F185" s="97"/>
      <c r="G185" s="99"/>
      <c r="H185" s="97"/>
      <c r="I185" s="100"/>
      <c r="J185" s="97"/>
      <c r="K185" s="101"/>
      <c r="L185" s="85"/>
      <c r="M185" s="85"/>
      <c r="N185" s="85"/>
      <c r="O185" s="85"/>
    </row>
    <row r="186" spans="1:15" ht="12.75">
      <c r="A186" s="151"/>
      <c r="B186" s="85"/>
      <c r="C186" s="85"/>
      <c r="D186" s="96"/>
      <c r="E186" s="230"/>
      <c r="F186" s="230"/>
      <c r="G186" s="229"/>
      <c r="H186" s="229"/>
      <c r="I186" s="229"/>
      <c r="J186" s="229"/>
      <c r="K186" s="97"/>
      <c r="L186" s="85"/>
      <c r="M186" s="85"/>
      <c r="N186" s="85"/>
      <c r="O186" s="85"/>
    </row>
    <row r="187" spans="1:15" ht="12.75">
      <c r="A187" s="94"/>
      <c r="B187" s="85"/>
      <c r="C187" s="85"/>
      <c r="D187" s="96"/>
      <c r="E187" s="125"/>
      <c r="F187" s="125"/>
      <c r="G187" s="229"/>
      <c r="H187" s="229"/>
      <c r="I187" s="229"/>
      <c r="J187" s="229"/>
      <c r="K187" s="101"/>
      <c r="L187" s="85"/>
      <c r="M187" s="85"/>
      <c r="N187" s="85"/>
      <c r="O187" s="85"/>
    </row>
    <row r="188" spans="1:15" ht="12.75">
      <c r="A188" s="94"/>
      <c r="B188" s="85"/>
      <c r="C188" s="85"/>
      <c r="D188" s="96"/>
      <c r="E188" s="230"/>
      <c r="F188" s="230"/>
      <c r="G188" s="229"/>
      <c r="H188" s="229"/>
      <c r="I188" s="229"/>
      <c r="J188" s="229"/>
      <c r="K188" s="97"/>
      <c r="L188" s="85"/>
      <c r="M188" s="85"/>
      <c r="N188" s="85"/>
      <c r="O188" s="85"/>
    </row>
    <row r="189" spans="1:15" ht="12.75">
      <c r="A189" s="94"/>
      <c r="B189" s="85"/>
      <c r="C189" s="85"/>
      <c r="D189" s="96"/>
      <c r="E189" s="125"/>
      <c r="F189" s="125"/>
      <c r="G189" s="229"/>
      <c r="H189" s="229"/>
      <c r="I189" s="229"/>
      <c r="J189" s="229"/>
      <c r="K189" s="101"/>
      <c r="L189" s="85"/>
      <c r="M189" s="85"/>
      <c r="N189" s="85"/>
      <c r="O189" s="85"/>
    </row>
    <row r="190" spans="1:15" ht="12.75">
      <c r="A190" s="94"/>
      <c r="B190" s="85"/>
      <c r="C190" s="85"/>
      <c r="D190" s="96"/>
      <c r="E190" s="125"/>
      <c r="F190" s="125"/>
      <c r="G190" s="229"/>
      <c r="H190" s="229"/>
      <c r="I190" s="229"/>
      <c r="J190" s="229"/>
      <c r="K190" s="101"/>
      <c r="L190" s="85"/>
      <c r="M190" s="85"/>
      <c r="N190" s="85"/>
      <c r="O190" s="85"/>
    </row>
    <row r="191" spans="1:15" ht="12.75">
      <c r="A191" s="94"/>
      <c r="B191" s="85"/>
      <c r="C191" s="85"/>
      <c r="D191" s="96"/>
      <c r="E191" s="261"/>
      <c r="F191" s="261"/>
      <c r="G191" s="229"/>
      <c r="H191" s="229"/>
      <c r="I191" s="229"/>
      <c r="J191" s="229"/>
      <c r="K191" s="107"/>
      <c r="L191" s="85"/>
      <c r="M191" s="85"/>
      <c r="N191" s="85"/>
      <c r="O191" s="85"/>
    </row>
    <row r="192" spans="1:15" ht="12.75">
      <c r="A192" s="94"/>
      <c r="B192" s="85"/>
      <c r="C192" s="85"/>
      <c r="D192" s="96"/>
      <c r="E192" s="125"/>
      <c r="F192" s="125"/>
      <c r="G192" s="229"/>
      <c r="H192" s="229"/>
      <c r="I192" s="229"/>
      <c r="J192" s="229"/>
      <c r="K192" s="97"/>
      <c r="L192" s="85"/>
      <c r="M192" s="85"/>
      <c r="N192" s="85"/>
      <c r="O192" s="85"/>
    </row>
    <row r="193" spans="1:15" ht="12.75">
      <c r="A193" s="94"/>
      <c r="B193" s="85"/>
      <c r="C193" s="85"/>
      <c r="D193" s="96"/>
      <c r="E193" s="230"/>
      <c r="F193" s="230"/>
      <c r="G193" s="229"/>
      <c r="H193" s="229"/>
      <c r="I193" s="229"/>
      <c r="J193" s="229"/>
      <c r="K193" s="97"/>
      <c r="L193" s="85"/>
      <c r="M193" s="85"/>
      <c r="N193" s="85"/>
      <c r="O193" s="85"/>
    </row>
    <row r="194" spans="1:15" ht="12.75">
      <c r="A194" s="94"/>
      <c r="B194" s="85"/>
      <c r="C194" s="85"/>
      <c r="D194" s="96"/>
      <c r="E194" s="125"/>
      <c r="F194" s="125"/>
      <c r="G194" s="229"/>
      <c r="H194" s="229"/>
      <c r="I194" s="229"/>
      <c r="J194" s="229"/>
      <c r="K194" s="97"/>
      <c r="L194" s="85"/>
      <c r="M194" s="85"/>
      <c r="N194" s="85"/>
      <c r="O194" s="85"/>
    </row>
    <row r="195" spans="1:15" ht="12.75">
      <c r="A195" s="94"/>
      <c r="B195" s="85"/>
      <c r="C195" s="85"/>
      <c r="D195" s="96"/>
      <c r="E195" s="261"/>
      <c r="F195" s="261"/>
      <c r="G195" s="229"/>
      <c r="H195" s="229"/>
      <c r="I195" s="229"/>
      <c r="J195" s="229"/>
      <c r="K195" s="107"/>
      <c r="L195" s="85"/>
      <c r="M195" s="85"/>
      <c r="N195" s="85"/>
      <c r="O195" s="85"/>
    </row>
    <row r="196" spans="1:15" ht="12.75">
      <c r="A196" s="94"/>
      <c r="B196" s="85"/>
      <c r="C196" s="85"/>
      <c r="D196" s="96"/>
      <c r="E196" s="125"/>
      <c r="F196" s="125"/>
      <c r="G196" s="229"/>
      <c r="H196" s="229"/>
      <c r="I196" s="229"/>
      <c r="J196" s="229"/>
      <c r="K196" s="101"/>
      <c r="L196" s="85"/>
      <c r="M196" s="85"/>
      <c r="N196" s="85"/>
      <c r="O196" s="85"/>
    </row>
    <row r="197" spans="1:15" ht="12.75">
      <c r="A197" s="94"/>
      <c r="B197" s="85"/>
      <c r="C197" s="85"/>
      <c r="D197" s="96"/>
      <c r="E197" s="261"/>
      <c r="F197" s="261"/>
      <c r="G197" s="229"/>
      <c r="H197" s="229"/>
      <c r="I197" s="229"/>
      <c r="J197" s="229"/>
      <c r="K197" s="107"/>
      <c r="L197" s="85"/>
      <c r="M197" s="85"/>
      <c r="N197" s="85"/>
      <c r="O197" s="85"/>
    </row>
    <row r="198" spans="1:15" ht="12.75">
      <c r="A198" s="94"/>
      <c r="B198" s="85"/>
      <c r="C198" s="85"/>
      <c r="D198" s="96"/>
      <c r="E198" s="126"/>
      <c r="F198" s="125"/>
      <c r="G198" s="229"/>
      <c r="H198" s="229"/>
      <c r="I198" s="229"/>
      <c r="J198" s="229"/>
      <c r="K198" s="97"/>
      <c r="L198" s="85"/>
      <c r="M198" s="85"/>
      <c r="N198" s="85"/>
      <c r="O198" s="85"/>
    </row>
    <row r="199" spans="1:15" ht="12.75">
      <c r="A199" s="94"/>
      <c r="B199" s="85"/>
      <c r="C199" s="85"/>
      <c r="D199" s="96"/>
      <c r="E199" s="261"/>
      <c r="F199" s="261"/>
      <c r="G199" s="229"/>
      <c r="H199" s="229"/>
      <c r="I199" s="229"/>
      <c r="J199" s="229"/>
      <c r="K199" s="107"/>
      <c r="L199" s="85"/>
      <c r="M199" s="85"/>
      <c r="N199" s="85"/>
      <c r="O199" s="85"/>
    </row>
    <row r="200" spans="1:15" ht="12.75">
      <c r="A200" s="94"/>
      <c r="B200" s="85"/>
      <c r="C200" s="85"/>
      <c r="D200" s="96"/>
      <c r="E200" s="125"/>
      <c r="F200" s="125"/>
      <c r="G200" s="229"/>
      <c r="H200" s="229"/>
      <c r="I200" s="229"/>
      <c r="J200" s="229"/>
      <c r="K200" s="97"/>
      <c r="L200" s="85"/>
      <c r="M200" s="85"/>
      <c r="N200" s="85"/>
      <c r="O200" s="85"/>
    </row>
    <row r="201" spans="1:15" ht="12.75">
      <c r="A201" s="94"/>
      <c r="B201" s="85"/>
      <c r="C201" s="85"/>
      <c r="D201" s="96"/>
      <c r="E201" s="261"/>
      <c r="F201" s="261"/>
      <c r="G201" s="229"/>
      <c r="H201" s="229"/>
      <c r="I201" s="229"/>
      <c r="J201" s="229"/>
      <c r="K201" s="107"/>
      <c r="L201" s="85"/>
      <c r="M201" s="85"/>
      <c r="N201" s="85"/>
      <c r="O201" s="85"/>
    </row>
    <row r="202" spans="1:15" ht="12.75">
      <c r="A202" s="95"/>
      <c r="B202" s="116"/>
      <c r="C202" s="85"/>
      <c r="D202" s="96"/>
      <c r="E202" s="97"/>
      <c r="F202" s="97"/>
      <c r="G202" s="229"/>
      <c r="H202" s="229"/>
      <c r="I202" s="229"/>
      <c r="J202" s="229"/>
      <c r="K202" s="97"/>
      <c r="L202" s="85"/>
      <c r="M202" s="85"/>
      <c r="N202" s="85"/>
      <c r="O202" s="85"/>
    </row>
    <row r="203" spans="1:15" ht="12.75">
      <c r="A203" s="95"/>
      <c r="B203" s="112"/>
      <c r="C203" s="85"/>
      <c r="D203" s="96"/>
      <c r="E203" s="97"/>
      <c r="F203" s="97"/>
      <c r="G203" s="99"/>
      <c r="H203" s="97"/>
      <c r="I203" s="100"/>
      <c r="J203" s="97"/>
      <c r="K203" s="97"/>
      <c r="L203" s="85"/>
      <c r="M203" s="85"/>
      <c r="N203" s="85"/>
      <c r="O203" s="85"/>
    </row>
    <row r="204" spans="1:15" ht="12.75">
      <c r="A204" s="152"/>
      <c r="B204" s="85"/>
      <c r="C204" s="85"/>
      <c r="D204" s="96"/>
      <c r="E204" s="261"/>
      <c r="F204" s="261"/>
      <c r="G204" s="229"/>
      <c r="H204" s="229"/>
      <c r="I204" s="229"/>
      <c r="J204" s="229"/>
      <c r="K204" s="97"/>
      <c r="L204" s="85"/>
      <c r="M204" s="85"/>
      <c r="N204" s="85"/>
      <c r="O204" s="85"/>
    </row>
    <row r="205" spans="1:15" ht="12.75">
      <c r="A205" s="85"/>
      <c r="B205" s="112"/>
      <c r="C205" s="85"/>
      <c r="D205" s="96"/>
      <c r="E205" s="97"/>
      <c r="F205" s="97"/>
      <c r="G205" s="229"/>
      <c r="H205" s="229"/>
      <c r="I205" s="229"/>
      <c r="J205" s="229"/>
      <c r="K205" s="97"/>
      <c r="L205" s="85"/>
      <c r="M205" s="85"/>
      <c r="N205" s="85"/>
      <c r="O205" s="85"/>
    </row>
    <row r="206" spans="1:15" ht="12.75">
      <c r="A206" s="95"/>
      <c r="B206" s="112"/>
      <c r="C206" s="85"/>
      <c r="D206" s="96"/>
      <c r="E206" s="97"/>
      <c r="F206" s="97"/>
      <c r="G206" s="99"/>
      <c r="H206" s="97"/>
      <c r="I206" s="100"/>
      <c r="J206" s="97"/>
      <c r="K206" s="97"/>
      <c r="L206" s="85"/>
      <c r="M206" s="85"/>
      <c r="N206" s="85"/>
      <c r="O206" s="85"/>
    </row>
    <row r="207" spans="1:15" ht="12.75">
      <c r="A207" s="94"/>
      <c r="B207" s="85"/>
      <c r="C207" s="85"/>
      <c r="D207" s="96"/>
      <c r="E207" s="261"/>
      <c r="F207" s="261"/>
      <c r="G207" s="229"/>
      <c r="H207" s="229"/>
      <c r="I207" s="229"/>
      <c r="J207" s="229"/>
      <c r="K207" s="97"/>
      <c r="L207" s="85"/>
      <c r="M207" s="85"/>
      <c r="N207" s="85"/>
      <c r="O207" s="85"/>
    </row>
    <row r="208" spans="1:15" ht="12.75">
      <c r="A208" s="94"/>
      <c r="B208" s="85"/>
      <c r="C208" s="85"/>
      <c r="D208" s="96"/>
      <c r="E208" s="97"/>
      <c r="F208" s="97"/>
      <c r="G208" s="229"/>
      <c r="H208" s="229"/>
      <c r="I208" s="229"/>
      <c r="J208" s="229"/>
      <c r="K208" s="97"/>
      <c r="L208" s="85"/>
      <c r="M208" s="85"/>
      <c r="N208" s="85"/>
      <c r="O208" s="85"/>
    </row>
    <row r="209" spans="1:15" ht="12.75">
      <c r="A209" s="95"/>
      <c r="B209" s="112"/>
      <c r="C209" s="85"/>
      <c r="D209" s="96"/>
      <c r="E209" s="153"/>
      <c r="F209" s="97"/>
      <c r="G209" s="99"/>
      <c r="H209" s="97"/>
      <c r="I209" s="100"/>
      <c r="J209" s="97"/>
      <c r="K209" s="97"/>
      <c r="L209" s="85"/>
      <c r="M209" s="85"/>
      <c r="N209" s="85"/>
      <c r="O209" s="85"/>
    </row>
    <row r="210" spans="1:15" ht="12.75">
      <c r="A210" s="95"/>
      <c r="B210" s="112"/>
      <c r="C210" s="85"/>
      <c r="D210" s="96"/>
      <c r="E210" s="153"/>
      <c r="F210" s="97"/>
      <c r="G210" s="99"/>
      <c r="H210" s="97"/>
      <c r="I210" s="100"/>
      <c r="J210" s="97"/>
      <c r="K210" s="97"/>
      <c r="L210" s="85"/>
      <c r="M210" s="85"/>
      <c r="N210" s="85"/>
      <c r="O210" s="85"/>
    </row>
    <row r="211" spans="1:15" ht="12.75">
      <c r="A211" s="94"/>
      <c r="B211" s="85"/>
      <c r="C211" s="85"/>
      <c r="D211" s="96"/>
      <c r="E211" s="261"/>
      <c r="F211" s="261"/>
      <c r="G211" s="229"/>
      <c r="H211" s="229"/>
      <c r="I211" s="100"/>
      <c r="J211" s="97"/>
      <c r="K211" s="97"/>
      <c r="L211" s="85"/>
      <c r="M211" s="85"/>
      <c r="N211" s="85"/>
      <c r="O211" s="85"/>
    </row>
    <row r="212" spans="1:15" ht="12.75">
      <c r="A212" s="94"/>
      <c r="B212" s="85"/>
      <c r="C212" s="85"/>
      <c r="D212" s="96"/>
      <c r="E212" s="97"/>
      <c r="F212" s="97"/>
      <c r="G212" s="229"/>
      <c r="H212" s="229"/>
      <c r="I212" s="100"/>
      <c r="J212" s="97"/>
      <c r="K212" s="97"/>
      <c r="L212" s="85"/>
      <c r="M212" s="85"/>
      <c r="N212" s="85"/>
      <c r="O212" s="85"/>
    </row>
    <row r="213" spans="1:15" ht="12.75">
      <c r="A213" s="94"/>
      <c r="B213" s="85"/>
      <c r="C213" s="85"/>
      <c r="D213" s="96"/>
      <c r="E213" s="261"/>
      <c r="F213" s="261"/>
      <c r="G213" s="229"/>
      <c r="H213" s="229"/>
      <c r="I213" s="100"/>
      <c r="J213" s="97"/>
      <c r="K213" s="97"/>
      <c r="L213" s="85"/>
      <c r="M213" s="85"/>
      <c r="N213" s="85"/>
      <c r="O213" s="85"/>
    </row>
    <row r="214" spans="1:15" ht="12.75">
      <c r="A214" s="94"/>
      <c r="B214" s="85"/>
      <c r="C214" s="85"/>
      <c r="D214" s="96"/>
      <c r="E214" s="97"/>
      <c r="F214" s="97"/>
      <c r="G214" s="229"/>
      <c r="H214" s="229"/>
      <c r="I214" s="100"/>
      <c r="J214" s="97"/>
      <c r="K214" s="97"/>
      <c r="L214" s="85"/>
      <c r="M214" s="85"/>
      <c r="N214" s="85"/>
      <c r="O214" s="85"/>
    </row>
    <row r="215" spans="1:15" ht="12.75">
      <c r="A215" s="94"/>
      <c r="B215" s="85"/>
      <c r="C215" s="85"/>
      <c r="D215" s="96"/>
      <c r="E215" s="97"/>
      <c r="F215" s="97"/>
      <c r="G215" s="229"/>
      <c r="H215" s="229"/>
      <c r="I215" s="100"/>
      <c r="J215" s="97"/>
      <c r="K215" s="97"/>
      <c r="L215" s="85"/>
      <c r="M215" s="85"/>
      <c r="N215" s="85"/>
      <c r="O215" s="85"/>
    </row>
    <row r="216" spans="1:15" ht="12.75">
      <c r="A216" s="94"/>
      <c r="B216" s="85"/>
      <c r="C216" s="85"/>
      <c r="D216" s="96"/>
      <c r="E216" s="261"/>
      <c r="F216" s="261"/>
      <c r="G216" s="229"/>
      <c r="H216" s="229"/>
      <c r="I216" s="100"/>
      <c r="J216" s="97"/>
      <c r="K216" s="97"/>
      <c r="L216" s="85"/>
      <c r="M216" s="85"/>
      <c r="N216" s="85"/>
      <c r="O216" s="85"/>
    </row>
    <row r="217" spans="1:15" ht="12.75">
      <c r="A217" s="116"/>
      <c r="B217" s="85"/>
      <c r="C217" s="85"/>
      <c r="D217" s="96"/>
      <c r="E217" s="97"/>
      <c r="F217" s="97"/>
      <c r="G217" s="229"/>
      <c r="H217" s="229"/>
      <c r="I217" s="100"/>
      <c r="J217" s="97"/>
      <c r="K217" s="97"/>
      <c r="L217" s="85"/>
      <c r="M217" s="85"/>
      <c r="N217" s="85"/>
      <c r="O217" s="85"/>
    </row>
    <row r="218" spans="1:15" ht="12.75">
      <c r="A218" s="95"/>
      <c r="B218" s="116"/>
      <c r="C218" s="85"/>
      <c r="D218" s="96"/>
      <c r="E218" s="97"/>
      <c r="F218" s="97"/>
      <c r="G218" s="229"/>
      <c r="H218" s="229"/>
      <c r="I218" s="226"/>
      <c r="J218" s="226"/>
      <c r="K218" s="97"/>
      <c r="L218" s="85"/>
      <c r="M218" s="85"/>
      <c r="N218" s="85"/>
      <c r="O218" s="85"/>
    </row>
    <row r="219" spans="1:15" ht="12.75">
      <c r="A219" s="95"/>
      <c r="B219" s="112"/>
      <c r="C219" s="85"/>
      <c r="D219" s="96"/>
      <c r="E219" s="97"/>
      <c r="F219" s="97"/>
      <c r="G219" s="229"/>
      <c r="H219" s="229"/>
      <c r="I219" s="226"/>
      <c r="J219" s="226"/>
      <c r="K219" s="97"/>
      <c r="L219" s="85"/>
      <c r="M219" s="85"/>
      <c r="N219" s="85"/>
      <c r="O219" s="85"/>
    </row>
    <row r="220" spans="1:15" ht="12.75">
      <c r="A220" s="95"/>
      <c r="B220" s="112"/>
      <c r="C220" s="95"/>
      <c r="D220" s="95"/>
      <c r="E220" s="95"/>
      <c r="F220" s="95"/>
      <c r="G220" s="97"/>
      <c r="H220" s="97"/>
      <c r="I220" s="97"/>
      <c r="J220" s="97"/>
      <c r="K220" s="110"/>
      <c r="L220" s="85"/>
      <c r="M220" s="85"/>
      <c r="N220" s="85"/>
      <c r="O220" s="85"/>
    </row>
    <row r="221" spans="1:15" ht="12.75">
      <c r="A221" s="95"/>
      <c r="B221" s="112"/>
      <c r="C221" s="85"/>
      <c r="D221" s="96"/>
      <c r="E221" s="261"/>
      <c r="F221" s="261"/>
      <c r="G221" s="214"/>
      <c r="H221" s="214"/>
      <c r="I221" s="214"/>
      <c r="J221" s="214"/>
      <c r="K221" s="101"/>
      <c r="L221" s="85"/>
      <c r="M221" s="85"/>
      <c r="N221" s="85"/>
      <c r="O221" s="85"/>
    </row>
    <row r="222" spans="1:15" ht="12.75">
      <c r="A222" s="95"/>
      <c r="B222" s="112"/>
      <c r="C222" s="85"/>
      <c r="D222" s="267"/>
      <c r="E222" s="267"/>
      <c r="F222" s="267"/>
      <c r="G222" s="267"/>
      <c r="H222" s="97"/>
      <c r="I222" s="100"/>
      <c r="J222" s="97"/>
      <c r="K222" s="101"/>
      <c r="L222" s="85"/>
      <c r="M222" s="85"/>
      <c r="N222" s="85"/>
      <c r="O222" s="85"/>
    </row>
    <row r="223" spans="1:15" ht="12.75">
      <c r="A223" s="95"/>
      <c r="B223" s="112"/>
      <c r="C223" s="85"/>
      <c r="D223" s="96"/>
      <c r="E223" s="97"/>
      <c r="F223" s="97"/>
      <c r="G223" s="99"/>
      <c r="H223" s="97"/>
      <c r="I223" s="100"/>
      <c r="J223" s="101"/>
      <c r="K223" s="101"/>
      <c r="L223" s="85"/>
      <c r="M223" s="85"/>
      <c r="N223" s="85"/>
      <c r="O223" s="85"/>
    </row>
    <row r="224" spans="1:15" ht="12.75">
      <c r="A224" s="95"/>
      <c r="B224" s="112"/>
      <c r="C224" s="85"/>
      <c r="D224" s="96"/>
      <c r="E224" s="97"/>
      <c r="F224" s="97"/>
      <c r="G224" s="99"/>
      <c r="H224" s="97"/>
      <c r="I224" s="100"/>
      <c r="J224" s="101"/>
      <c r="K224" s="101"/>
      <c r="L224" s="85"/>
      <c r="M224" s="85"/>
      <c r="N224" s="85"/>
      <c r="O224" s="85"/>
    </row>
    <row r="225" spans="1:15" ht="12.75">
      <c r="A225" s="95"/>
      <c r="B225" s="112"/>
      <c r="C225" s="85"/>
      <c r="D225" s="96"/>
      <c r="E225" s="218"/>
      <c r="F225" s="218"/>
      <c r="G225" s="218"/>
      <c r="H225" s="218"/>
      <c r="I225" s="104"/>
      <c r="J225" s="118"/>
      <c r="K225" s="101"/>
      <c r="L225" s="85"/>
      <c r="M225" s="85"/>
      <c r="N225" s="85"/>
      <c r="O225" s="85"/>
    </row>
    <row r="226" spans="1:15" ht="12.75">
      <c r="A226" s="95"/>
      <c r="B226" s="112"/>
      <c r="C226" s="85"/>
      <c r="D226" s="96"/>
      <c r="E226" s="218"/>
      <c r="F226" s="218"/>
      <c r="G226" s="218"/>
      <c r="H226" s="218"/>
      <c r="I226" s="104"/>
      <c r="J226" s="115"/>
      <c r="K226" s="101"/>
      <c r="L226" s="85"/>
      <c r="M226" s="85"/>
      <c r="N226" s="85"/>
      <c r="O226" s="85"/>
    </row>
    <row r="227" spans="1:15" ht="12.75">
      <c r="A227" s="95"/>
      <c r="B227" s="112"/>
      <c r="C227" s="85"/>
      <c r="D227" s="96"/>
      <c r="E227" s="97"/>
      <c r="F227" s="98"/>
      <c r="G227" s="233"/>
      <c r="H227" s="233"/>
      <c r="I227" s="99"/>
      <c r="J227" s="101"/>
      <c r="K227" s="97"/>
      <c r="L227" s="85"/>
      <c r="M227" s="85"/>
      <c r="N227" s="85"/>
      <c r="O227" s="85"/>
    </row>
    <row r="228" spans="1:15" ht="12.75">
      <c r="A228" s="95"/>
      <c r="B228" s="112"/>
      <c r="C228" s="85"/>
      <c r="D228" s="96"/>
      <c r="E228" s="97"/>
      <c r="F228" s="97"/>
      <c r="G228" s="233"/>
      <c r="H228" s="233"/>
      <c r="I228" s="97"/>
      <c r="J228" s="101"/>
      <c r="K228" s="97"/>
      <c r="L228" s="85"/>
      <c r="M228" s="85"/>
      <c r="N228" s="85"/>
      <c r="O228" s="85"/>
    </row>
    <row r="229" spans="1:15" ht="12.75">
      <c r="A229" s="94"/>
      <c r="B229" s="85"/>
      <c r="C229" s="85"/>
      <c r="D229" s="96"/>
      <c r="E229" s="230"/>
      <c r="F229" s="230"/>
      <c r="G229" s="233"/>
      <c r="H229" s="233"/>
      <c r="I229" s="97"/>
      <c r="J229" s="101"/>
      <c r="K229" s="97"/>
      <c r="L229" s="85"/>
      <c r="M229" s="85"/>
      <c r="N229" s="85"/>
      <c r="O229" s="85"/>
    </row>
    <row r="230" spans="1:15" ht="12.75">
      <c r="A230" s="95"/>
      <c r="B230" s="112"/>
      <c r="C230" s="85"/>
      <c r="D230" s="96"/>
      <c r="E230" s="233"/>
      <c r="F230" s="233"/>
      <c r="G230" s="233"/>
      <c r="H230" s="233"/>
      <c r="I230" s="97"/>
      <c r="J230" s="101"/>
      <c r="K230" s="97"/>
      <c r="L230" s="85"/>
      <c r="M230" s="85"/>
      <c r="N230" s="85"/>
      <c r="O230" s="85"/>
    </row>
    <row r="231" spans="1:15" ht="12.75">
      <c r="A231" s="94"/>
      <c r="B231" s="85"/>
      <c r="C231" s="85"/>
      <c r="D231" s="96"/>
      <c r="E231" s="230"/>
      <c r="F231" s="230"/>
      <c r="G231" s="233"/>
      <c r="H231" s="233"/>
      <c r="I231" s="97"/>
      <c r="J231" s="101"/>
      <c r="K231" s="97"/>
      <c r="L231" s="85"/>
      <c r="M231" s="85"/>
      <c r="N231" s="85"/>
      <c r="O231" s="85"/>
    </row>
    <row r="232" spans="1:15" ht="12.75">
      <c r="A232" s="95"/>
      <c r="B232" s="112"/>
      <c r="C232" s="85"/>
      <c r="D232" s="96"/>
      <c r="E232" s="233"/>
      <c r="F232" s="233"/>
      <c r="G232" s="233"/>
      <c r="H232" s="233"/>
      <c r="I232" s="97"/>
      <c r="J232" s="101"/>
      <c r="K232" s="97"/>
      <c r="L232" s="85"/>
      <c r="M232" s="85"/>
      <c r="N232" s="85"/>
      <c r="O232" s="85"/>
    </row>
    <row r="233" spans="1:15" ht="12.75">
      <c r="A233" s="94"/>
      <c r="B233" s="85"/>
      <c r="C233" s="85"/>
      <c r="D233" s="96"/>
      <c r="E233" s="230"/>
      <c r="F233" s="230"/>
      <c r="G233" s="233"/>
      <c r="H233" s="233"/>
      <c r="I233" s="97"/>
      <c r="J233" s="101"/>
      <c r="K233" s="97"/>
      <c r="L233" s="85"/>
      <c r="M233" s="85"/>
      <c r="N233" s="85"/>
      <c r="O233" s="85"/>
    </row>
    <row r="234" spans="1:15" ht="12.75">
      <c r="A234" s="95"/>
      <c r="B234" s="112"/>
      <c r="C234" s="85"/>
      <c r="D234" s="96"/>
      <c r="E234" s="233"/>
      <c r="F234" s="233"/>
      <c r="G234" s="233"/>
      <c r="H234" s="233"/>
      <c r="I234" s="97"/>
      <c r="J234" s="101"/>
      <c r="K234" s="97"/>
      <c r="L234" s="85"/>
      <c r="M234" s="85"/>
      <c r="N234" s="85"/>
      <c r="O234" s="85"/>
    </row>
    <row r="235" spans="1:15" ht="12.75">
      <c r="A235" s="94"/>
      <c r="B235" s="85"/>
      <c r="C235" s="85"/>
      <c r="D235" s="96"/>
      <c r="E235" s="230"/>
      <c r="F235" s="230"/>
      <c r="G235" s="233"/>
      <c r="H235" s="233"/>
      <c r="I235" s="97"/>
      <c r="J235" s="101"/>
      <c r="K235" s="97"/>
      <c r="L235" s="85"/>
      <c r="M235" s="85"/>
      <c r="N235" s="85"/>
      <c r="O235" s="85"/>
    </row>
    <row r="236" spans="1:15" ht="12.75">
      <c r="A236" s="95"/>
      <c r="B236" s="112"/>
      <c r="C236" s="85"/>
      <c r="D236" s="96"/>
      <c r="E236" s="233"/>
      <c r="F236" s="233"/>
      <c r="G236" s="233"/>
      <c r="H236" s="233"/>
      <c r="I236" s="97"/>
      <c r="J236" s="101"/>
      <c r="K236" s="101"/>
      <c r="L236" s="85"/>
      <c r="M236" s="85"/>
      <c r="N236" s="85"/>
      <c r="O236" s="85"/>
    </row>
    <row r="237" spans="1:15" ht="12.75">
      <c r="A237" s="94"/>
      <c r="B237" s="85"/>
      <c r="C237" s="85"/>
      <c r="D237" s="96"/>
      <c r="E237" s="230"/>
      <c r="F237" s="230"/>
      <c r="G237" s="233"/>
      <c r="H237" s="233"/>
      <c r="I237" s="97"/>
      <c r="J237" s="101"/>
      <c r="K237" s="101"/>
      <c r="L237" s="85"/>
      <c r="M237" s="85"/>
      <c r="N237" s="85"/>
      <c r="O237" s="85"/>
    </row>
    <row r="238" spans="1:15" ht="12.75">
      <c r="A238" s="95"/>
      <c r="B238" s="85"/>
      <c r="C238" s="85"/>
      <c r="D238" s="96"/>
      <c r="E238" s="233"/>
      <c r="F238" s="233"/>
      <c r="G238" s="233"/>
      <c r="H238" s="233"/>
      <c r="I238" s="97"/>
      <c r="J238" s="101"/>
      <c r="K238" s="101"/>
      <c r="L238" s="85"/>
      <c r="M238" s="85"/>
      <c r="N238" s="85"/>
      <c r="O238" s="85"/>
    </row>
    <row r="239" spans="1:15" ht="12.75">
      <c r="A239" s="94"/>
      <c r="B239" s="85"/>
      <c r="C239" s="85"/>
      <c r="D239" s="96"/>
      <c r="E239" s="230"/>
      <c r="F239" s="230"/>
      <c r="G239" s="266"/>
      <c r="H239" s="266"/>
      <c r="I239" s="97"/>
      <c r="J239" s="101"/>
      <c r="K239" s="97"/>
      <c r="L239" s="85"/>
      <c r="M239" s="85"/>
      <c r="N239" s="85"/>
      <c r="O239" s="85"/>
    </row>
    <row r="240" spans="1:15" ht="12.75">
      <c r="A240" s="94"/>
      <c r="B240" s="85"/>
      <c r="C240" s="85"/>
      <c r="D240" s="96"/>
      <c r="E240" s="233"/>
      <c r="F240" s="233"/>
      <c r="G240" s="233"/>
      <c r="H240" s="233"/>
      <c r="I240" s="97"/>
      <c r="J240" s="101"/>
      <c r="K240" s="97"/>
      <c r="L240" s="85"/>
      <c r="M240" s="85"/>
      <c r="N240" s="85"/>
      <c r="O240" s="85"/>
    </row>
    <row r="241" spans="1:15" ht="12.75">
      <c r="A241" s="95"/>
      <c r="B241" s="112"/>
      <c r="C241" s="85"/>
      <c r="D241" s="96"/>
      <c r="E241" s="97"/>
      <c r="F241" s="97"/>
      <c r="G241" s="233"/>
      <c r="H241" s="233"/>
      <c r="I241" s="97"/>
      <c r="J241" s="101"/>
      <c r="K241" s="97"/>
      <c r="L241" s="85"/>
      <c r="M241" s="85"/>
      <c r="N241" s="85"/>
      <c r="O241" s="85"/>
    </row>
    <row r="242" spans="1:15" ht="12.75">
      <c r="A242" s="94"/>
      <c r="B242" s="85"/>
      <c r="C242" s="85"/>
      <c r="D242" s="96"/>
      <c r="E242" s="230"/>
      <c r="F242" s="230"/>
      <c r="G242" s="266"/>
      <c r="H242" s="266"/>
      <c r="I242" s="97"/>
      <c r="J242" s="101"/>
      <c r="K242" s="97"/>
      <c r="L242" s="85"/>
      <c r="M242" s="85"/>
      <c r="N242" s="85"/>
      <c r="O242" s="85"/>
    </row>
    <row r="243" spans="1:15" ht="12.75">
      <c r="A243" s="95"/>
      <c r="B243" s="94"/>
      <c r="C243" s="85"/>
      <c r="D243" s="96"/>
      <c r="E243" s="233"/>
      <c r="F243" s="233"/>
      <c r="G243" s="85"/>
      <c r="H243" s="95"/>
      <c r="I243" s="97"/>
      <c r="J243" s="101"/>
      <c r="K243" s="97"/>
      <c r="L243" s="85"/>
      <c r="M243" s="85"/>
      <c r="N243" s="85"/>
      <c r="O243" s="85"/>
    </row>
    <row r="244" spans="1:15" ht="12.75">
      <c r="A244" s="95"/>
      <c r="B244" s="95"/>
      <c r="C244" s="95"/>
      <c r="D244" s="95"/>
      <c r="E244" s="85"/>
      <c r="F244" s="95"/>
      <c r="G244" s="218"/>
      <c r="H244" s="218"/>
      <c r="I244" s="97"/>
      <c r="J244" s="101"/>
      <c r="K244" s="93"/>
      <c r="L244" s="85"/>
      <c r="M244" s="85"/>
      <c r="N244" s="85"/>
      <c r="O244" s="85"/>
    </row>
    <row r="245" spans="1:15" ht="12.75">
      <c r="A245" s="95"/>
      <c r="B245" s="94"/>
      <c r="C245" s="85"/>
      <c r="D245" s="96"/>
      <c r="E245" s="231"/>
      <c r="F245" s="231"/>
      <c r="G245" s="232"/>
      <c r="H245" s="232"/>
      <c r="I245" s="97"/>
      <c r="J245" s="101"/>
      <c r="K245" s="99"/>
      <c r="L245" s="85"/>
      <c r="M245" s="85"/>
      <c r="N245" s="85"/>
      <c r="O245" s="85"/>
    </row>
    <row r="246" spans="1:15" ht="12.75">
      <c r="A246" s="95"/>
      <c r="B246" s="94"/>
      <c r="C246" s="85"/>
      <c r="D246" s="96"/>
      <c r="E246" s="97"/>
      <c r="F246" s="97"/>
      <c r="G246" s="97"/>
      <c r="H246" s="95"/>
      <c r="I246" s="97"/>
      <c r="J246" s="101"/>
      <c r="K246" s="99"/>
      <c r="L246" s="85"/>
      <c r="M246" s="85"/>
      <c r="N246" s="85"/>
      <c r="O246" s="85"/>
    </row>
    <row r="247" spans="1:15" ht="12.75">
      <c r="A247" s="95"/>
      <c r="B247" s="94"/>
      <c r="C247" s="85"/>
      <c r="D247" s="96"/>
      <c r="E247" s="97"/>
      <c r="F247" s="97"/>
      <c r="G247" s="97"/>
      <c r="H247" s="95"/>
      <c r="I247" s="97"/>
      <c r="J247" s="101"/>
      <c r="K247" s="99"/>
      <c r="L247" s="85"/>
      <c r="M247" s="85"/>
      <c r="N247" s="85"/>
      <c r="O247" s="85"/>
    </row>
    <row r="248" spans="1:15" ht="12.75">
      <c r="A248" s="95"/>
      <c r="B248" s="94"/>
      <c r="C248" s="85"/>
      <c r="D248" s="96"/>
      <c r="E248" s="97"/>
      <c r="F248" s="97"/>
      <c r="G248" s="97"/>
      <c r="H248" s="95"/>
      <c r="I248" s="97"/>
      <c r="J248" s="101"/>
      <c r="K248" s="99"/>
      <c r="L248" s="85"/>
      <c r="M248" s="85"/>
      <c r="N248" s="85"/>
      <c r="O248" s="85"/>
    </row>
    <row r="249" spans="1:15" ht="12.75">
      <c r="A249" s="95"/>
      <c r="B249" s="112"/>
      <c r="C249" s="85"/>
      <c r="D249" s="96"/>
      <c r="E249" s="115"/>
      <c r="F249" s="168"/>
      <c r="G249" s="219"/>
      <c r="H249" s="219"/>
      <c r="I249" s="219"/>
      <c r="J249" s="219"/>
      <c r="K249" s="104"/>
      <c r="L249" s="85"/>
      <c r="M249" s="85"/>
      <c r="N249" s="85"/>
      <c r="O249" s="85"/>
    </row>
    <row r="250" spans="1:15" ht="12.75">
      <c r="A250" s="95"/>
      <c r="B250" s="112"/>
      <c r="C250" s="85"/>
      <c r="D250" s="96"/>
      <c r="E250" s="97"/>
      <c r="F250" s="169"/>
      <c r="G250" s="219"/>
      <c r="H250" s="219"/>
      <c r="I250" s="219"/>
      <c r="J250" s="219"/>
      <c r="K250" s="104"/>
      <c r="L250" s="85"/>
      <c r="M250" s="85"/>
      <c r="N250" s="85"/>
      <c r="O250" s="85"/>
    </row>
    <row r="251" spans="1:15" ht="12.75">
      <c r="A251" s="95"/>
      <c r="B251" s="112"/>
      <c r="C251" s="85"/>
      <c r="D251" s="96"/>
      <c r="E251" s="97"/>
      <c r="F251" s="98"/>
      <c r="G251" s="99"/>
      <c r="H251" s="99"/>
      <c r="I251" s="100"/>
      <c r="J251" s="101"/>
      <c r="K251" s="101"/>
      <c r="L251" s="85"/>
      <c r="M251" s="85"/>
      <c r="N251" s="85"/>
      <c r="O251" s="85"/>
    </row>
    <row r="252" spans="1:15" ht="12.75">
      <c r="A252" s="95"/>
      <c r="B252" s="112"/>
      <c r="C252" s="85"/>
      <c r="D252" s="96"/>
      <c r="E252" s="97"/>
      <c r="F252" s="98"/>
      <c r="G252" s="99"/>
      <c r="H252" s="97"/>
      <c r="I252" s="100"/>
      <c r="J252" s="97"/>
      <c r="K252" s="97"/>
      <c r="L252" s="85"/>
      <c r="M252" s="85"/>
      <c r="N252" s="85"/>
      <c r="O252" s="85"/>
    </row>
    <row r="253" spans="1:15" ht="12.75">
      <c r="A253" s="94"/>
      <c r="B253" s="85"/>
      <c r="C253" s="85"/>
      <c r="D253" s="85"/>
      <c r="E253" s="181"/>
      <c r="F253" s="98"/>
      <c r="G253" s="221"/>
      <c r="H253" s="221"/>
      <c r="I253" s="221"/>
      <c r="J253" s="221"/>
      <c r="K253" s="107"/>
      <c r="L253" s="85"/>
      <c r="M253" s="85"/>
      <c r="N253" s="85"/>
      <c r="O253" s="85"/>
    </row>
    <row r="254" spans="1:15" ht="12.75">
      <c r="A254" s="95"/>
      <c r="B254" s="94"/>
      <c r="C254" s="85"/>
      <c r="D254" s="96"/>
      <c r="E254" s="97"/>
      <c r="F254" s="98"/>
      <c r="G254" s="99"/>
      <c r="H254" s="97"/>
      <c r="I254" s="100"/>
      <c r="J254" s="97"/>
      <c r="K254" s="101"/>
      <c r="L254" s="85"/>
      <c r="M254" s="85"/>
      <c r="N254" s="85"/>
      <c r="O254" s="85"/>
    </row>
    <row r="255" spans="1:15" ht="12.75">
      <c r="A255" s="95"/>
      <c r="B255" s="112"/>
      <c r="C255" s="97"/>
      <c r="D255" s="96"/>
      <c r="E255" s="96"/>
      <c r="F255" s="98"/>
      <c r="G255" s="100"/>
      <c r="H255" s="97"/>
      <c r="I255" s="97"/>
      <c r="J255" s="97"/>
      <c r="K255" s="97"/>
      <c r="L255" s="85"/>
      <c r="M255" s="85"/>
      <c r="N255" s="85"/>
      <c r="O255" s="85"/>
    </row>
    <row r="256" spans="1:15" ht="12.75">
      <c r="A256" s="94"/>
      <c r="B256" s="85"/>
      <c r="C256" s="85"/>
      <c r="D256" s="96"/>
      <c r="E256" s="97"/>
      <c r="F256" s="98"/>
      <c r="G256" s="97"/>
      <c r="H256" s="97"/>
      <c r="I256" s="97"/>
      <c r="J256" s="97"/>
      <c r="K256" s="97"/>
      <c r="L256" s="85"/>
      <c r="M256" s="85"/>
      <c r="N256" s="85"/>
      <c r="O256" s="85"/>
    </row>
    <row r="257" spans="1:15" ht="12.75">
      <c r="A257" s="94"/>
      <c r="B257" s="85"/>
      <c r="C257" s="85"/>
      <c r="D257" s="96"/>
      <c r="E257" s="97"/>
      <c r="F257" s="98"/>
      <c r="G257" s="97"/>
      <c r="H257" s="97"/>
      <c r="I257" s="97"/>
      <c r="J257" s="97"/>
      <c r="K257" s="101"/>
      <c r="L257" s="85"/>
      <c r="M257" s="85"/>
      <c r="N257" s="85"/>
      <c r="O257" s="85"/>
    </row>
    <row r="258" spans="1:15" ht="12.75">
      <c r="A258" s="95"/>
      <c r="B258" s="112"/>
      <c r="C258" s="85"/>
      <c r="D258" s="96"/>
      <c r="E258" s="97"/>
      <c r="F258" s="98"/>
      <c r="G258" s="97"/>
      <c r="H258" s="97"/>
      <c r="I258" s="100"/>
      <c r="J258" s="97"/>
      <c r="K258" s="101"/>
      <c r="L258" s="85"/>
      <c r="M258" s="85"/>
      <c r="N258" s="85"/>
      <c r="O258" s="85"/>
    </row>
    <row r="259" spans="1:15" ht="12.75">
      <c r="A259" s="95"/>
      <c r="B259" s="95"/>
      <c r="C259" s="85"/>
      <c r="D259" s="96"/>
      <c r="E259" s="97"/>
      <c r="F259" s="98"/>
      <c r="G259" s="233"/>
      <c r="H259" s="233"/>
      <c r="I259" s="233"/>
      <c r="J259" s="233"/>
      <c r="K259" s="110"/>
      <c r="L259" s="85"/>
      <c r="M259" s="85"/>
      <c r="N259" s="85"/>
      <c r="O259" s="85"/>
    </row>
    <row r="260" spans="1:15" ht="12.75">
      <c r="A260" s="95"/>
      <c r="B260" s="112"/>
      <c r="C260" s="85"/>
      <c r="D260" s="96"/>
      <c r="E260" s="97"/>
      <c r="F260" s="98"/>
      <c r="G260" s="221"/>
      <c r="H260" s="221"/>
      <c r="I260" s="221"/>
      <c r="J260" s="221"/>
      <c r="K260" s="101"/>
      <c r="L260" s="85"/>
      <c r="M260" s="85"/>
      <c r="N260" s="85"/>
      <c r="O260" s="85"/>
    </row>
    <row r="261" spans="1:15" ht="12.75">
      <c r="A261" s="95"/>
      <c r="B261" s="112"/>
      <c r="C261" s="85"/>
      <c r="D261" s="96"/>
      <c r="E261" s="97"/>
      <c r="F261" s="98"/>
      <c r="G261" s="97"/>
      <c r="H261" s="97"/>
      <c r="I261" s="100"/>
      <c r="J261" s="97"/>
      <c r="K261" s="101"/>
      <c r="L261" s="85"/>
      <c r="M261" s="85"/>
      <c r="N261" s="85"/>
      <c r="O261" s="85"/>
    </row>
    <row r="262" spans="1:15" ht="12.75">
      <c r="A262" s="95"/>
      <c r="B262" s="116"/>
      <c r="C262" s="85"/>
      <c r="D262" s="96"/>
      <c r="E262" s="97"/>
      <c r="F262" s="98"/>
      <c r="G262" s="97"/>
      <c r="H262" s="99"/>
      <c r="I262" s="100"/>
      <c r="J262" s="101"/>
      <c r="K262" s="101"/>
      <c r="L262" s="85"/>
      <c r="M262" s="85"/>
      <c r="N262" s="85"/>
      <c r="O262" s="85"/>
    </row>
    <row r="263" spans="1:15" ht="12.75">
      <c r="A263" s="95"/>
      <c r="B263" s="116"/>
      <c r="C263" s="85"/>
      <c r="D263" s="96"/>
      <c r="E263" s="97"/>
      <c r="F263" s="98"/>
      <c r="G263" s="95"/>
      <c r="H263" s="101"/>
      <c r="I263" s="117"/>
      <c r="J263" s="101"/>
      <c r="K263" s="122"/>
      <c r="L263" s="85"/>
      <c r="M263" s="85"/>
      <c r="N263" s="85"/>
      <c r="O263" s="85"/>
    </row>
    <row r="264" spans="1:15" ht="12.75">
      <c r="A264" s="95"/>
      <c r="B264" s="116"/>
      <c r="C264" s="85"/>
      <c r="D264" s="96"/>
      <c r="E264" s="97"/>
      <c r="F264" s="98"/>
      <c r="G264" s="95"/>
      <c r="H264" s="99"/>
      <c r="I264" s="97"/>
      <c r="J264" s="101"/>
      <c r="K264" s="93"/>
      <c r="L264" s="85"/>
      <c r="M264" s="85"/>
      <c r="N264" s="85"/>
      <c r="O264" s="85"/>
    </row>
    <row r="265" spans="1:15" ht="12.75">
      <c r="A265" s="95"/>
      <c r="B265" s="116"/>
      <c r="C265" s="85"/>
      <c r="D265" s="96"/>
      <c r="E265" s="97"/>
      <c r="F265" s="98"/>
      <c r="G265" s="95"/>
      <c r="H265" s="97"/>
      <c r="I265" s="97"/>
      <c r="J265" s="101"/>
      <c r="K265" s="110"/>
      <c r="L265" s="85"/>
      <c r="M265" s="85"/>
      <c r="N265" s="85"/>
      <c r="O265" s="85"/>
    </row>
    <row r="266" spans="1:15" ht="12.75">
      <c r="A266" s="95"/>
      <c r="B266" s="116"/>
      <c r="C266" s="85"/>
      <c r="D266" s="96"/>
      <c r="E266" s="97"/>
      <c r="F266" s="98"/>
      <c r="G266" s="95"/>
      <c r="H266" s="97"/>
      <c r="I266" s="101"/>
      <c r="J266" s="101"/>
      <c r="K266" s="93"/>
      <c r="L266" s="85"/>
      <c r="M266" s="85"/>
      <c r="N266" s="85"/>
      <c r="O266" s="85"/>
    </row>
    <row r="267" spans="1:15" ht="12.75">
      <c r="A267" s="95"/>
      <c r="B267" s="116"/>
      <c r="C267" s="85"/>
      <c r="D267" s="96"/>
      <c r="E267" s="97"/>
      <c r="F267" s="98"/>
      <c r="G267" s="95"/>
      <c r="H267" s="97"/>
      <c r="I267" s="97"/>
      <c r="J267" s="101"/>
      <c r="K267" s="123"/>
      <c r="L267" s="85"/>
      <c r="M267" s="85"/>
      <c r="N267" s="85"/>
      <c r="O267" s="85"/>
    </row>
    <row r="268" spans="1:15" ht="12.75">
      <c r="A268" s="95"/>
      <c r="B268" s="116"/>
      <c r="C268" s="85"/>
      <c r="D268" s="96"/>
      <c r="E268" s="97"/>
      <c r="F268" s="98"/>
      <c r="G268" s="97"/>
      <c r="H268" s="99"/>
      <c r="I268" s="100"/>
      <c r="J268" s="101"/>
      <c r="K268" s="101"/>
      <c r="L268" s="85"/>
      <c r="M268" s="85"/>
      <c r="N268" s="85"/>
      <c r="O268" s="85"/>
    </row>
    <row r="269" spans="1:15" ht="12.75">
      <c r="A269" s="95"/>
      <c r="B269" s="116"/>
      <c r="C269" s="85"/>
      <c r="D269" s="96"/>
      <c r="E269" s="97"/>
      <c r="F269" s="98"/>
      <c r="G269" s="124"/>
      <c r="H269" s="99"/>
      <c r="I269" s="100"/>
      <c r="J269" s="101"/>
      <c r="K269" s="123"/>
      <c r="L269" s="85"/>
      <c r="M269" s="85"/>
      <c r="N269" s="85"/>
      <c r="O269" s="85"/>
    </row>
    <row r="270" spans="1:15" ht="12.75">
      <c r="A270" s="95"/>
      <c r="B270" s="116"/>
      <c r="C270" s="85"/>
      <c r="D270" s="96"/>
      <c r="E270" s="97"/>
      <c r="F270" s="98"/>
      <c r="G270" s="97"/>
      <c r="H270" s="99"/>
      <c r="I270" s="100"/>
      <c r="J270" s="101"/>
      <c r="K270" s="101"/>
      <c r="L270" s="85"/>
      <c r="M270" s="85"/>
      <c r="N270" s="85"/>
      <c r="O270" s="85"/>
    </row>
    <row r="271" spans="1:15" ht="12.75">
      <c r="A271" s="95"/>
      <c r="B271" s="116"/>
      <c r="C271" s="85"/>
      <c r="D271" s="96"/>
      <c r="E271" s="97"/>
      <c r="F271" s="98"/>
      <c r="G271" s="97"/>
      <c r="H271" s="99"/>
      <c r="I271" s="100"/>
      <c r="J271" s="101"/>
      <c r="K271" s="101"/>
      <c r="L271" s="85"/>
      <c r="M271" s="85"/>
      <c r="N271" s="85"/>
      <c r="O271" s="85"/>
    </row>
    <row r="272" spans="1:15" ht="12.75">
      <c r="A272" s="95"/>
      <c r="B272" s="116"/>
      <c r="C272" s="85"/>
      <c r="D272" s="96"/>
      <c r="E272" s="97"/>
      <c r="F272" s="98"/>
      <c r="G272" s="97"/>
      <c r="H272" s="99"/>
      <c r="I272" s="100"/>
      <c r="J272" s="101"/>
      <c r="K272" s="101"/>
      <c r="L272" s="85"/>
      <c r="M272" s="85"/>
      <c r="N272" s="85"/>
      <c r="O272" s="85"/>
    </row>
    <row r="273" spans="1:15" ht="12.75">
      <c r="A273" s="95"/>
      <c r="B273" s="116"/>
      <c r="C273" s="85"/>
      <c r="D273" s="96"/>
      <c r="E273" s="97"/>
      <c r="F273" s="98"/>
      <c r="G273" s="97"/>
      <c r="H273" s="99"/>
      <c r="I273" s="100"/>
      <c r="J273" s="101"/>
      <c r="K273" s="101"/>
      <c r="L273" s="85"/>
      <c r="M273" s="85"/>
      <c r="N273" s="85"/>
      <c r="O273" s="85"/>
    </row>
    <row r="274" spans="1:15" ht="12.75">
      <c r="A274" s="95"/>
      <c r="B274" s="116"/>
      <c r="C274" s="85"/>
      <c r="D274" s="96"/>
      <c r="E274" s="97"/>
      <c r="F274" s="98"/>
      <c r="G274" s="97"/>
      <c r="H274" s="99"/>
      <c r="I274" s="100"/>
      <c r="J274" s="101"/>
      <c r="K274" s="101"/>
      <c r="L274" s="85"/>
      <c r="M274" s="85"/>
      <c r="N274" s="85"/>
      <c r="O274" s="85"/>
    </row>
    <row r="275" spans="1:15" ht="12.75">
      <c r="A275" s="85"/>
      <c r="B275" s="85"/>
      <c r="C275" s="85"/>
      <c r="D275" s="85"/>
      <c r="E275" s="85"/>
      <c r="F275" s="85"/>
      <c r="G275" s="85"/>
      <c r="H275" s="85"/>
      <c r="I275" s="85"/>
      <c r="J275" s="85"/>
      <c r="K275" s="85"/>
      <c r="L275" s="85"/>
      <c r="M275" s="85"/>
      <c r="N275" s="85"/>
      <c r="O275" s="85"/>
    </row>
    <row r="276" spans="1:15" ht="12.75">
      <c r="A276" s="85"/>
      <c r="B276" s="85"/>
      <c r="C276" s="85"/>
      <c r="D276" s="85"/>
      <c r="E276" s="85"/>
      <c r="F276" s="85"/>
      <c r="G276" s="85"/>
      <c r="H276" s="85"/>
      <c r="I276" s="85"/>
      <c r="J276" s="85"/>
      <c r="K276" s="85"/>
      <c r="L276" s="85"/>
      <c r="M276" s="85"/>
      <c r="N276" s="85"/>
      <c r="O276" s="85"/>
    </row>
    <row r="277" spans="1:15" ht="12.75">
      <c r="A277" s="85"/>
      <c r="B277" s="85"/>
      <c r="C277" s="85"/>
      <c r="D277" s="85"/>
      <c r="E277" s="85"/>
      <c r="F277" s="85"/>
      <c r="G277" s="85"/>
      <c r="H277" s="85"/>
      <c r="I277" s="85"/>
      <c r="J277" s="85"/>
      <c r="K277" s="85"/>
      <c r="L277" s="85"/>
      <c r="M277" s="85"/>
      <c r="N277" s="85"/>
      <c r="O277" s="85"/>
    </row>
    <row r="278" spans="1:15" ht="12.75">
      <c r="A278" s="85"/>
      <c r="B278" s="85"/>
      <c r="C278" s="85"/>
      <c r="D278" s="85"/>
      <c r="E278" s="85"/>
      <c r="F278" s="85"/>
      <c r="G278" s="85"/>
      <c r="H278" s="85"/>
      <c r="I278" s="85"/>
      <c r="J278" s="85"/>
      <c r="K278" s="85"/>
      <c r="L278" s="85"/>
      <c r="M278" s="85"/>
      <c r="N278" s="85"/>
      <c r="O278" s="85"/>
    </row>
    <row r="279" spans="1:15" ht="12.75">
      <c r="A279" s="85"/>
      <c r="B279" s="85"/>
      <c r="C279" s="85"/>
      <c r="D279" s="85"/>
      <c r="E279" s="85"/>
      <c r="F279" s="85"/>
      <c r="G279" s="85"/>
      <c r="H279" s="85"/>
      <c r="I279" s="85"/>
      <c r="J279" s="85"/>
      <c r="K279" s="85"/>
      <c r="L279" s="85"/>
      <c r="M279" s="85"/>
      <c r="N279" s="85"/>
      <c r="O279" s="85"/>
    </row>
    <row r="280" spans="1:15" ht="12.75">
      <c r="A280" s="85"/>
      <c r="B280" s="85"/>
      <c r="C280" s="85"/>
      <c r="D280" s="85"/>
      <c r="E280" s="85"/>
      <c r="F280" s="85"/>
      <c r="G280" s="85"/>
      <c r="H280" s="85"/>
      <c r="I280" s="85"/>
      <c r="J280" s="85"/>
      <c r="K280" s="85"/>
      <c r="L280" s="85"/>
      <c r="M280" s="85"/>
      <c r="N280" s="85"/>
      <c r="O280" s="85"/>
    </row>
    <row r="281" spans="1:15" ht="12.75">
      <c r="A281" s="85"/>
      <c r="B281" s="85"/>
      <c r="C281" s="85"/>
      <c r="D281" s="85"/>
      <c r="E281" s="85"/>
      <c r="F281" s="85"/>
      <c r="G281" s="85"/>
      <c r="H281" s="85"/>
      <c r="I281" s="85"/>
      <c r="J281" s="85"/>
      <c r="K281" s="85"/>
      <c r="L281" s="85"/>
      <c r="M281" s="85"/>
      <c r="N281" s="85"/>
      <c r="O281" s="85"/>
    </row>
    <row r="282" spans="1:15" ht="12.75">
      <c r="A282" s="85"/>
      <c r="B282" s="85"/>
      <c r="C282" s="85"/>
      <c r="D282" s="85"/>
      <c r="E282" s="85"/>
      <c r="F282" s="85"/>
      <c r="G282" s="85"/>
      <c r="H282" s="85"/>
      <c r="I282" s="85"/>
      <c r="J282" s="85"/>
      <c r="K282" s="85"/>
      <c r="L282" s="85"/>
      <c r="M282" s="85"/>
      <c r="N282" s="85"/>
      <c r="O282" s="85"/>
    </row>
    <row r="283" spans="1:15" ht="12.75">
      <c r="A283" s="85"/>
      <c r="B283" s="85"/>
      <c r="C283" s="85"/>
      <c r="D283" s="85"/>
      <c r="E283" s="85"/>
      <c r="F283" s="85"/>
      <c r="G283" s="85"/>
      <c r="H283" s="85"/>
      <c r="I283" s="85"/>
      <c r="J283" s="85"/>
      <c r="K283" s="85"/>
      <c r="L283" s="85"/>
      <c r="M283" s="85"/>
      <c r="N283" s="85"/>
      <c r="O283" s="85"/>
    </row>
    <row r="284" spans="1:15" ht="12.75">
      <c r="A284" s="85"/>
      <c r="B284" s="85"/>
      <c r="C284" s="85"/>
      <c r="D284" s="85"/>
      <c r="E284" s="85"/>
      <c r="F284" s="85"/>
      <c r="G284" s="85"/>
      <c r="H284" s="85"/>
      <c r="I284" s="85"/>
      <c r="J284" s="85"/>
      <c r="K284" s="85"/>
      <c r="L284" s="85"/>
      <c r="M284" s="85"/>
      <c r="N284" s="85"/>
      <c r="O284" s="85"/>
    </row>
    <row r="285" spans="1:15" ht="12.75">
      <c r="A285" s="85"/>
      <c r="B285" s="85"/>
      <c r="C285" s="85"/>
      <c r="D285" s="85"/>
      <c r="E285" s="85"/>
      <c r="F285" s="85"/>
      <c r="G285" s="85"/>
      <c r="H285" s="85"/>
      <c r="I285" s="85"/>
      <c r="J285" s="85"/>
      <c r="K285" s="85"/>
      <c r="L285" s="85"/>
      <c r="M285" s="85"/>
      <c r="N285" s="85"/>
      <c r="O285" s="85"/>
    </row>
    <row r="286" spans="1:15" ht="12.75">
      <c r="A286" s="85"/>
      <c r="B286" s="85"/>
      <c r="C286" s="85"/>
      <c r="D286" s="85"/>
      <c r="E286" s="85"/>
      <c r="F286" s="85"/>
      <c r="G286" s="85"/>
      <c r="H286" s="85"/>
      <c r="I286" s="85"/>
      <c r="J286" s="85"/>
      <c r="K286" s="85"/>
      <c r="L286" s="85"/>
      <c r="M286" s="85"/>
      <c r="N286" s="85"/>
      <c r="O286" s="85"/>
    </row>
  </sheetData>
  <mergeCells count="188">
    <mergeCell ref="K53:L53"/>
    <mergeCell ref="M53:N53"/>
    <mergeCell ref="G260:H260"/>
    <mergeCell ref="I260:J260"/>
    <mergeCell ref="K54:L54"/>
    <mergeCell ref="M54:N54"/>
    <mergeCell ref="K138:L138"/>
    <mergeCell ref="M138:N138"/>
    <mergeCell ref="K141:L141"/>
    <mergeCell ref="M141:N141"/>
    <mergeCell ref="I250:J250"/>
    <mergeCell ref="G253:H253"/>
    <mergeCell ref="I253:J253"/>
    <mergeCell ref="I172:J172"/>
    <mergeCell ref="I173:J173"/>
    <mergeCell ref="G172:H172"/>
    <mergeCell ref="G173:H173"/>
    <mergeCell ref="G175:H175"/>
    <mergeCell ref="G176:H176"/>
    <mergeCell ref="G177:H177"/>
    <mergeCell ref="G259:H259"/>
    <mergeCell ref="I259:J259"/>
    <mergeCell ref="E181:F181"/>
    <mergeCell ref="G244:H244"/>
    <mergeCell ref="G249:H249"/>
    <mergeCell ref="G250:H250"/>
    <mergeCell ref="G183:H183"/>
    <mergeCell ref="I183:J183"/>
    <mergeCell ref="I190:J190"/>
    <mergeCell ref="I191:J191"/>
    <mergeCell ref="E172:F172"/>
    <mergeCell ref="E175:F175"/>
    <mergeCell ref="E179:F179"/>
    <mergeCell ref="E180:F180"/>
    <mergeCell ref="I175:J175"/>
    <mergeCell ref="I176:J176"/>
    <mergeCell ref="I177:J177"/>
    <mergeCell ref="I179:J179"/>
    <mergeCell ref="I180:J180"/>
    <mergeCell ref="I181:J181"/>
    <mergeCell ref="I182:J182"/>
    <mergeCell ref="G179:H179"/>
    <mergeCell ref="G180:H180"/>
    <mergeCell ref="G181:H181"/>
    <mergeCell ref="G182:H182"/>
    <mergeCell ref="I192:J192"/>
    <mergeCell ref="G186:H186"/>
    <mergeCell ref="G187:H187"/>
    <mergeCell ref="G188:H188"/>
    <mergeCell ref="G189:H189"/>
    <mergeCell ref="G190:H190"/>
    <mergeCell ref="G191:H191"/>
    <mergeCell ref="G192:H192"/>
    <mergeCell ref="I186:J186"/>
    <mergeCell ref="I187:J187"/>
    <mergeCell ref="I188:J188"/>
    <mergeCell ref="I189:J189"/>
    <mergeCell ref="I207:J207"/>
    <mergeCell ref="I208:J208"/>
    <mergeCell ref="I204:J204"/>
    <mergeCell ref="I205:J205"/>
    <mergeCell ref="I197:J197"/>
    <mergeCell ref="I198:J198"/>
    <mergeCell ref="I199:J199"/>
    <mergeCell ref="I193:J193"/>
    <mergeCell ref="I201:J201"/>
    <mergeCell ref="I202:J202"/>
    <mergeCell ref="G200:H200"/>
    <mergeCell ref="G207:H207"/>
    <mergeCell ref="G204:H204"/>
    <mergeCell ref="G205:H205"/>
    <mergeCell ref="I194:J194"/>
    <mergeCell ref="I195:J195"/>
    <mergeCell ref="I196:J196"/>
    <mergeCell ref="G215:H215"/>
    <mergeCell ref="G212:H212"/>
    <mergeCell ref="G213:H213"/>
    <mergeCell ref="G214:H214"/>
    <mergeCell ref="G201:H201"/>
    <mergeCell ref="G202:H202"/>
    <mergeCell ref="I200:J200"/>
    <mergeCell ref="G197:H197"/>
    <mergeCell ref="G198:H198"/>
    <mergeCell ref="G199:H199"/>
    <mergeCell ref="G211:H211"/>
    <mergeCell ref="G208:H208"/>
    <mergeCell ref="G193:H193"/>
    <mergeCell ref="G194:H194"/>
    <mergeCell ref="G195:H195"/>
    <mergeCell ref="G196:H196"/>
    <mergeCell ref="I219:J219"/>
    <mergeCell ref="G218:H218"/>
    <mergeCell ref="I218:J218"/>
    <mergeCell ref="G216:H216"/>
    <mergeCell ref="G217:H217"/>
    <mergeCell ref="G240:H240"/>
    <mergeCell ref="G242:H242"/>
    <mergeCell ref="G245:H245"/>
    <mergeCell ref="I221:J221"/>
    <mergeCell ref="G227:H227"/>
    <mergeCell ref="G230:H230"/>
    <mergeCell ref="G232:H232"/>
    <mergeCell ref="G234:H234"/>
    <mergeCell ref="G231:H231"/>
    <mergeCell ref="G233:H233"/>
    <mergeCell ref="I249:J249"/>
    <mergeCell ref="E245:F245"/>
    <mergeCell ref="G228:H228"/>
    <mergeCell ref="G229:H229"/>
    <mergeCell ref="G236:H236"/>
    <mergeCell ref="G238:H238"/>
    <mergeCell ref="G241:H241"/>
    <mergeCell ref="G235:H235"/>
    <mergeCell ref="G237:H237"/>
    <mergeCell ref="G239:H239"/>
    <mergeCell ref="E229:F229"/>
    <mergeCell ref="E231:F231"/>
    <mergeCell ref="E233:F233"/>
    <mergeCell ref="E235:F235"/>
    <mergeCell ref="E230:F230"/>
    <mergeCell ref="E232:F232"/>
    <mergeCell ref="E234:F234"/>
    <mergeCell ref="E216:F216"/>
    <mergeCell ref="G225:H225"/>
    <mergeCell ref="G226:H226"/>
    <mergeCell ref="E225:F225"/>
    <mergeCell ref="E226:F226"/>
    <mergeCell ref="E221:F221"/>
    <mergeCell ref="G221:H221"/>
    <mergeCell ref="G219:H219"/>
    <mergeCell ref="D222:G222"/>
    <mergeCell ref="E204:F204"/>
    <mergeCell ref="E207:F207"/>
    <mergeCell ref="E211:F211"/>
    <mergeCell ref="E213:F213"/>
    <mergeCell ref="E197:F197"/>
    <mergeCell ref="E193:F193"/>
    <mergeCell ref="E199:F199"/>
    <mergeCell ref="E201:F201"/>
    <mergeCell ref="E188:F188"/>
    <mergeCell ref="E191:F191"/>
    <mergeCell ref="E195:F195"/>
    <mergeCell ref="E186:F186"/>
    <mergeCell ref="E168:F168"/>
    <mergeCell ref="G167:H167"/>
    <mergeCell ref="I167:J167"/>
    <mergeCell ref="E169:F169"/>
    <mergeCell ref="G168:H168"/>
    <mergeCell ref="G169:H169"/>
    <mergeCell ref="I168:J168"/>
    <mergeCell ref="I169:J169"/>
    <mergeCell ref="F145:G145"/>
    <mergeCell ref="F146:G146"/>
    <mergeCell ref="H145:I145"/>
    <mergeCell ref="H146:I146"/>
    <mergeCell ref="H164:I164"/>
    <mergeCell ref="F154:G154"/>
    <mergeCell ref="F162:G162"/>
    <mergeCell ref="H162:I162"/>
    <mergeCell ref="F161:G161"/>
    <mergeCell ref="H161:I161"/>
    <mergeCell ref="F141:G141"/>
    <mergeCell ref="H141:I141"/>
    <mergeCell ref="H138:I138"/>
    <mergeCell ref="F138:G138"/>
    <mergeCell ref="F139:G139"/>
    <mergeCell ref="H139:I139"/>
    <mergeCell ref="H140:I140"/>
    <mergeCell ref="E8:F8"/>
    <mergeCell ref="A6:F7"/>
    <mergeCell ref="H7:I7"/>
    <mergeCell ref="J7:K7"/>
    <mergeCell ref="H16:I16"/>
    <mergeCell ref="G6:O6"/>
    <mergeCell ref="N16:O16"/>
    <mergeCell ref="K27:L27"/>
    <mergeCell ref="M27:N27"/>
    <mergeCell ref="L16:M16"/>
    <mergeCell ref="J16:K16"/>
    <mergeCell ref="L7:M7"/>
    <mergeCell ref="N7:O7"/>
    <mergeCell ref="E236:F236"/>
    <mergeCell ref="E238:F238"/>
    <mergeCell ref="E240:F240"/>
    <mergeCell ref="E243:F243"/>
    <mergeCell ref="E237:F237"/>
    <mergeCell ref="E239:F239"/>
    <mergeCell ref="E242:F242"/>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8" manualBreakCount="8">
    <brk id="25" max="14" man="1"/>
    <brk id="54" max="14" man="1"/>
    <brk id="83" max="14" man="1"/>
    <brk id="116" max="14" man="1"/>
    <brk id="143" max="14" man="1"/>
    <brk id="165" max="14" man="1"/>
    <brk id="223" max="14" man="1"/>
    <brk id="246" max="14" man="1"/>
  </rowBreaks>
</worksheet>
</file>

<file path=xl/worksheets/sheet7.xml><?xml version="1.0" encoding="utf-8"?>
<worksheet xmlns="http://schemas.openxmlformats.org/spreadsheetml/2006/main" xmlns:r="http://schemas.openxmlformats.org/officeDocument/2006/relationships">
  <dimension ref="A1:M11"/>
  <sheetViews>
    <sheetView tabSelected="1" workbookViewId="0" topLeftCell="A1">
      <selection activeCell="G22" sqref="G22"/>
    </sheetView>
  </sheetViews>
  <sheetFormatPr defaultColWidth="9.140625" defaultRowHeight="12.75"/>
  <sheetData>
    <row r="1" spans="1:8" ht="20.25">
      <c r="A1" s="63" t="str">
        <f>'Fab Project'!A1:E1</f>
        <v>WBS 123 Vacuum Vessel Heating and Cooling system</v>
      </c>
      <c r="B1" s="63"/>
      <c r="C1" s="63"/>
      <c r="D1" s="63"/>
      <c r="E1" s="63"/>
      <c r="F1" s="63"/>
      <c r="G1" s="63"/>
      <c r="H1" s="63"/>
    </row>
    <row r="3" spans="1:13" ht="18.75" thickBot="1">
      <c r="A3" s="72" t="s">
        <v>130</v>
      </c>
      <c r="B3" s="73"/>
      <c r="C3" s="73"/>
      <c r="D3" s="73"/>
      <c r="E3" s="73"/>
      <c r="F3" s="73"/>
      <c r="G3" s="73"/>
      <c r="H3" s="73"/>
      <c r="I3" s="73"/>
      <c r="J3" s="73"/>
      <c r="K3" s="73"/>
      <c r="L3" s="73"/>
      <c r="M3" s="73"/>
    </row>
    <row r="5" ht="12.75">
      <c r="A5" t="s">
        <v>131</v>
      </c>
    </row>
    <row r="11" spans="1:2" ht="12.75">
      <c r="A11" t="s">
        <v>183</v>
      </c>
      <c r="B11" t="s">
        <v>185</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Robert Simmons</cp:lastModifiedBy>
  <cp:lastPrinted>2003-09-18T18:23:16Z</cp:lastPrinted>
  <dcterms:created xsi:type="dcterms:W3CDTF">2001-10-24T18:11:20Z</dcterms:created>
  <dcterms:modified xsi:type="dcterms:W3CDTF">2004-01-19T18:15:59Z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-121472764</vt:i4>
  </property>
  <property fmtid="{D5CDD505-2E9C-101B-9397-08002B2CF9AE}" pid="3" name="_EmailSubject">
    <vt:lpwstr>cost backup</vt:lpwstr>
  </property>
  <property fmtid="{D5CDD505-2E9C-101B-9397-08002B2CF9AE}" pid="4" name="_AuthorEmail">
    <vt:lpwstr>nelsonbe@ornl.gov</vt:lpwstr>
  </property>
  <property fmtid="{D5CDD505-2E9C-101B-9397-08002B2CF9AE}" pid="5" name="_AuthorEmailDisplayName">
    <vt:lpwstr>Nelson, Brad E.</vt:lpwstr>
  </property>
  <property fmtid="{D5CDD505-2E9C-101B-9397-08002B2CF9AE}" pid="6" name="_PreviousAdHocReviewCycleID">
    <vt:i4>-1982551156</vt:i4>
  </property>
</Properties>
</file>