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231" yWindow="345" windowWidth="29685" windowHeight="15870" tabRatio="500" activeTab="0"/>
  </bookViews>
  <sheets>
    <sheet name="Schedule" sheetId="1" r:id="rId1"/>
    <sheet name="Materials and supplies" sheetId="2" r:id="rId2"/>
    <sheet name="Duct Cost Estimate" sheetId="3" r:id="rId3"/>
  </sheets>
  <definedNames>
    <definedName name="emem">#REF!</definedName>
    <definedName name="ms">#REF!</definedName>
    <definedName name="msx">#REF!</definedName>
    <definedName name="ornlem">#REF!</definedName>
    <definedName name="ot">#REF!</definedName>
    <definedName name="stk">#REF!</definedName>
    <definedName name="trvl">#REF!</definedName>
    <definedName name="wrn.Project._.Report.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</definedNames>
  <calcPr fullCalcOnLoad="1"/>
</workbook>
</file>

<file path=xl/sharedStrings.xml><?xml version="1.0" encoding="utf-8"?>
<sst xmlns="http://schemas.openxmlformats.org/spreadsheetml/2006/main" count="58" uniqueCount="55">
  <si>
    <t>22 inch blankoff Flange</t>
  </si>
  <si>
    <t>all three ports</t>
  </si>
  <si>
    <t>Lateral supports</t>
  </si>
  <si>
    <t>Engineering</t>
  </si>
  <si>
    <t>NB duct flg rework</t>
  </si>
  <si>
    <t xml:space="preserve">Fab </t>
  </si>
  <si>
    <t>Assy fab</t>
  </si>
  <si>
    <t>Bolt kit/o-ring</t>
  </si>
  <si>
    <t>Total</t>
  </si>
  <si>
    <t>subtotal</t>
  </si>
  <si>
    <t>complete</t>
  </si>
  <si>
    <t>VV Lateral Supports (</t>
  </si>
  <si>
    <t>Basis</t>
  </si>
  <si>
    <t>Tech Shop Estimate</t>
  </si>
  <si>
    <t>Price Per Pound</t>
  </si>
  <si>
    <t>Rate</t>
  </si>
  <si>
    <t>Qty</t>
  </si>
  <si>
    <t>Support Material</t>
  </si>
  <si>
    <t>Insulation Boots Total</t>
  </si>
  <si>
    <t xml:space="preserve">  Insulation Boots</t>
  </si>
  <si>
    <t>M&amp;S Total</t>
  </si>
  <si>
    <t>ORNL Estimae (Duct Cost Estimate Sheet)</t>
  </si>
  <si>
    <t>Thermocouples: 4 each x 83 appendages</t>
  </si>
  <si>
    <t>Cost rate from Omega Req 404445</t>
  </si>
  <si>
    <t>From G. Labiks estimate</t>
  </si>
  <si>
    <t>Requisition 405021</t>
  </si>
  <si>
    <t>Requisition 405024 (150 pcs x $25 each)</t>
  </si>
  <si>
    <t>Subtotal</t>
  </si>
  <si>
    <t>Category Total</t>
  </si>
  <si>
    <t>ORNL Estimate from Vendor</t>
  </si>
  <si>
    <t>Miscellaneous hardware</t>
  </si>
  <si>
    <t>Heater Tapes for Port Stubs</t>
  </si>
  <si>
    <t>Req 403838</t>
  </si>
  <si>
    <t>VV Vertical Supports</t>
  </si>
  <si>
    <t>VV Personnel Access Port</t>
  </si>
  <si>
    <t>Pourable Insulation</t>
  </si>
  <si>
    <t>Port Thermal Insulation</t>
  </si>
  <si>
    <t>VV Local I&amp;C</t>
  </si>
  <si>
    <t>VV Interface Hardware</t>
  </si>
  <si>
    <t>T/C and Heater Tape Leads Port 12</t>
  </si>
  <si>
    <t>Flux Loops Junction Boxes</t>
  </si>
  <si>
    <t>VV Heating Cooling Tubing (COMPLETED)</t>
  </si>
  <si>
    <t>COST OF NB PORT DUCT/COVER OPTION</t>
  </si>
  <si>
    <t>PL GORANSON 5/25/05</t>
  </si>
  <si>
    <t>Pumping will be from port 4 or 12.</t>
  </si>
  <si>
    <t>150 C bakeout operation</t>
  </si>
  <si>
    <t>Option uses basic geometry of the mod kit drawings and gives credit for incorporating existing NB blankoff flange in new design. It uses a stainless steel, 22", wire seal, commercial (MDC) flange with Viton o-ring.</t>
  </si>
  <si>
    <t>The interface (boot) to the cryostat is not included.</t>
  </si>
  <si>
    <t>Option 3 does not include any hardware for port 4 pumping. Supplied by WBS 22.</t>
  </si>
  <si>
    <t>Simplified Duct</t>
  </si>
  <si>
    <t>Cost</t>
  </si>
  <si>
    <t>Duct Material/fab(I625)</t>
  </si>
  <si>
    <t>Hybrid flange with round</t>
  </si>
  <si>
    <t>22 inch port flange</t>
  </si>
  <si>
    <t>duct, commercial flange, and lateral supports 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</si>
</sst>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0.0"/>
    <numFmt numFmtId="168" formatCode="0.000"/>
    <numFmt numFmtId="169" formatCode="&quot;$&quot;#,##0.00"/>
    <numFmt numFmtId="170" formatCode="&quot;$&quot;#,##0.0"/>
    <numFmt numFmtId="171" formatCode="&quot;$&quot;#,##0"/>
    <numFmt numFmtId="172" formatCode="General;General;&quot;&quot;"/>
    <numFmt numFmtId="173" formatCode="&quot;$&quot;#,##0_);\(&quot;$&quot;#,##0\);&quot;&quot;"/>
    <numFmt numFmtId="174" formatCode="#,##0_);\(#,##0\);&quot;&quot;"/>
    <numFmt numFmtId="175" formatCode="0.0000"/>
    <numFmt numFmtId="176" formatCode="0.0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 horizontal="centerContinuous" vertical="top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21" applyFont="1">
      <alignment/>
      <protection/>
    </xf>
    <xf numFmtId="0" fontId="9" fillId="0" borderId="0" xfId="21">
      <alignment/>
      <protection/>
    </xf>
    <xf numFmtId="0" fontId="10" fillId="0" borderId="0" xfId="21" applyFont="1" applyAlignment="1">
      <alignment horizontal="center"/>
      <protection/>
    </xf>
    <xf numFmtId="0" fontId="9" fillId="0" borderId="0" xfId="21" applyBorder="1" applyAlignment="1">
      <alignment horizontal="center"/>
      <protection/>
    </xf>
    <xf numFmtId="0" fontId="9" fillId="0" borderId="0" xfId="21" applyBorder="1">
      <alignment/>
      <protection/>
    </xf>
    <xf numFmtId="3" fontId="9" fillId="0" borderId="0" xfId="21" applyNumberFormat="1" applyBorder="1" applyAlignment="1">
      <alignment horizontal="center"/>
      <protection/>
    </xf>
    <xf numFmtId="3" fontId="9" fillId="0" borderId="0" xfId="21" applyNumberFormat="1" applyAlignment="1">
      <alignment horizontal="center"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1" fontId="9" fillId="0" borderId="0" xfId="21" applyNumberFormat="1" applyAlignment="1">
      <alignment horizontal="center"/>
      <protection/>
    </xf>
    <xf numFmtId="0" fontId="9" fillId="0" borderId="0" xfId="21" applyAlignment="1">
      <alignment horizontal="left"/>
      <protection/>
    </xf>
    <xf numFmtId="0" fontId="9" fillId="0" borderId="0" xfId="21" applyAlignment="1">
      <alignment horizontal="center"/>
      <protection/>
    </xf>
    <xf numFmtId="0" fontId="9" fillId="0" borderId="1" xfId="21" applyBorder="1" applyAlignment="1">
      <alignment horizontal="left"/>
      <protection/>
    </xf>
    <xf numFmtId="0" fontId="9" fillId="2" borderId="0" xfId="21" applyFill="1">
      <alignment/>
      <protection/>
    </xf>
    <xf numFmtId="0" fontId="9" fillId="2" borderId="0" xfId="21" applyFill="1" applyBorder="1" applyAlignment="1">
      <alignment horizontal="center"/>
      <protection/>
    </xf>
    <xf numFmtId="0" fontId="9" fillId="0" borderId="0" xfId="21" applyAlignment="1">
      <alignment horizontal="right"/>
      <protection/>
    </xf>
    <xf numFmtId="0" fontId="9" fillId="0" borderId="2" xfId="21" applyBorder="1" applyAlignment="1">
      <alignment horizontal="center"/>
      <protection/>
    </xf>
    <xf numFmtId="1" fontId="9" fillId="0" borderId="2" xfId="21" applyNumberFormat="1" applyBorder="1" applyAlignment="1">
      <alignment horizontal="center"/>
      <protection/>
    </xf>
    <xf numFmtId="0" fontId="9" fillId="0" borderId="1" xfId="21" applyBorder="1" applyAlignment="1">
      <alignment horizontal="right"/>
      <protection/>
    </xf>
    <xf numFmtId="0" fontId="9" fillId="0" borderId="3" xfId="21" applyBorder="1" applyAlignment="1">
      <alignment horizontal="center"/>
      <protection/>
    </xf>
    <xf numFmtId="0" fontId="9" fillId="0" borderId="1" xfId="21" applyBorder="1" applyAlignment="1">
      <alignment horizontal="center"/>
      <protection/>
    </xf>
    <xf numFmtId="1" fontId="9" fillId="0" borderId="0" xfId="21" applyNumberFormat="1" applyAlignment="1">
      <alignment horizontal="left"/>
      <protection/>
    </xf>
    <xf numFmtId="1" fontId="9" fillId="0" borderId="0" xfId="21" applyNumberFormat="1">
      <alignment/>
      <protection/>
    </xf>
    <xf numFmtId="3" fontId="9" fillId="0" borderId="0" xfId="21" applyNumberFormat="1">
      <alignment/>
      <protection/>
    </xf>
    <xf numFmtId="2" fontId="9" fillId="0" borderId="0" xfId="21" applyNumberFormat="1">
      <alignment/>
      <protection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uct_cost_final.xls" xfId="21"/>
    <cellStyle name="Outlin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104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34800" cy="1690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  <selection activeCell="P59" sqref="P59"/>
    </sheetView>
  </sheetViews>
  <sheetFormatPr defaultColWidth="9.00390625" defaultRowHeight="12.75"/>
  <cols>
    <col min="1" max="16384" width="11.375" style="0" customWidth="1"/>
  </cols>
  <sheetData/>
  <printOptions/>
  <pageMargins left="0.38" right="0.29" top="0.68" bottom="0.38" header="0.32" footer="0.18"/>
  <pageSetup fitToHeight="2" fitToWidth="1" horizontalDpi="600" verticalDpi="600" orientation="landscape" scale="82" r:id="rId2"/>
  <headerFooter alignWithMargins="0">
    <oddHeader>&amp;LPackage 1 WBS 12 job 1204</oddHeader>
    <oddFooter>&amp;L&amp;F&amp;C&amp;A page &amp;P of &amp;N&amp;R&amp;D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workbookViewId="0" topLeftCell="A1">
      <pane ySplit="765" topLeftCell="BM1" activePane="bottomLeft" state="split"/>
      <selection pane="topLeft" activeCell="A1" sqref="A1:A16384"/>
      <selection pane="bottomLeft" activeCell="F22" sqref="F22"/>
      <selection pane="topLeft" activeCell="F53" sqref="F53"/>
    </sheetView>
  </sheetViews>
  <sheetFormatPr defaultColWidth="9.00390625" defaultRowHeight="12.75"/>
  <cols>
    <col min="1" max="1" width="28.125" style="27" customWidth="1"/>
    <col min="2" max="2" width="27.125" style="1" bestFit="1" customWidth="1"/>
    <col min="3" max="5" width="10.75390625" style="1" customWidth="1"/>
    <col min="6" max="6" width="10.75390625" style="27" customWidth="1"/>
    <col min="7" max="7" width="3.25390625" style="1" customWidth="1"/>
    <col min="8" max="8" width="2.00390625" style="1" customWidth="1"/>
    <col min="9" max="16384" width="10.75390625" style="1" customWidth="1"/>
  </cols>
  <sheetData>
    <row r="3" spans="2:6" ht="12">
      <c r="B3" s="1" t="s">
        <v>12</v>
      </c>
      <c r="C3" s="1" t="s">
        <v>15</v>
      </c>
      <c r="D3" s="1" t="s">
        <v>16</v>
      </c>
      <c r="E3" s="1" t="s">
        <v>27</v>
      </c>
      <c r="F3" s="27" t="s">
        <v>28</v>
      </c>
    </row>
    <row r="4" spans="1:6" ht="12">
      <c r="A4" s="28" t="s">
        <v>33</v>
      </c>
      <c r="B4" s="1" t="s">
        <v>13</v>
      </c>
      <c r="F4" s="31"/>
    </row>
    <row r="5" spans="1:6" ht="12">
      <c r="A5" s="28">
        <v>0</v>
      </c>
      <c r="F5" s="31"/>
    </row>
    <row r="6" spans="1:6" ht="12">
      <c r="A6" s="28" t="s">
        <v>11</v>
      </c>
      <c r="F6" s="31"/>
    </row>
    <row r="7" spans="1:6" ht="12">
      <c r="A7" s="29" t="s">
        <v>17</v>
      </c>
      <c r="B7" s="1" t="s">
        <v>14</v>
      </c>
      <c r="C7" s="1">
        <v>10</v>
      </c>
      <c r="D7" s="1">
        <v>200</v>
      </c>
      <c r="E7" s="1">
        <f>D7*C7</f>
        <v>2000</v>
      </c>
      <c r="F7" s="31">
        <f>E7</f>
        <v>2000</v>
      </c>
    </row>
    <row r="8" spans="1:6" ht="12">
      <c r="A8" s="29">
        <v>0</v>
      </c>
      <c r="F8" s="31"/>
    </row>
    <row r="9" spans="1:6" ht="12">
      <c r="A9" s="29">
        <v>0</v>
      </c>
      <c r="F9" s="31"/>
    </row>
    <row r="10" spans="1:6" ht="12">
      <c r="A10" s="29">
        <v>0</v>
      </c>
      <c r="F10" s="31"/>
    </row>
    <row r="11" spans="1:6" ht="12">
      <c r="A11" s="29">
        <v>0</v>
      </c>
      <c r="F11" s="31"/>
    </row>
    <row r="12" spans="1:6" ht="12">
      <c r="A12" s="28" t="s">
        <v>34</v>
      </c>
      <c r="F12" s="31">
        <f>E13</f>
        <v>53919.996348439345</v>
      </c>
    </row>
    <row r="13" spans="1:6" ht="12">
      <c r="A13" s="28">
        <v>0</v>
      </c>
      <c r="B13" s="1" t="s">
        <v>21</v>
      </c>
      <c r="C13" s="30">
        <f>'Duct Cost Estimate'!B22</f>
        <v>17973.33211614645</v>
      </c>
      <c r="D13" s="1">
        <v>3</v>
      </c>
      <c r="E13" s="30">
        <f>D13*C13</f>
        <v>53919.996348439345</v>
      </c>
      <c r="F13" s="31"/>
    </row>
    <row r="14" spans="1:6" ht="12">
      <c r="A14" s="28">
        <v>0</v>
      </c>
      <c r="F14" s="31"/>
    </row>
    <row r="15" spans="1:6" ht="12">
      <c r="A15" s="28">
        <v>0</v>
      </c>
      <c r="F15" s="31"/>
    </row>
    <row r="16" spans="1:6" ht="12">
      <c r="A16" s="28">
        <v>0</v>
      </c>
      <c r="F16" s="31"/>
    </row>
    <row r="17" spans="1:6" ht="12">
      <c r="A17" s="28">
        <v>0</v>
      </c>
      <c r="F17" s="31"/>
    </row>
    <row r="18" spans="1:6" ht="12">
      <c r="A18" s="28" t="s">
        <v>18</v>
      </c>
      <c r="F18" s="31">
        <f>E19+E20+E21</f>
        <v>55750</v>
      </c>
    </row>
    <row r="19" spans="1:6" ht="12">
      <c r="A19" s="28" t="s">
        <v>19</v>
      </c>
      <c r="B19" s="1" t="s">
        <v>25</v>
      </c>
      <c r="C19" s="1">
        <v>250</v>
      </c>
      <c r="D19" s="1">
        <v>150</v>
      </c>
      <c r="E19" s="1">
        <f>C19*D19</f>
        <v>37500</v>
      </c>
      <c r="F19" s="31"/>
    </row>
    <row r="20" spans="1:6" ht="12">
      <c r="A20" s="28">
        <v>0</v>
      </c>
      <c r="B20" s="1" t="s">
        <v>26</v>
      </c>
      <c r="C20" s="1">
        <v>75</v>
      </c>
      <c r="D20" s="1">
        <v>150</v>
      </c>
      <c r="E20" s="1">
        <f>C20*D20</f>
        <v>11250</v>
      </c>
      <c r="F20" s="31"/>
    </row>
    <row r="21" spans="1:6" ht="12">
      <c r="A21" s="28">
        <v>0</v>
      </c>
      <c r="B21" s="1" t="s">
        <v>30</v>
      </c>
      <c r="E21" s="1">
        <v>7000</v>
      </c>
      <c r="F21" s="31"/>
    </row>
    <row r="22" spans="1:6" ht="12">
      <c r="A22" s="28">
        <v>0</v>
      </c>
      <c r="F22" s="31"/>
    </row>
    <row r="23" spans="1:6" ht="12">
      <c r="A23" s="28">
        <v>0</v>
      </c>
      <c r="F23" s="31"/>
    </row>
    <row r="24" spans="1:6" ht="12">
      <c r="A24" s="28">
        <v>0</v>
      </c>
      <c r="F24" s="31"/>
    </row>
    <row r="25" spans="1:6" ht="12">
      <c r="A25" s="28" t="s">
        <v>35</v>
      </c>
      <c r="F25" s="31"/>
    </row>
    <row r="26" spans="1:6" ht="12">
      <c r="A26" s="28">
        <v>0</v>
      </c>
      <c r="B26" s="1" t="s">
        <v>29</v>
      </c>
      <c r="F26" s="31">
        <v>80000</v>
      </c>
    </row>
    <row r="27" spans="1:6" ht="12">
      <c r="A27" s="28">
        <v>0</v>
      </c>
      <c r="F27" s="31"/>
    </row>
    <row r="28" spans="1:6" ht="12">
      <c r="A28" s="28">
        <v>0</v>
      </c>
      <c r="F28" s="31"/>
    </row>
    <row r="29" spans="1:6" ht="12">
      <c r="A29" s="28">
        <v>0</v>
      </c>
      <c r="F29" s="31"/>
    </row>
    <row r="30" spans="1:6" ht="12">
      <c r="A30" s="28">
        <v>0</v>
      </c>
      <c r="F30" s="31"/>
    </row>
    <row r="31" spans="1:6" ht="12">
      <c r="A31" s="28" t="s">
        <v>36</v>
      </c>
      <c r="F31" s="31"/>
    </row>
    <row r="32" spans="1:6" ht="12">
      <c r="A32" s="28">
        <v>0</v>
      </c>
      <c r="B32" s="1" t="s">
        <v>29</v>
      </c>
      <c r="E32" s="1">
        <v>25000</v>
      </c>
      <c r="F32" s="31">
        <f>E32</f>
        <v>25000</v>
      </c>
    </row>
    <row r="33" spans="1:6" ht="12">
      <c r="A33" s="28">
        <v>0</v>
      </c>
      <c r="F33" s="31"/>
    </row>
    <row r="34" spans="1:6" ht="12">
      <c r="A34" s="28">
        <v>0</v>
      </c>
      <c r="F34" s="31"/>
    </row>
    <row r="35" spans="1:6" ht="12">
      <c r="A35" s="28">
        <v>0</v>
      </c>
      <c r="F35" s="31"/>
    </row>
    <row r="36" spans="1:6" ht="12">
      <c r="A36" s="28">
        <v>0</v>
      </c>
      <c r="F36" s="31"/>
    </row>
    <row r="37" spans="1:6" ht="12">
      <c r="A37" s="28" t="s">
        <v>37</v>
      </c>
      <c r="F37" s="31">
        <f>E38</f>
        <v>26960</v>
      </c>
    </row>
    <row r="38" spans="1:6" ht="12">
      <c r="A38" s="28">
        <v>0</v>
      </c>
      <c r="B38" s="1" t="s">
        <v>22</v>
      </c>
      <c r="C38" s="1">
        <v>80</v>
      </c>
      <c r="D38" s="1">
        <f>4*83+5</f>
        <v>337</v>
      </c>
      <c r="E38" s="1">
        <f>D38*C38</f>
        <v>26960</v>
      </c>
      <c r="F38" s="31"/>
    </row>
    <row r="39" spans="1:6" ht="12">
      <c r="A39" s="28">
        <v>0</v>
      </c>
      <c r="B39" s="1" t="s">
        <v>23</v>
      </c>
      <c r="F39" s="31"/>
    </row>
    <row r="40" spans="1:6" ht="12">
      <c r="A40" s="28">
        <v>0</v>
      </c>
      <c r="F40" s="31"/>
    </row>
    <row r="41" spans="1:6" ht="12">
      <c r="A41" s="28">
        <v>0</v>
      </c>
      <c r="F41" s="31"/>
    </row>
    <row r="42" spans="1:6" ht="12">
      <c r="A42" s="28" t="s">
        <v>31</v>
      </c>
      <c r="B42" s="1" t="s">
        <v>32</v>
      </c>
      <c r="C42" s="1">
        <v>220</v>
      </c>
      <c r="D42" s="1">
        <v>70</v>
      </c>
      <c r="E42" s="1">
        <f>D42*C42</f>
        <v>15400</v>
      </c>
      <c r="F42" s="31">
        <f>E42</f>
        <v>15400</v>
      </c>
    </row>
    <row r="43" ht="12">
      <c r="A43" s="28" t="s">
        <v>38</v>
      </c>
    </row>
    <row r="44" spans="1:6" ht="12">
      <c r="A44" s="28" t="s">
        <v>39</v>
      </c>
      <c r="B44" s="1" t="s">
        <v>24</v>
      </c>
      <c r="F44" s="27">
        <v>29300</v>
      </c>
    </row>
    <row r="45" ht="12">
      <c r="A45" s="28">
        <v>0</v>
      </c>
    </row>
    <row r="46" ht="12">
      <c r="A46" s="28">
        <v>0</v>
      </c>
    </row>
    <row r="47" ht="12">
      <c r="A47" s="28">
        <v>0</v>
      </c>
    </row>
    <row r="48" ht="12">
      <c r="A48" s="28">
        <v>0</v>
      </c>
    </row>
    <row r="49" ht="12">
      <c r="A49" s="28">
        <v>0</v>
      </c>
    </row>
    <row r="50" ht="12">
      <c r="A50" s="28">
        <v>0</v>
      </c>
    </row>
    <row r="51" ht="12">
      <c r="A51" s="28">
        <v>0</v>
      </c>
    </row>
    <row r="52" spans="1:6" ht="12">
      <c r="A52" s="28" t="s">
        <v>40</v>
      </c>
      <c r="B52" s="1" t="s">
        <v>24</v>
      </c>
      <c r="F52" s="27">
        <v>7120</v>
      </c>
    </row>
    <row r="53" ht="12">
      <c r="A53" s="28">
        <v>0</v>
      </c>
    </row>
    <row r="54" ht="12">
      <c r="A54" s="28">
        <v>0</v>
      </c>
    </row>
    <row r="55" ht="12">
      <c r="A55" s="28">
        <v>0</v>
      </c>
    </row>
    <row r="56" ht="12">
      <c r="A56" s="28">
        <v>0</v>
      </c>
    </row>
    <row r="57" ht="12">
      <c r="A57" s="28">
        <v>0</v>
      </c>
    </row>
    <row r="58" ht="12">
      <c r="A58" s="28" t="s">
        <v>41</v>
      </c>
    </row>
    <row r="62" spans="1:8" ht="12">
      <c r="A62" s="32"/>
      <c r="B62" s="33"/>
      <c r="C62" s="33"/>
      <c r="D62" s="33"/>
      <c r="E62" s="33"/>
      <c r="F62" s="32"/>
      <c r="G62" s="33"/>
      <c r="H62" s="33"/>
    </row>
    <row r="63" spans="1:6" ht="12">
      <c r="A63" s="27" t="s">
        <v>20</v>
      </c>
      <c r="F63" s="31">
        <f>SUM(F4:F61)</f>
        <v>295449.99634843937</v>
      </c>
    </row>
  </sheetData>
  <printOptions/>
  <pageMargins left="0.5" right="0.5" top="0.75" bottom="0.5" header="0.5" footer="0.5"/>
  <pageSetup fitToHeight="1" fitToWidth="1" orientation="portrait" scale="94" r:id="rId1"/>
  <headerFooter alignWithMargins="0">
    <oddHeader>&amp;LPackage 1 WBS 12 Job 1204</oddHeader>
    <oddFooter>&amp;L&amp;F&amp;C             &amp;A    page &amp;P  of 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6" sqref="F6"/>
      <selection activeCell="E19" sqref="E19"/>
    </sheetView>
  </sheetViews>
  <sheetFormatPr defaultColWidth="9.00390625" defaultRowHeight="12.75"/>
  <cols>
    <col min="1" max="1" width="22.00390625" style="3" customWidth="1"/>
    <col min="2" max="2" width="9.625" style="3" customWidth="1"/>
    <col min="3" max="3" width="12.25390625" style="3" customWidth="1"/>
    <col min="4" max="4" width="14.375" style="3" customWidth="1"/>
    <col min="5" max="5" width="14.125" style="3" customWidth="1"/>
    <col min="6" max="6" width="20.625" style="3" customWidth="1"/>
    <col min="7" max="7" width="21.625" style="3" customWidth="1"/>
    <col min="8" max="8" width="22.375" style="3" customWidth="1"/>
    <col min="9" max="16384" width="7.625" style="3" customWidth="1"/>
  </cols>
  <sheetData>
    <row r="2" spans="1:4" ht="12.75">
      <c r="A2" s="2" t="s">
        <v>42</v>
      </c>
      <c r="D2" s="3" t="s">
        <v>43</v>
      </c>
    </row>
    <row r="3" ht="12.75">
      <c r="A3" s="3" t="s">
        <v>44</v>
      </c>
    </row>
    <row r="4" ht="12.75">
      <c r="A4" s="3" t="s">
        <v>45</v>
      </c>
    </row>
    <row r="5" ht="12.75">
      <c r="C5" s="4"/>
    </row>
    <row r="6" spans="4:6" ht="12.75">
      <c r="D6" s="5"/>
      <c r="E6" s="5"/>
      <c r="F6" s="5"/>
    </row>
    <row r="7" spans="3:6" ht="12.75">
      <c r="C7" s="6"/>
      <c r="D7" s="7"/>
      <c r="E7" s="7"/>
      <c r="F7" s="8"/>
    </row>
    <row r="8" ht="12.75">
      <c r="A8" s="3" t="s">
        <v>46</v>
      </c>
    </row>
    <row r="9" ht="12.75">
      <c r="A9" s="3" t="s">
        <v>47</v>
      </c>
    </row>
    <row r="10" ht="12.75">
      <c r="A10" s="3" t="s">
        <v>48</v>
      </c>
    </row>
    <row r="14" spans="1:2" ht="12.75">
      <c r="A14" s="9" t="s">
        <v>49</v>
      </c>
      <c r="B14" s="10" t="s">
        <v>50</v>
      </c>
    </row>
    <row r="15" spans="1:6" ht="12.75">
      <c r="A15" s="3" t="s">
        <v>51</v>
      </c>
      <c r="B15" s="11">
        <f>0.25*25*PI()*23.62*0.3*25</f>
        <v>3478.332116146449</v>
      </c>
      <c r="D15" s="12"/>
      <c r="E15" s="12" t="s">
        <v>52</v>
      </c>
      <c r="F15" s="13"/>
    </row>
    <row r="16" spans="1:7" ht="12.75">
      <c r="A16" s="3" t="s">
        <v>53</v>
      </c>
      <c r="B16" s="13">
        <v>1950</v>
      </c>
      <c r="D16" s="12"/>
      <c r="E16" s="12" t="s">
        <v>54</v>
      </c>
      <c r="F16" s="13"/>
      <c r="G16" s="6"/>
    </row>
    <row r="17" spans="1:7" ht="12.75">
      <c r="A17" s="3" t="s">
        <v>0</v>
      </c>
      <c r="B17" s="11">
        <f>2850</f>
        <v>2850</v>
      </c>
      <c r="D17" s="6"/>
      <c r="E17" s="14" t="s">
        <v>1</v>
      </c>
      <c r="F17" s="5"/>
      <c r="G17" s="6"/>
    </row>
    <row r="18" spans="1:7" ht="12.75">
      <c r="A18" s="15" t="s">
        <v>2</v>
      </c>
      <c r="B18" s="16">
        <v>5000</v>
      </c>
      <c r="D18" s="17" t="s">
        <v>3</v>
      </c>
      <c r="E18" s="18">
        <f>B23</f>
        <v>15600</v>
      </c>
      <c r="F18" s="7"/>
      <c r="G18" s="7"/>
    </row>
    <row r="19" spans="1:7" ht="12.75">
      <c r="A19" s="3" t="s">
        <v>4</v>
      </c>
      <c r="B19" s="5">
        <v>1800</v>
      </c>
      <c r="D19" s="17" t="s">
        <v>5</v>
      </c>
      <c r="E19" s="19">
        <f>B22*3</f>
        <v>53919.996348439345</v>
      </c>
      <c r="F19" s="6"/>
      <c r="G19" s="6"/>
    </row>
    <row r="20" spans="1:7" ht="12.75">
      <c r="A20" s="3" t="s">
        <v>6</v>
      </c>
      <c r="B20" s="5">
        <f>110*24</f>
        <v>2640</v>
      </c>
      <c r="D20" s="20"/>
      <c r="E20" s="21"/>
      <c r="F20" s="7"/>
      <c r="G20" s="5"/>
    </row>
    <row r="21" spans="1:7" ht="12.75">
      <c r="A21" s="3" t="s">
        <v>7</v>
      </c>
      <c r="B21" s="22">
        <v>255</v>
      </c>
      <c r="D21" s="17" t="s">
        <v>8</v>
      </c>
      <c r="E21" s="8">
        <f>SUM(E18:E19)</f>
        <v>69519.99634843934</v>
      </c>
      <c r="F21" s="7"/>
      <c r="G21" s="7"/>
    </row>
    <row r="22" spans="1:7" ht="12.75">
      <c r="A22" s="17" t="s">
        <v>9</v>
      </c>
      <c r="B22" s="11">
        <f>SUM(B15:B21)</f>
        <v>17973.33211614645</v>
      </c>
      <c r="E22" s="11"/>
      <c r="F22" s="13"/>
      <c r="G22" s="23"/>
    </row>
    <row r="23" spans="1:6" ht="12.75">
      <c r="A23" s="3" t="s">
        <v>3</v>
      </c>
      <c r="B23" s="5">
        <f>120*130</f>
        <v>15600</v>
      </c>
      <c r="C23" s="3" t="s">
        <v>10</v>
      </c>
      <c r="F23" s="13"/>
    </row>
    <row r="24" spans="5:6" ht="12.75">
      <c r="E24" s="11"/>
      <c r="F24" s="13"/>
    </row>
    <row r="25" spans="5:7" ht="12.75">
      <c r="E25" s="11"/>
      <c r="F25" s="13"/>
      <c r="G25" s="23"/>
    </row>
    <row r="27" ht="12.75">
      <c r="G27" s="24"/>
    </row>
    <row r="28" ht="12.75">
      <c r="G28" s="25"/>
    </row>
    <row r="33" ht="12.75">
      <c r="G33" s="26"/>
    </row>
  </sheetData>
  <printOptions/>
  <pageMargins left="0.5" right="0.49" top="1" bottom="1" header="0.5" footer="0.5"/>
  <pageSetup fitToHeight="1" fitToWidth="1" horizontalDpi="600" verticalDpi="600" orientation="landscape" scale="80" r:id="rId1"/>
  <headerFooter alignWithMargins="0">
    <oddHeader>&amp;LPackage 1 WBS 12 Job 1204</oddHeader>
    <oddFooter>&amp;L&amp;F&amp;C&amp;A   page &amp;P  of  &amp;N 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rstrykowsky</cp:lastModifiedBy>
  <cp:lastPrinted>2007-04-26T15:01:41Z</cp:lastPrinted>
  <dcterms:created xsi:type="dcterms:W3CDTF">1999-02-06T00:15:49Z</dcterms:created>
  <dcterms:modified xsi:type="dcterms:W3CDTF">2007-04-26T15:01:47Z</dcterms:modified>
  <cp:category/>
  <cp:version/>
  <cp:contentType/>
  <cp:contentStatus/>
</cp:coreProperties>
</file>