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080" yWindow="165" windowWidth="18720" windowHeight="11190" tabRatio="326" activeTab="0"/>
  </bookViews>
  <sheets>
    <sheet name="PF Design" sheetId="1" r:id="rId1"/>
    <sheet name="PF Fabrication" sheetId="2" r:id="rId2"/>
    <sheet name="I&amp;C" sheetId="3" r:id="rId3"/>
    <sheet name="Trim Coil" sheetId="4" r:id="rId4"/>
  </sheets>
  <definedNames>
    <definedName name="emem">'PF Design'!$N$6</definedName>
    <definedName name="ms">'PF Design'!#REF!</definedName>
    <definedName name="msx">'PF Design'!#REF!</definedName>
    <definedName name="ornlem">'PF Design'!#REF!</definedName>
    <definedName name="ot">'PF Design'!#REF!</definedName>
    <definedName name="_xlnm.Print_Area" localSheetId="3">'Trim Coil'!$A$1:$AD$27</definedName>
    <definedName name="stk">'PF Design'!#REF!</definedName>
    <definedName name="trvl">'PF Design'!#REF!</definedName>
    <definedName name="wrn.Project._.Report." localSheetId="2" hidden="1">{#N/A,#N/A,TRUE,"Project Summary";#N/A,#N/A,TRUE,"Mechanical Design";#N/A,#N/A,TRUE,"WAF Numbers";#N/A,#N/A,TRUE,"Mechanical Fab FY 98";#N/A,#N/A,TRUE,"Mechanical Fab FY 99";#N/A,#N/A,TRUE,"Electrical Estimate";#N/A,#N/A,TRUE,"Procurements FY 98";#N/A,#N/A,TRUE,"Procurements FY 99"}</definedName>
    <definedName name="wrn.Project._.Report." hidden="1">{#N/A,#N/A,TRUE,"Project Summary";#N/A,#N/A,TRUE,"Mechanical Design";#N/A,#N/A,TRUE,"WAF Numbers";#N/A,#N/A,TRUE,"Mechanical Fab FY 98";#N/A,#N/A,TRUE,"Mechanical Fab FY 99";#N/A,#N/A,TRUE,"Electrical Estimate";#N/A,#N/A,TRUE,"Procurements FY 98";#N/A,#N/A,TRUE,"Procurements FY 99"}</definedName>
  </definedNames>
  <calcPr fullCalcOnLoad="1"/>
</workbook>
</file>

<file path=xl/sharedStrings.xml><?xml version="1.0" encoding="utf-8"?>
<sst xmlns="http://schemas.openxmlformats.org/spreadsheetml/2006/main" count="242" uniqueCount="115">
  <si>
    <t>TASK DESCRIPTION</t>
  </si>
  <si>
    <t>41MS</t>
  </si>
  <si>
    <t>48MS</t>
  </si>
  <si>
    <t>EMEM</t>
  </si>
  <si>
    <t>EMSM</t>
  </si>
  <si>
    <t>EMTB</t>
  </si>
  <si>
    <t>EAEM</t>
  </si>
  <si>
    <t>EEEM</t>
  </si>
  <si>
    <t>EESM</t>
  </si>
  <si>
    <t>EETB</t>
  </si>
  <si>
    <t>ECEM</t>
  </si>
  <si>
    <t>EASB</t>
  </si>
  <si>
    <t>EESB</t>
  </si>
  <si>
    <t>EMSB</t>
  </si>
  <si>
    <t>Design</t>
  </si>
  <si>
    <t>TOTAL</t>
  </si>
  <si>
    <t>ECSB</t>
  </si>
  <si>
    <t>ECTB</t>
  </si>
  <si>
    <t>Task ID</t>
  </si>
  <si>
    <t>Procrurement &amp; Fabrication</t>
  </si>
  <si>
    <t>37STK</t>
  </si>
  <si>
    <t>35TRVL</t>
  </si>
  <si>
    <t>31OT</t>
  </si>
  <si>
    <t>Start Date</t>
  </si>
  <si>
    <t>RM2</t>
  </si>
  <si>
    <t>RM3</t>
  </si>
  <si>
    <t>ORNLEM</t>
  </si>
  <si>
    <t>ORNLDSN</t>
  </si>
  <si>
    <t>FY07$K</t>
  </si>
  <si>
    <t>HOURS</t>
  </si>
  <si>
    <t>WBS:=</t>
  </si>
  <si>
    <t>Title=</t>
  </si>
  <si>
    <t>Job Manager=</t>
  </si>
  <si>
    <t>Job Number=</t>
  </si>
  <si>
    <t>Pre-requisites</t>
  </si>
  <si>
    <t>Rough Estimate Total (in FY07$)</t>
  </si>
  <si>
    <t>Conductor Procurement PF5</t>
  </si>
  <si>
    <t>Conductor Procurement PF6</t>
  </si>
  <si>
    <t xml:space="preserve">Conductor Tooling Charge </t>
  </si>
  <si>
    <t xml:space="preserve">Complete PF Coil SRD                             </t>
  </si>
  <si>
    <t xml:space="preserve">Update PF Analysis                               </t>
  </si>
  <si>
    <t xml:space="preserve">Prepare for PDR                                  </t>
  </si>
  <si>
    <t xml:space="preserve">PDR                                              </t>
  </si>
  <si>
    <t xml:space="preserve">Detail Drawings PF4                              </t>
  </si>
  <si>
    <t xml:space="preserve">Disposition PDR Chits                            </t>
  </si>
  <si>
    <t xml:space="preserve">Detail Drawings PF5                              </t>
  </si>
  <si>
    <t xml:space="preserve">PF Stress analysis with leads                    </t>
  </si>
  <si>
    <t xml:space="preserve">Detail Drawings PF6                              </t>
  </si>
  <si>
    <t xml:space="preserve">Prepare for FDR                                  </t>
  </si>
  <si>
    <t xml:space="preserve">PF FDR                                           </t>
  </si>
  <si>
    <t xml:space="preserve">Resolve Chits                                    </t>
  </si>
  <si>
    <t>Update PF Coil SDD</t>
  </si>
  <si>
    <t>Kalish</t>
  </si>
  <si>
    <t xml:space="preserve">Fabrication of PF 5 </t>
  </si>
  <si>
    <t>Fabrication of  PF 6</t>
  </si>
  <si>
    <t>Fabrication Oversight</t>
  </si>
  <si>
    <t>Refurbish PF1a</t>
  </si>
  <si>
    <t>PF Inspection and Testing</t>
  </si>
  <si>
    <t>PF 5 and PF 6  Tooling</t>
  </si>
  <si>
    <t>PF 5  Materials</t>
  </si>
  <si>
    <t>PF 6  Materials</t>
  </si>
  <si>
    <t>Comments</t>
  </si>
  <si>
    <t>Outokumpu estimate</t>
  </si>
  <si>
    <t>Everson Estimate</t>
  </si>
  <si>
    <t>8months, 2days per week, +80hrs drafting (credit for 1 month TF overlap)</t>
  </si>
  <si>
    <t>Conductor Procurement PF4</t>
  </si>
  <si>
    <t>PF 4  Materials</t>
  </si>
  <si>
    <t>PF 4 Tooling</t>
  </si>
  <si>
    <t>Fabrication of PF4</t>
  </si>
  <si>
    <t>Internal PF5 Estimate</t>
  </si>
  <si>
    <t>Internal PF6 Estimate</t>
  </si>
  <si>
    <t>Internal PF4 Estimate</t>
  </si>
  <si>
    <t>One week per coil set for TB</t>
  </si>
  <si>
    <t>PF Coil RFQ and Procurement</t>
  </si>
  <si>
    <t xml:space="preserve">Prepare PF Conductor and Coil Spec          </t>
  </si>
  <si>
    <t xml:space="preserve">Review PF Coil and Conductor Spec   </t>
  </si>
  <si>
    <t>Complete PF4 PDR Drawings</t>
  </si>
  <si>
    <t>Complete PF5 PDR Drawings</t>
  </si>
  <si>
    <t>Complete PF6 PDR Drawings</t>
  </si>
  <si>
    <t>PF Coil Fabrication</t>
  </si>
  <si>
    <t>PF Coil Design</t>
  </si>
  <si>
    <t>Revised to reflect Manufaturing Upgrade</t>
  </si>
  <si>
    <t>I&amp;C Design and Installation</t>
  </si>
  <si>
    <t>Procure Thermocouples TF</t>
  </si>
  <si>
    <t>Procure Thermocouples PF4</t>
  </si>
  <si>
    <t>Procure Thermocouples PF5</t>
  </si>
  <si>
    <t>Procure Thermocouples PF6</t>
  </si>
  <si>
    <t>Procure Thermocouples PF1a</t>
  </si>
  <si>
    <t>Thermcocouple Wire</t>
  </si>
  <si>
    <t>500ft per TE</t>
  </si>
  <si>
    <t>Installation</t>
  </si>
  <si>
    <t>Design and Review</t>
  </si>
  <si>
    <t>$40 per TE 6 per coil</t>
  </si>
  <si>
    <t>$40 per TE  6 per coil</t>
  </si>
  <si>
    <t>$40 per TE3 per coil</t>
  </si>
  <si>
    <t>Installation Procedures</t>
  </si>
  <si>
    <t>Design Review</t>
  </si>
  <si>
    <t>Installation Procedures + Review and Approval</t>
  </si>
  <si>
    <t>Two hours per TE</t>
  </si>
  <si>
    <t>PF1a Assembly</t>
  </si>
  <si>
    <t>two technicians for two weeks with oversight</t>
  </si>
  <si>
    <t>Trim Coil</t>
  </si>
  <si>
    <t xml:space="preserve">PDR Dwgs                             </t>
  </si>
  <si>
    <t xml:space="preserve">Analysis                               </t>
  </si>
  <si>
    <t xml:space="preserve">Prepare Procurement Coil Spec                 </t>
  </si>
  <si>
    <t xml:space="preserve">Detail Drawings                           </t>
  </si>
  <si>
    <t>Coil Procurement Support</t>
  </si>
  <si>
    <t>Fabrication of Coil</t>
  </si>
  <si>
    <t>Conductor Procurement</t>
  </si>
  <si>
    <t>Vendor Quote for More complex Coil</t>
  </si>
  <si>
    <t>Outokumpu Quote</t>
  </si>
  <si>
    <t>Fabrication Support</t>
  </si>
  <si>
    <t>3months, 1day per week, +20hrs drafting</t>
  </si>
  <si>
    <t>Coil Tooling</t>
  </si>
  <si>
    <t>Vendor Quote for Jupiter 2 Coil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</si>
</sst>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&quot;$&quot;#,##0.0_);[Red]\(&quot;$&quot;#,##0.0\)"/>
    <numFmt numFmtId="167" formatCode="0.0"/>
    <numFmt numFmtId="168" formatCode="0.000"/>
    <numFmt numFmtId="169" formatCode="&quot;$&quot;#,##0.00"/>
    <numFmt numFmtId="170" formatCode="&quot;$&quot;#,##0.0"/>
    <numFmt numFmtId="171" formatCode="&quot;$&quot;#,##0"/>
  </numFmts>
  <fonts count="3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imes"/>
      <family val="0"/>
    </font>
    <font>
      <sz val="9"/>
      <color indexed="12"/>
      <name val="Times"/>
      <family val="0"/>
    </font>
    <font>
      <sz val="9"/>
      <name val="Helv"/>
      <family val="0"/>
    </font>
    <font>
      <u val="single"/>
      <sz val="9"/>
      <name val="Times"/>
      <family val="0"/>
    </font>
    <font>
      <sz val="14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Verdana"/>
      <family val="0"/>
    </font>
    <font>
      <b/>
      <sz val="9"/>
      <color indexed="10"/>
      <name val="Times"/>
      <family val="0"/>
    </font>
    <font>
      <b/>
      <sz val="9"/>
      <color indexed="8"/>
      <name val="Times"/>
      <family val="0"/>
    </font>
    <font>
      <b/>
      <sz val="9"/>
      <name val="Times"/>
      <family val="0"/>
    </font>
    <font>
      <b/>
      <u val="single"/>
      <sz val="9"/>
      <name val="Helv"/>
      <family val="0"/>
    </font>
    <font>
      <b/>
      <u val="single"/>
      <sz val="9"/>
      <name val="Times"/>
      <family val="0"/>
    </font>
    <font>
      <sz val="8"/>
      <name val="Geneva"/>
      <family val="0"/>
    </font>
    <font>
      <sz val="9"/>
      <color indexed="22"/>
      <name val="Times"/>
      <family val="0"/>
    </font>
    <font>
      <b/>
      <u val="single"/>
      <sz val="10"/>
      <color indexed="10"/>
      <name val="Times"/>
      <family val="0"/>
    </font>
    <font>
      <b/>
      <u val="single"/>
      <sz val="10"/>
      <name val="Times"/>
      <family val="0"/>
    </font>
    <font>
      <sz val="8"/>
      <color indexed="55"/>
      <name val="Times"/>
      <family val="0"/>
    </font>
    <font>
      <sz val="10"/>
      <name val="Arial"/>
      <family val="2"/>
    </font>
    <font>
      <sz val="10"/>
      <name val="Times"/>
      <family val="0"/>
    </font>
    <font>
      <b/>
      <sz val="10"/>
      <name val="Times"/>
      <family val="0"/>
    </font>
    <font>
      <u val="single"/>
      <sz val="10"/>
      <name val="Times"/>
      <family val="0"/>
    </font>
    <font>
      <sz val="10"/>
      <color indexed="22"/>
      <name val="Times"/>
      <family val="0"/>
    </font>
    <font>
      <sz val="10"/>
      <color indexed="55"/>
      <name val="Times"/>
      <family val="0"/>
    </font>
    <font>
      <b/>
      <sz val="10"/>
      <color indexed="10"/>
      <name val="Times"/>
      <family val="0"/>
    </font>
    <font>
      <b/>
      <sz val="10"/>
      <color indexed="8"/>
      <name val="Times"/>
      <family val="0"/>
    </font>
    <font>
      <sz val="10"/>
      <color indexed="12"/>
      <name val="Times"/>
      <family val="0"/>
    </font>
    <font>
      <sz val="10"/>
      <name val="Helv"/>
      <family val="0"/>
    </font>
    <font>
      <b/>
      <u val="single"/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 horizontal="centerContinuous" vertical="top"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5" fontId="4" fillId="0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 horizontal="left"/>
    </xf>
    <xf numFmtId="5" fontId="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0" fontId="1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12" fillId="0" borderId="8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8" xfId="0" applyFont="1" applyFill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9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171" fontId="4" fillId="0" borderId="0" xfId="0" applyNumberFormat="1" applyFont="1" applyAlignment="1">
      <alignment/>
    </xf>
    <xf numFmtId="171" fontId="4" fillId="2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0" fontId="21" fillId="4" borderId="6" xfId="0" applyFont="1" applyFill="1" applyBorder="1" applyAlignment="1">
      <alignment/>
    </xf>
    <xf numFmtId="0" fontId="21" fillId="4" borderId="7" xfId="0" applyFont="1" applyFill="1" applyBorder="1" applyAlignment="1">
      <alignment/>
    </xf>
    <xf numFmtId="0" fontId="21" fillId="4" borderId="11" xfId="0" applyFont="1" applyFill="1" applyBorder="1" applyAlignment="1">
      <alignment/>
    </xf>
    <xf numFmtId="0" fontId="22" fillId="0" borderId="0" xfId="0" applyFont="1" applyBorder="1" applyAlignment="1">
      <alignment/>
    </xf>
    <xf numFmtId="0" fontId="6" fillId="0" borderId="0" xfId="0" applyFont="1" applyFill="1" applyAlignment="1">
      <alignment wrapText="1"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4" fillId="0" borderId="2" xfId="0" applyFont="1" applyBorder="1" applyAlignment="1">
      <alignment horizontal="right"/>
    </xf>
    <xf numFmtId="0" fontId="23" fillId="0" borderId="2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23" fillId="3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4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5" xfId="0" applyFont="1" applyBorder="1" applyAlignment="1">
      <alignment/>
    </xf>
    <xf numFmtId="0" fontId="25" fillId="0" borderId="2" xfId="0" applyFont="1" applyBorder="1" applyAlignment="1">
      <alignment horizontal="centerContinuous"/>
    </xf>
    <xf numFmtId="0" fontId="25" fillId="0" borderId="3" xfId="0" applyFont="1" applyBorder="1" applyAlignment="1">
      <alignment horizontal="centerContinuous"/>
    </xf>
    <xf numFmtId="0" fontId="23" fillId="0" borderId="2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7" fillId="4" borderId="6" xfId="0" applyFont="1" applyFill="1" applyBorder="1" applyAlignment="1">
      <alignment/>
    </xf>
    <xf numFmtId="0" fontId="27" fillId="4" borderId="7" xfId="0" applyFont="1" applyFill="1" applyBorder="1" applyAlignment="1">
      <alignment/>
    </xf>
    <xf numFmtId="0" fontId="27" fillId="4" borderId="11" xfId="0" applyFont="1" applyFill="1" applyBorder="1" applyAlignment="1">
      <alignment/>
    </xf>
    <xf numFmtId="0" fontId="23" fillId="0" borderId="6" xfId="0" applyFont="1" applyBorder="1" applyAlignment="1">
      <alignment wrapText="1"/>
    </xf>
    <xf numFmtId="0" fontId="23" fillId="0" borderId="7" xfId="0" applyFont="1" applyBorder="1" applyAlignment="1">
      <alignment wrapText="1"/>
    </xf>
    <xf numFmtId="0" fontId="23" fillId="0" borderId="7" xfId="0" applyFont="1" applyBorder="1" applyAlignment="1">
      <alignment horizontal="left" wrapText="1"/>
    </xf>
    <xf numFmtId="0" fontId="28" fillId="0" borderId="8" xfId="0" applyFont="1" applyFill="1" applyBorder="1" applyAlignment="1">
      <alignment wrapText="1"/>
    </xf>
    <xf numFmtId="0" fontId="28" fillId="0" borderId="9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9" fillId="0" borderId="8" xfId="0" applyFont="1" applyFill="1" applyBorder="1" applyAlignment="1">
      <alignment wrapText="1"/>
    </xf>
    <xf numFmtId="0" fontId="29" fillId="0" borderId="9" xfId="0" applyFont="1" applyFill="1" applyBorder="1" applyAlignment="1">
      <alignment wrapText="1"/>
    </xf>
    <xf numFmtId="0" fontId="30" fillId="0" borderId="9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23" fillId="3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3" fillId="2" borderId="0" xfId="0" applyFont="1" applyFill="1" applyAlignment="1">
      <alignment/>
    </xf>
    <xf numFmtId="0" fontId="23" fillId="2" borderId="0" xfId="0" applyFont="1" applyFill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171" fontId="23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31" fillId="2" borderId="0" xfId="0" applyFont="1" applyFill="1" applyAlignment="1">
      <alignment/>
    </xf>
    <xf numFmtId="0" fontId="31" fillId="2" borderId="0" xfId="0" applyFont="1" applyFill="1" applyAlignment="1">
      <alignment horizontal="left"/>
    </xf>
    <xf numFmtId="171" fontId="23" fillId="2" borderId="0" xfId="0" applyNumberFormat="1" applyFont="1" applyFill="1" applyAlignment="1">
      <alignment/>
    </xf>
    <xf numFmtId="171" fontId="23" fillId="0" borderId="0" xfId="0" applyNumberFormat="1" applyFont="1" applyFill="1" applyAlignment="1">
      <alignment/>
    </xf>
    <xf numFmtId="5" fontId="23" fillId="0" borderId="0" xfId="0" applyNumberFormat="1" applyFont="1" applyFill="1" applyAlignment="1">
      <alignment/>
    </xf>
    <xf numFmtId="0" fontId="23" fillId="0" borderId="0" xfId="0" applyFont="1" applyAlignment="1">
      <alignment horizontal="left"/>
    </xf>
    <xf numFmtId="5" fontId="23" fillId="0" borderId="0" xfId="0" applyNumberFormat="1" applyFont="1" applyAlignment="1">
      <alignment/>
    </xf>
    <xf numFmtId="0" fontId="22" fillId="0" borderId="12" xfId="0" applyFont="1" applyBorder="1" applyAlignment="1">
      <alignment/>
    </xf>
    <xf numFmtId="0" fontId="31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5" fontId="6" fillId="0" borderId="1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1" fillId="0" borderId="12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0" fontId="6" fillId="2" borderId="13" xfId="0" applyFont="1" applyFill="1" applyBorder="1" applyAlignment="1">
      <alignment/>
    </xf>
    <xf numFmtId="0" fontId="6" fillId="2" borderId="13" xfId="0" applyFont="1" applyFill="1" applyBorder="1" applyAlignment="1">
      <alignment horizontal="left"/>
    </xf>
    <xf numFmtId="0" fontId="4" fillId="3" borderId="12" xfId="0" applyFont="1" applyFill="1" applyBorder="1" applyAlignment="1">
      <alignment/>
    </xf>
    <xf numFmtId="171" fontId="4" fillId="0" borderId="12" xfId="0" applyNumberFormat="1" applyFont="1" applyBorder="1" applyAlignment="1">
      <alignment/>
    </xf>
    <xf numFmtId="0" fontId="4" fillId="2" borderId="12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utlin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tabSelected="1" zoomScale="80" zoomScaleNormal="80" workbookViewId="0" topLeftCell="A1">
      <selection activeCell="Q1" activeCellId="1" sqref="T1:AB16384 L1:Q16384"/>
    </sheetView>
  </sheetViews>
  <sheetFormatPr defaultColWidth="9.00390625" defaultRowHeight="12.75"/>
  <cols>
    <col min="1" max="1" width="6.875" style="64" customWidth="1"/>
    <col min="2" max="2" width="1.625" style="64" customWidth="1"/>
    <col min="3" max="3" width="33.625" style="64" customWidth="1"/>
    <col min="4" max="4" width="30.25390625" style="64" customWidth="1"/>
    <col min="5" max="5" width="8.25390625" style="107" customWidth="1"/>
    <col min="6" max="6" width="7.375" style="64" customWidth="1"/>
    <col min="7" max="11" width="7.125" style="64" customWidth="1"/>
    <col min="12" max="17" width="1.75390625" style="64" customWidth="1"/>
    <col min="18" max="19" width="6.00390625" style="64" customWidth="1"/>
    <col min="20" max="28" width="1.75390625" style="64" customWidth="1"/>
    <col min="29" max="29" width="1.37890625" style="63" customWidth="1"/>
    <col min="30" max="30" width="11.125" style="64" customWidth="1"/>
    <col min="31" max="16384" width="5.00390625" style="64" customWidth="1"/>
  </cols>
  <sheetData>
    <row r="1" spans="1:28" ht="12.75">
      <c r="A1" s="58"/>
      <c r="B1" s="59"/>
      <c r="C1" s="60" t="s">
        <v>30</v>
      </c>
      <c r="D1" s="59">
        <v>13</v>
      </c>
      <c r="E1" s="61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62"/>
    </row>
    <row r="2" spans="1:28" ht="12.75">
      <c r="A2" s="65"/>
      <c r="B2" s="66"/>
      <c r="C2" s="67" t="s">
        <v>33</v>
      </c>
      <c r="D2" s="66">
        <v>1302</v>
      </c>
      <c r="E2" s="68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9"/>
    </row>
    <row r="3" spans="1:28" ht="12.75">
      <c r="A3" s="65"/>
      <c r="B3" s="66"/>
      <c r="C3" s="67" t="s">
        <v>31</v>
      </c>
      <c r="D3" s="66" t="s">
        <v>80</v>
      </c>
      <c r="E3" s="68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9"/>
    </row>
    <row r="4" spans="1:28" ht="13.5" thickBot="1">
      <c r="A4" s="65"/>
      <c r="B4" s="66"/>
      <c r="C4" s="67" t="s">
        <v>32</v>
      </c>
      <c r="D4" s="66" t="s">
        <v>52</v>
      </c>
      <c r="E4" s="68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9"/>
    </row>
    <row r="5" spans="1:28" ht="12.75">
      <c r="A5" s="65"/>
      <c r="B5" s="66"/>
      <c r="C5" s="66"/>
      <c r="D5" s="66"/>
      <c r="E5" s="68"/>
      <c r="F5" s="66"/>
      <c r="G5" s="46" t="s">
        <v>28</v>
      </c>
      <c r="H5" s="70"/>
      <c r="I5" s="70"/>
      <c r="J5" s="70"/>
      <c r="K5" s="71"/>
      <c r="L5" s="49" t="s">
        <v>29</v>
      </c>
      <c r="M5" s="70"/>
      <c r="N5" s="70"/>
      <c r="O5" s="70"/>
      <c r="P5" s="70"/>
      <c r="Q5" s="70"/>
      <c r="R5" s="70"/>
      <c r="S5" s="70"/>
      <c r="T5" s="70"/>
      <c r="U5" s="72"/>
      <c r="V5" s="72"/>
      <c r="W5" s="72"/>
      <c r="X5" s="72"/>
      <c r="Y5" s="72"/>
      <c r="Z5" s="72"/>
      <c r="AA5" s="72"/>
      <c r="AB5" s="73"/>
    </row>
    <row r="6" spans="1:30" ht="15.75" customHeight="1" thickBot="1">
      <c r="A6" s="65"/>
      <c r="B6" s="66"/>
      <c r="C6" s="74"/>
      <c r="D6" s="74"/>
      <c r="E6" s="75"/>
      <c r="F6" s="74"/>
      <c r="G6" s="76">
        <v>1308</v>
      </c>
      <c r="H6" s="77">
        <v>1000</v>
      </c>
      <c r="I6" s="77">
        <v>1716</v>
      </c>
      <c r="J6" s="77">
        <v>1716</v>
      </c>
      <c r="K6" s="78">
        <v>1716</v>
      </c>
      <c r="L6" s="76">
        <v>168.7</v>
      </c>
      <c r="M6" s="77">
        <v>168.7</v>
      </c>
      <c r="N6" s="77">
        <v>156.5</v>
      </c>
      <c r="O6" s="77">
        <v>128.59</v>
      </c>
      <c r="P6" s="77">
        <v>108.44</v>
      </c>
      <c r="Q6" s="77">
        <v>78.33</v>
      </c>
      <c r="R6" s="77">
        <v>180.79</v>
      </c>
      <c r="S6" s="77">
        <v>116.7</v>
      </c>
      <c r="T6" s="77">
        <v>168.88</v>
      </c>
      <c r="U6" s="77">
        <v>138.6</v>
      </c>
      <c r="V6" s="77">
        <v>138.6</v>
      </c>
      <c r="W6" s="77">
        <v>78.33</v>
      </c>
      <c r="X6" s="77">
        <v>144.88</v>
      </c>
      <c r="Y6" s="77">
        <v>93.69</v>
      </c>
      <c r="Z6" s="77">
        <v>70.98</v>
      </c>
      <c r="AA6" s="77">
        <v>162.83</v>
      </c>
      <c r="AB6" s="78">
        <v>229.54</v>
      </c>
      <c r="AD6" s="64">
        <f>SUM(G6:AC6)</f>
        <v>9789.080000000002</v>
      </c>
    </row>
    <row r="7" spans="1:30" s="90" customFormat="1" ht="51.75" thickBot="1">
      <c r="A7" s="79" t="s">
        <v>18</v>
      </c>
      <c r="B7" s="80"/>
      <c r="C7" s="80" t="s">
        <v>0</v>
      </c>
      <c r="D7" s="80" t="s">
        <v>61</v>
      </c>
      <c r="E7" s="81" t="s">
        <v>34</v>
      </c>
      <c r="F7" s="80" t="s">
        <v>23</v>
      </c>
      <c r="G7" s="82" t="s">
        <v>1</v>
      </c>
      <c r="H7" s="83" t="s">
        <v>2</v>
      </c>
      <c r="I7" s="83" t="s">
        <v>20</v>
      </c>
      <c r="J7" s="83" t="s">
        <v>21</v>
      </c>
      <c r="K7" s="84" t="s">
        <v>22</v>
      </c>
      <c r="L7" s="85" t="s">
        <v>26</v>
      </c>
      <c r="M7" s="86" t="s">
        <v>27</v>
      </c>
      <c r="N7" s="87" t="s">
        <v>3</v>
      </c>
      <c r="O7" s="87" t="s">
        <v>4</v>
      </c>
      <c r="P7" s="87" t="s">
        <v>13</v>
      </c>
      <c r="Q7" s="87" t="s">
        <v>5</v>
      </c>
      <c r="R7" s="87" t="s">
        <v>6</v>
      </c>
      <c r="S7" s="87" t="s">
        <v>11</v>
      </c>
      <c r="T7" s="87" t="s">
        <v>7</v>
      </c>
      <c r="U7" s="87" t="s">
        <v>8</v>
      </c>
      <c r="V7" s="87" t="s">
        <v>12</v>
      </c>
      <c r="W7" s="87" t="s">
        <v>9</v>
      </c>
      <c r="X7" s="87" t="s">
        <v>10</v>
      </c>
      <c r="Y7" s="87" t="s">
        <v>16</v>
      </c>
      <c r="Z7" s="87" t="s">
        <v>17</v>
      </c>
      <c r="AA7" s="87" t="s">
        <v>24</v>
      </c>
      <c r="AB7" s="88" t="s">
        <v>25</v>
      </c>
      <c r="AC7" s="89"/>
      <c r="AD7" s="90" t="s">
        <v>35</v>
      </c>
    </row>
    <row r="8" s="91" customFormat="1" ht="12.75">
      <c r="E8" s="92"/>
    </row>
    <row r="9" spans="3:30" ht="12.75">
      <c r="C9" s="93"/>
      <c r="D9" s="93"/>
      <c r="E9" s="94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D9" s="95"/>
    </row>
    <row r="10" spans="2:30" ht="12.75">
      <c r="B10" s="96" t="s">
        <v>14</v>
      </c>
      <c r="C10" s="97"/>
      <c r="D10" s="98"/>
      <c r="E10" s="99"/>
      <c r="F10" s="98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D10" s="95"/>
    </row>
    <row r="11" spans="2:30" ht="12.75">
      <c r="B11" s="96"/>
      <c r="C11" s="56" t="s">
        <v>39</v>
      </c>
      <c r="D11" s="98"/>
      <c r="E11" s="99"/>
      <c r="F11" s="98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>
        <v>24</v>
      </c>
      <c r="S11" s="93"/>
      <c r="T11" s="93"/>
      <c r="U11" s="93"/>
      <c r="V11" s="93"/>
      <c r="W11" s="93"/>
      <c r="X11" s="93"/>
      <c r="Y11" s="93"/>
      <c r="Z11" s="93"/>
      <c r="AA11" s="93"/>
      <c r="AB11" s="93"/>
      <c r="AD11" s="95">
        <f aca="true" t="shared" si="0" ref="AD11:AD28">(G11*G$6)+(H11*H$6)+(I11*I$6)+(J11*J$6)+(K11*K$6)+(L11*L$6)+(M11*M$6)+(N11*N$6)+(O11*O$6)+(P11*P$6)+(Q11*Q$6)+(R11*R$6)+(S11*S$6)+(T11*T$6)+(U11*U$6)+(V11*V$6)+(W11*W$6)+(X11*X$6)+(Y11*Y$6)+(Z11*Z$6)+(AA11*AA$6)+(AB11*AB$6)</f>
        <v>4338.96</v>
      </c>
    </row>
    <row r="12" spans="2:30" ht="12.75">
      <c r="B12" s="96"/>
      <c r="C12" s="56" t="s">
        <v>40</v>
      </c>
      <c r="D12" s="98" t="s">
        <v>81</v>
      </c>
      <c r="E12" s="99"/>
      <c r="F12" s="98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>
        <v>160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D12" s="95">
        <f t="shared" si="0"/>
        <v>28926.399999999998</v>
      </c>
    </row>
    <row r="13" spans="2:30" ht="12.75">
      <c r="B13" s="96"/>
      <c r="C13" s="56" t="s">
        <v>51</v>
      </c>
      <c r="D13" s="98"/>
      <c r="E13" s="99"/>
      <c r="F13" s="98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>
        <v>24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D13" s="95">
        <f t="shared" si="0"/>
        <v>4338.96</v>
      </c>
    </row>
    <row r="14" spans="2:30" ht="12.75">
      <c r="B14" s="96"/>
      <c r="C14" s="56" t="s">
        <v>76</v>
      </c>
      <c r="D14" s="98" t="s">
        <v>81</v>
      </c>
      <c r="E14" s="99"/>
      <c r="F14" s="98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>
        <f>60+20</f>
        <v>80</v>
      </c>
      <c r="S14" s="93"/>
      <c r="T14" s="93"/>
      <c r="U14" s="93"/>
      <c r="V14" s="93"/>
      <c r="W14" s="93"/>
      <c r="X14" s="93"/>
      <c r="Y14" s="93"/>
      <c r="Z14" s="93"/>
      <c r="AA14" s="93"/>
      <c r="AB14" s="93"/>
      <c r="AD14" s="95">
        <f t="shared" si="0"/>
        <v>14463.199999999999</v>
      </c>
    </row>
    <row r="15" spans="2:30" ht="12.75">
      <c r="B15" s="96"/>
      <c r="C15" s="56" t="s">
        <v>77</v>
      </c>
      <c r="D15" s="98" t="s">
        <v>81</v>
      </c>
      <c r="E15" s="99"/>
      <c r="F15" s="98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>
        <f>60+20</f>
        <v>80</v>
      </c>
      <c r="S15" s="93"/>
      <c r="T15" s="93"/>
      <c r="U15" s="93"/>
      <c r="V15" s="93"/>
      <c r="W15" s="93"/>
      <c r="X15" s="93"/>
      <c r="Y15" s="93"/>
      <c r="Z15" s="93"/>
      <c r="AA15" s="93"/>
      <c r="AB15" s="93"/>
      <c r="AD15" s="95">
        <f t="shared" si="0"/>
        <v>14463.199999999999</v>
      </c>
    </row>
    <row r="16" spans="2:30" ht="12.75">
      <c r="B16" s="96"/>
      <c r="C16" s="56" t="s">
        <v>78</v>
      </c>
      <c r="D16" s="98" t="s">
        <v>81</v>
      </c>
      <c r="E16" s="99"/>
      <c r="F16" s="98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>
        <f>60+20</f>
        <v>80</v>
      </c>
      <c r="S16" s="93"/>
      <c r="T16" s="93"/>
      <c r="U16" s="93"/>
      <c r="V16" s="93"/>
      <c r="W16" s="93"/>
      <c r="X16" s="93"/>
      <c r="Y16" s="93"/>
      <c r="Z16" s="93"/>
      <c r="AA16" s="93"/>
      <c r="AB16" s="93"/>
      <c r="AD16" s="95">
        <f t="shared" si="0"/>
        <v>14463.199999999999</v>
      </c>
    </row>
    <row r="17" spans="2:30" ht="12.75">
      <c r="B17" s="96"/>
      <c r="C17" s="56" t="s">
        <v>41</v>
      </c>
      <c r="D17" s="98"/>
      <c r="E17" s="99"/>
      <c r="F17" s="98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>
        <v>88</v>
      </c>
      <c r="S17" s="93"/>
      <c r="T17" s="93"/>
      <c r="U17" s="93"/>
      <c r="V17" s="93"/>
      <c r="W17" s="93"/>
      <c r="X17" s="93"/>
      <c r="Y17" s="93"/>
      <c r="Z17" s="93"/>
      <c r="AA17" s="93"/>
      <c r="AB17" s="93"/>
      <c r="AD17" s="95">
        <f t="shared" si="0"/>
        <v>15909.519999999999</v>
      </c>
    </row>
    <row r="18" spans="2:30" ht="12.75">
      <c r="B18" s="96"/>
      <c r="C18" s="56" t="s">
        <v>42</v>
      </c>
      <c r="D18" s="98"/>
      <c r="E18" s="99"/>
      <c r="F18" s="98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>
        <v>16</v>
      </c>
      <c r="S18" s="93"/>
      <c r="T18" s="93"/>
      <c r="U18" s="93"/>
      <c r="V18" s="93"/>
      <c r="W18" s="93"/>
      <c r="X18" s="93"/>
      <c r="Y18" s="93"/>
      <c r="Z18" s="93"/>
      <c r="AA18" s="93"/>
      <c r="AB18" s="93"/>
      <c r="AD18" s="95">
        <f t="shared" si="0"/>
        <v>2892.64</v>
      </c>
    </row>
    <row r="19" spans="2:30" ht="12.75">
      <c r="B19" s="96"/>
      <c r="C19" s="56" t="s">
        <v>74</v>
      </c>
      <c r="D19" s="98"/>
      <c r="E19" s="99"/>
      <c r="F19" s="98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>
        <v>24</v>
      </c>
      <c r="S19" s="93"/>
      <c r="T19" s="93"/>
      <c r="U19" s="93"/>
      <c r="V19" s="93"/>
      <c r="W19" s="93"/>
      <c r="X19" s="93"/>
      <c r="Y19" s="93"/>
      <c r="Z19" s="93"/>
      <c r="AA19" s="93"/>
      <c r="AB19" s="93"/>
      <c r="AD19" s="95">
        <f t="shared" si="0"/>
        <v>4338.96</v>
      </c>
    </row>
    <row r="20" spans="2:30" ht="12.75">
      <c r="B20" s="96"/>
      <c r="C20" s="56" t="s">
        <v>43</v>
      </c>
      <c r="D20" s="98"/>
      <c r="E20" s="99"/>
      <c r="F20" s="98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>
        <f>(16*5)+(16*5*0.2)</f>
        <v>96</v>
      </c>
      <c r="S20" s="93"/>
      <c r="T20" s="93"/>
      <c r="U20" s="93"/>
      <c r="V20" s="93"/>
      <c r="W20" s="93"/>
      <c r="X20" s="93"/>
      <c r="Y20" s="93"/>
      <c r="Z20" s="93"/>
      <c r="AA20" s="93"/>
      <c r="AB20" s="93"/>
      <c r="AD20" s="95">
        <f t="shared" si="0"/>
        <v>17355.84</v>
      </c>
    </row>
    <row r="21" spans="2:30" ht="12.75">
      <c r="B21" s="96"/>
      <c r="C21" s="56" t="s">
        <v>44</v>
      </c>
      <c r="D21" s="98"/>
      <c r="E21" s="99"/>
      <c r="F21" s="98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>
        <v>24</v>
      </c>
      <c r="S21" s="93"/>
      <c r="T21" s="93"/>
      <c r="U21" s="93"/>
      <c r="V21" s="93"/>
      <c r="W21" s="93"/>
      <c r="X21" s="93"/>
      <c r="Y21" s="93"/>
      <c r="Z21" s="93"/>
      <c r="AA21" s="93"/>
      <c r="AB21" s="93"/>
      <c r="AD21" s="95">
        <f t="shared" si="0"/>
        <v>4338.96</v>
      </c>
    </row>
    <row r="22" spans="2:30" ht="12.75">
      <c r="B22" s="96"/>
      <c r="C22" s="56" t="s">
        <v>45</v>
      </c>
      <c r="D22" s="98"/>
      <c r="E22" s="99"/>
      <c r="F22" s="98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>
        <f>(16*5)+(16*5*0.2)</f>
        <v>96</v>
      </c>
      <c r="S22" s="93"/>
      <c r="T22" s="93"/>
      <c r="U22" s="93"/>
      <c r="V22" s="93"/>
      <c r="W22" s="93"/>
      <c r="X22" s="93"/>
      <c r="Y22" s="93"/>
      <c r="Z22" s="93"/>
      <c r="AA22" s="93"/>
      <c r="AB22" s="93"/>
      <c r="AD22" s="95">
        <f t="shared" si="0"/>
        <v>17355.84</v>
      </c>
    </row>
    <row r="23" spans="2:30" ht="12.75">
      <c r="B23" s="96"/>
      <c r="C23" s="56" t="s">
        <v>47</v>
      </c>
      <c r="D23" s="98"/>
      <c r="E23" s="99"/>
      <c r="F23" s="98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>
        <f>(16*5)+(16*5*0.2)</f>
        <v>96</v>
      </c>
      <c r="S23" s="93"/>
      <c r="T23" s="93"/>
      <c r="U23" s="93"/>
      <c r="V23" s="93"/>
      <c r="W23" s="93"/>
      <c r="X23" s="93"/>
      <c r="Y23" s="93"/>
      <c r="Z23" s="93"/>
      <c r="AA23" s="93"/>
      <c r="AB23" s="93"/>
      <c r="AD23" s="95">
        <f t="shared" si="0"/>
        <v>17355.84</v>
      </c>
    </row>
    <row r="24" spans="2:30" ht="12.75">
      <c r="B24" s="96"/>
      <c r="C24" s="56" t="s">
        <v>46</v>
      </c>
      <c r="D24" s="98"/>
      <c r="E24" s="99"/>
      <c r="F24" s="98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>
        <f>40*3+(120*0.2)</f>
        <v>144</v>
      </c>
      <c r="S24" s="93"/>
      <c r="T24" s="93"/>
      <c r="U24" s="93"/>
      <c r="V24" s="93"/>
      <c r="W24" s="93"/>
      <c r="X24" s="93"/>
      <c r="Y24" s="93"/>
      <c r="Z24" s="93"/>
      <c r="AA24" s="93"/>
      <c r="AB24" s="93"/>
      <c r="AD24" s="95">
        <f>(G24*G$6)+(H24*H$6)+(I24*I$6)+(J24*J$6)+(K24*K$6)+(L24*L$6)+(M24*M$6)+(N24*N$6)+(O24*O$6)+(P24*P$6)+(Q24*Q$6)+(R24*R$6)+(S24*S$6)+(T24*T$6)+(U24*U$6)+(V24*V$6)+(W24*W$6)+(X24*X$6)+(Y24*Y$6)+(Z24*Z$6)+(AA24*AA$6)+(AB24*AB$6)</f>
        <v>26033.76</v>
      </c>
    </row>
    <row r="25" spans="2:30" ht="12.75">
      <c r="B25" s="96"/>
      <c r="C25" s="56" t="s">
        <v>75</v>
      </c>
      <c r="D25" s="98"/>
      <c r="E25" s="99"/>
      <c r="F25" s="98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>
        <v>8</v>
      </c>
      <c r="S25" s="93"/>
      <c r="T25" s="93"/>
      <c r="U25" s="93"/>
      <c r="V25" s="93"/>
      <c r="W25" s="93"/>
      <c r="X25" s="93"/>
      <c r="Y25" s="93"/>
      <c r="Z25" s="93"/>
      <c r="AA25" s="93"/>
      <c r="AB25" s="93"/>
      <c r="AD25" s="95">
        <f>(G25*G$6)+(H25*H$6)+(I25*I$6)+(J25*J$6)+(K25*K$6)+(L25*L$6)+(M25*M$6)+(N25*N$6)+(O25*O$6)+(P25*P$6)+(Q25*Q$6)+(R25*R$6)+(S25*S$6)+(T25*T$6)+(U25*U$6)+(V25*V$6)+(W25*W$6)+(X25*X$6)+(Y25*Y$6)+(Z25*Z$6)+(AA25*AA$6)+(AB25*AB$6)</f>
        <v>1446.32</v>
      </c>
    </row>
    <row r="26" spans="2:30" ht="12.75">
      <c r="B26" s="96"/>
      <c r="C26" s="56" t="s">
        <v>48</v>
      </c>
      <c r="D26" s="98"/>
      <c r="E26" s="99"/>
      <c r="F26" s="98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>
        <v>88</v>
      </c>
      <c r="S26" s="93"/>
      <c r="T26" s="93"/>
      <c r="U26" s="93"/>
      <c r="V26" s="93"/>
      <c r="W26" s="93"/>
      <c r="X26" s="93"/>
      <c r="Y26" s="93"/>
      <c r="Z26" s="93"/>
      <c r="AA26" s="93"/>
      <c r="AB26" s="93"/>
      <c r="AD26" s="95">
        <f t="shared" si="0"/>
        <v>15909.519999999999</v>
      </c>
    </row>
    <row r="27" spans="2:30" ht="12.75">
      <c r="B27" s="96"/>
      <c r="C27" s="56" t="s">
        <v>49</v>
      </c>
      <c r="D27" s="98"/>
      <c r="E27" s="99"/>
      <c r="F27" s="98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>
        <v>16</v>
      </c>
      <c r="S27" s="93"/>
      <c r="T27" s="93"/>
      <c r="U27" s="93"/>
      <c r="V27" s="93"/>
      <c r="W27" s="93"/>
      <c r="X27" s="93"/>
      <c r="Y27" s="93"/>
      <c r="Z27" s="93"/>
      <c r="AA27" s="93"/>
      <c r="AB27" s="93"/>
      <c r="AD27" s="95">
        <f t="shared" si="0"/>
        <v>2892.64</v>
      </c>
    </row>
    <row r="28" spans="2:30" ht="12.75">
      <c r="B28" s="96"/>
      <c r="C28" s="56" t="s">
        <v>50</v>
      </c>
      <c r="D28" s="98"/>
      <c r="E28" s="99"/>
      <c r="F28" s="98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>
        <v>75</v>
      </c>
      <c r="S28" s="93"/>
      <c r="T28" s="93"/>
      <c r="U28" s="93"/>
      <c r="V28" s="93"/>
      <c r="W28" s="93"/>
      <c r="X28" s="93"/>
      <c r="Y28" s="93"/>
      <c r="Z28" s="93"/>
      <c r="AA28" s="93"/>
      <c r="AB28" s="93"/>
      <c r="AD28" s="95">
        <f t="shared" si="0"/>
        <v>13559.25</v>
      </c>
    </row>
    <row r="29" spans="2:30" ht="12.75">
      <c r="B29" s="100"/>
      <c r="C29" s="97"/>
      <c r="D29" s="97"/>
      <c r="E29" s="101"/>
      <c r="F29" s="97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D29" s="95">
        <f>(G29*G$6)+(H29*H$6)+(I29*I$6)+(J29*J$6)+(K29*K$6)+(L29*L$6)+(M29*M$6)+(N29*N$6)+(O29*O$6)+(P29*P$6)+(Q29*Q$6)+(R29*R$6)+(S29*S$6)+(T29*T$6)+(U29*U$6)+(V29*V$6)+(W29*W$6)+(X29*X$6)+(Y29*Y$6)+(Z29*Z$6)+(AA29*AA$6)+(AB29*AB$6)</f>
        <v>0</v>
      </c>
    </row>
    <row r="30" spans="3:30" ht="12.75">
      <c r="C30" s="98"/>
      <c r="D30" s="98"/>
      <c r="E30" s="99"/>
      <c r="F30" s="98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D30" s="95">
        <f>(G30*G$6)+(H30*H$6)+(I30*I$6)+(J30*J$6)+(K30*K$6)+(L30*L$6)+(M30*M$6)+(N30*N$6)+(O30*O$6)+(P30*P$6)+(Q30*Q$6)+(R30*R$6)+(S30*S$6)+(T30*T$6)+(U30*U$6)+(V30*V$6)+(W30*W$6)+(X30*X$6)+(Y30*Y$6)+(Z30*Z$6)+(AA30*AA$6)+(AB30*AB$6)</f>
        <v>0</v>
      </c>
    </row>
    <row r="31" spans="3:30" ht="12.75">
      <c r="C31" s="93"/>
      <c r="D31" s="93"/>
      <c r="E31" s="94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D31" s="95">
        <f>(G31*G$6)+(H31*H$6)+(I31*I$6)+(J31*J$6)+(K31*K$6)+(L31*L$6)+(M31*M$6)+(N31*N$6)+(O31*O$6)+(P31*P$6)+(Q31*Q$6)+(R31*R$6)+(S31*S$6)+(T31*T$6)+(U31*U$6)+(V31*V$6)+(W31*W$6)+(X31*X$6)+(Y31*Y$6)+(Z31*Z$6)+(AA31*AA$6)+(AB31*AB$6)</f>
        <v>0</v>
      </c>
    </row>
    <row r="32" spans="3:30" s="97" customFormat="1" ht="12.75">
      <c r="C32" s="98"/>
      <c r="D32" s="98"/>
      <c r="E32" s="99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1"/>
      <c r="AD32" s="95">
        <f>(G32*G$6)+(H32*H$6)+(I32*I$6)+(J32*J$6)+(K32*K$6)+(L32*L$6)+(M32*M$6)+(N32*N$6)+(O32*O$6)+(P32*P$6)+(Q32*Q$6)+(R32*R$6)+(S32*S$6)+(T32*T$6)+(U32*U$6)+(V32*V$6)+(W32*W$6)+(X32*X$6)+(Y32*Y$6)+(Z32*Z$6)+(AA32*AA$6)+(AB32*AB$6)</f>
        <v>0</v>
      </c>
    </row>
    <row r="33" spans="3:30" s="91" customFormat="1" ht="8.25" customHeight="1">
      <c r="C33" s="102"/>
      <c r="D33" s="102"/>
      <c r="E33" s="103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D33" s="104"/>
    </row>
    <row r="34" spans="5:30" s="97" customFormat="1" ht="12.75">
      <c r="E34" s="101"/>
      <c r="F34" s="97" t="s">
        <v>15</v>
      </c>
      <c r="G34" s="97">
        <f>SUM(G8:G33)</f>
        <v>0</v>
      </c>
      <c r="H34" s="97">
        <f aca="true" t="shared" si="1" ref="H34:AB34">SUM(H8:H33)</f>
        <v>0</v>
      </c>
      <c r="I34" s="97">
        <f t="shared" si="1"/>
        <v>0</v>
      </c>
      <c r="J34" s="97">
        <f t="shared" si="1"/>
        <v>0</v>
      </c>
      <c r="K34" s="97">
        <f t="shared" si="1"/>
        <v>0</v>
      </c>
      <c r="L34" s="97">
        <f t="shared" si="1"/>
        <v>0</v>
      </c>
      <c r="M34" s="97">
        <f t="shared" si="1"/>
        <v>0</v>
      </c>
      <c r="N34" s="97">
        <f t="shared" si="1"/>
        <v>0</v>
      </c>
      <c r="O34" s="97">
        <f t="shared" si="1"/>
        <v>0</v>
      </c>
      <c r="P34" s="97">
        <f t="shared" si="1"/>
        <v>0</v>
      </c>
      <c r="Q34" s="97">
        <f t="shared" si="1"/>
        <v>0</v>
      </c>
      <c r="R34" s="97">
        <f t="shared" si="1"/>
        <v>1219</v>
      </c>
      <c r="S34" s="97">
        <f t="shared" si="1"/>
        <v>0</v>
      </c>
      <c r="T34" s="97">
        <f t="shared" si="1"/>
        <v>0</v>
      </c>
      <c r="U34" s="97">
        <f t="shared" si="1"/>
        <v>0</v>
      </c>
      <c r="V34" s="97">
        <f t="shared" si="1"/>
        <v>0</v>
      </c>
      <c r="W34" s="97">
        <f t="shared" si="1"/>
        <v>0</v>
      </c>
      <c r="X34" s="97">
        <f t="shared" si="1"/>
        <v>0</v>
      </c>
      <c r="Y34" s="97">
        <f t="shared" si="1"/>
        <v>0</v>
      </c>
      <c r="Z34" s="97">
        <f t="shared" si="1"/>
        <v>0</v>
      </c>
      <c r="AA34" s="97">
        <f t="shared" si="1"/>
        <v>0</v>
      </c>
      <c r="AB34" s="97">
        <f t="shared" si="1"/>
        <v>0</v>
      </c>
      <c r="AC34" s="91"/>
      <c r="AD34" s="95">
        <f>(G34*G$6)+(H34*H$6)+(I34*I$6)+(J34*J$6)+(K34*K$6)+(L34*L$6)+(M34*M$6)+(N34*N$6)+(O34*O$6)+(P34*P$6)+(Q34*Q$6)+(R34*R$6)+(S34*S$6)+(T34*T$6)+(U34*U$6)+(V34*V$6)+(W34*W$6)+(X34*X$6)+(Y34*Y$6)+(Z34*Z$6)+(AA34*AA$6)+(AB34*AB$6)</f>
        <v>220383.00999999998</v>
      </c>
    </row>
    <row r="35" spans="5:30" s="97" customFormat="1" ht="12.75">
      <c r="E35" s="101"/>
      <c r="AC35" s="91"/>
      <c r="AD35" s="105">
        <f>SUM(AD10:AD32)</f>
        <v>220383.01000000004</v>
      </c>
    </row>
    <row r="36" spans="5:29" s="97" customFormat="1" ht="12.75">
      <c r="E36" s="101"/>
      <c r="AC36" s="91"/>
    </row>
    <row r="37" spans="5:29" s="97" customFormat="1" ht="12.75">
      <c r="E37" s="101"/>
      <c r="G37" s="106"/>
      <c r="AC37" s="91"/>
    </row>
    <row r="38" ht="12.75">
      <c r="G38" s="108"/>
    </row>
  </sheetData>
  <printOptions gridLines="1" headings="1"/>
  <pageMargins left="0.41" right="0.17" top="0.57" bottom="0.7" header="0.5" footer="0.17"/>
  <pageSetup fitToHeight="1" fitToWidth="1" orientation="landscape" scale="76" r:id="rId1"/>
  <headerFooter alignWithMargins="0">
    <oddFooter xml:space="preserve">&amp;L&amp;F&amp;C&amp;A   page &amp;P of &amp;N &amp;R&amp;D  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workbookViewId="0" topLeftCell="A1">
      <selection activeCell="P1" activeCellId="1" sqref="T1:AB16384 L1:P16384"/>
    </sheetView>
  </sheetViews>
  <sheetFormatPr defaultColWidth="9.00390625" defaultRowHeight="12.75"/>
  <cols>
    <col min="1" max="1" width="3.375" style="1" customWidth="1"/>
    <col min="2" max="2" width="1.625" style="1" customWidth="1"/>
    <col min="3" max="3" width="33.625" style="1" customWidth="1"/>
    <col min="4" max="4" width="31.875" style="1" customWidth="1"/>
    <col min="5" max="5" width="8.25390625" style="12" customWidth="1"/>
    <col min="6" max="6" width="7.375" style="1" customWidth="1"/>
    <col min="7" max="7" width="7.125" style="1" customWidth="1"/>
    <col min="8" max="8" width="5.125" style="1" customWidth="1"/>
    <col min="9" max="9" width="5.25390625" style="1" customWidth="1"/>
    <col min="10" max="10" width="6.375" style="1" customWidth="1"/>
    <col min="11" max="11" width="5.375" style="1" customWidth="1"/>
    <col min="12" max="16" width="1.75390625" style="1" customWidth="1"/>
    <col min="17" max="19" width="6.00390625" style="1" customWidth="1"/>
    <col min="20" max="28" width="1.75390625" style="1" customWidth="1"/>
    <col min="29" max="29" width="1.37890625" style="21" customWidth="1"/>
    <col min="30" max="30" width="11.125" style="1" customWidth="1"/>
    <col min="31" max="16384" width="5.00390625" style="1" customWidth="1"/>
  </cols>
  <sheetData>
    <row r="1" spans="1:28" ht="12">
      <c r="A1" s="4"/>
      <c r="B1" s="5"/>
      <c r="C1" s="28" t="s">
        <v>30</v>
      </c>
      <c r="D1" s="5">
        <v>13</v>
      </c>
      <c r="E1" s="29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28" ht="12">
      <c r="A2" s="7"/>
      <c r="B2" s="8"/>
      <c r="C2" s="30" t="s">
        <v>33</v>
      </c>
      <c r="D2" s="8">
        <v>1352</v>
      </c>
      <c r="E2" s="3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</row>
    <row r="3" spans="1:28" ht="12">
      <c r="A3" s="7"/>
      <c r="B3" s="8"/>
      <c r="C3" s="30" t="s">
        <v>31</v>
      </c>
      <c r="D3" s="8" t="s">
        <v>79</v>
      </c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1:28" ht="12.75" thickBot="1">
      <c r="A4" s="7"/>
      <c r="B4" s="8"/>
      <c r="C4" s="30" t="s">
        <v>32</v>
      </c>
      <c r="D4" s="8" t="s">
        <v>52</v>
      </c>
      <c r="E4" s="3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1:28" ht="12.75">
      <c r="A5" s="7"/>
      <c r="B5" s="8"/>
      <c r="C5" s="8"/>
      <c r="D5" s="8"/>
      <c r="E5" s="31"/>
      <c r="F5" s="8"/>
      <c r="G5" s="46" t="s">
        <v>28</v>
      </c>
      <c r="H5" s="47"/>
      <c r="I5" s="47"/>
      <c r="J5" s="47"/>
      <c r="K5" s="48"/>
      <c r="L5" s="49" t="s">
        <v>29</v>
      </c>
      <c r="M5" s="47"/>
      <c r="N5" s="47"/>
      <c r="O5" s="47"/>
      <c r="P5" s="47"/>
      <c r="Q5" s="47"/>
      <c r="R5" s="47"/>
      <c r="S5" s="47"/>
      <c r="T5" s="47"/>
      <c r="U5" s="37"/>
      <c r="V5" s="37"/>
      <c r="W5" s="37"/>
      <c r="X5" s="37"/>
      <c r="Y5" s="37"/>
      <c r="Z5" s="37"/>
      <c r="AA5" s="37"/>
      <c r="AB5" s="38"/>
    </row>
    <row r="6" spans="1:30" ht="9.75" customHeight="1" thickBot="1">
      <c r="A6" s="7"/>
      <c r="B6" s="8"/>
      <c r="C6" s="32"/>
      <c r="D6" s="32"/>
      <c r="E6" s="33"/>
      <c r="F6" s="32"/>
      <c r="G6" s="53">
        <v>1308</v>
      </c>
      <c r="H6" s="54">
        <v>1000</v>
      </c>
      <c r="I6" s="54">
        <v>1716</v>
      </c>
      <c r="J6" s="54">
        <v>1716</v>
      </c>
      <c r="K6" s="55">
        <v>1716</v>
      </c>
      <c r="L6" s="53">
        <v>168.7</v>
      </c>
      <c r="M6" s="54">
        <v>168.7</v>
      </c>
      <c r="N6" s="54">
        <v>156.5</v>
      </c>
      <c r="O6" s="54">
        <v>128.59</v>
      </c>
      <c r="P6" s="54">
        <v>108.44</v>
      </c>
      <c r="Q6" s="54">
        <v>78.33</v>
      </c>
      <c r="R6" s="54">
        <v>180.79</v>
      </c>
      <c r="S6" s="54">
        <v>116.7</v>
      </c>
      <c r="T6" s="54">
        <v>168.88</v>
      </c>
      <c r="U6" s="54">
        <v>138.6</v>
      </c>
      <c r="V6" s="54">
        <v>138.6</v>
      </c>
      <c r="W6" s="54">
        <v>78.33</v>
      </c>
      <c r="X6" s="54">
        <v>144.88</v>
      </c>
      <c r="Y6" s="54">
        <v>93.69</v>
      </c>
      <c r="Z6" s="54">
        <v>70.98</v>
      </c>
      <c r="AA6" s="54">
        <v>162.83</v>
      </c>
      <c r="AB6" s="55">
        <v>229.54</v>
      </c>
      <c r="AD6" s="1">
        <f>SUM(G6:AC6)</f>
        <v>9789.080000000002</v>
      </c>
    </row>
    <row r="7" spans="1:30" s="26" customFormat="1" ht="48.75" thickBot="1">
      <c r="A7" s="34" t="s">
        <v>18</v>
      </c>
      <c r="B7" s="35"/>
      <c r="C7" s="35" t="s">
        <v>0</v>
      </c>
      <c r="D7" s="35" t="s">
        <v>61</v>
      </c>
      <c r="E7" s="36" t="s">
        <v>34</v>
      </c>
      <c r="F7" s="35" t="s">
        <v>23</v>
      </c>
      <c r="G7" s="39" t="s">
        <v>1</v>
      </c>
      <c r="H7" s="40" t="s">
        <v>2</v>
      </c>
      <c r="I7" s="40" t="s">
        <v>20</v>
      </c>
      <c r="J7" s="40" t="s">
        <v>21</v>
      </c>
      <c r="K7" s="41" t="s">
        <v>22</v>
      </c>
      <c r="L7" s="42" t="s">
        <v>26</v>
      </c>
      <c r="M7" s="43" t="s">
        <v>27</v>
      </c>
      <c r="N7" s="44" t="s">
        <v>3</v>
      </c>
      <c r="O7" s="44" t="s">
        <v>4</v>
      </c>
      <c r="P7" s="44" t="s">
        <v>13</v>
      </c>
      <c r="Q7" s="44" t="s">
        <v>5</v>
      </c>
      <c r="R7" s="44" t="s">
        <v>6</v>
      </c>
      <c r="S7" s="44" t="s">
        <v>11</v>
      </c>
      <c r="T7" s="44" t="s">
        <v>7</v>
      </c>
      <c r="U7" s="44" t="s">
        <v>8</v>
      </c>
      <c r="V7" s="44" t="s">
        <v>12</v>
      </c>
      <c r="W7" s="44" t="s">
        <v>9</v>
      </c>
      <c r="X7" s="44" t="s">
        <v>10</v>
      </c>
      <c r="Y7" s="44" t="s">
        <v>16</v>
      </c>
      <c r="Z7" s="44" t="s">
        <v>17</v>
      </c>
      <c r="AA7" s="44" t="s">
        <v>24</v>
      </c>
      <c r="AB7" s="45" t="s">
        <v>25</v>
      </c>
      <c r="AC7" s="27"/>
      <c r="AD7" s="26" t="s">
        <v>35</v>
      </c>
    </row>
    <row r="8" s="18" customFormat="1" ht="12">
      <c r="E8" s="22"/>
    </row>
    <row r="9" spans="2:30" ht="14.25" customHeight="1">
      <c r="B9" s="25"/>
      <c r="C9" s="15"/>
      <c r="D9" s="15"/>
      <c r="E9" s="16"/>
      <c r="F9" s="1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D9" s="50">
        <f aca="true" t="shared" si="0" ref="AD9:AD31">(G9*G$6)+(H9*H$6)+(I9*I$6)+(J9*J$6)+(K9*K$6)+(L9*L$6)+(M9*M$6)+(N9*N$6)+(O9*O$6)+(P9*P$6)+(Q9*Q$6)+(R9*R$6)+(S9*S$6)+(T9*T$6)+(U9*U$6)+(V9*V$6)+(W9*W$6)+(X9*X$6)+(Y9*Y$6)+(Z9*Z$6)+(AA9*AA$6)+(AB9*AB$6)</f>
        <v>0</v>
      </c>
    </row>
    <row r="10" spans="2:30" ht="12">
      <c r="B10" s="24" t="s">
        <v>19</v>
      </c>
      <c r="C10" s="15"/>
      <c r="D10" s="10"/>
      <c r="E10" s="14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D10" s="50">
        <f t="shared" si="0"/>
        <v>0</v>
      </c>
    </row>
    <row r="11" spans="2:30" ht="12">
      <c r="B11" s="25"/>
      <c r="C11" s="10" t="s">
        <v>73</v>
      </c>
      <c r="D11" s="10"/>
      <c r="E11" s="14"/>
      <c r="F11" s="10"/>
      <c r="G11" s="23"/>
      <c r="H11" s="3"/>
      <c r="I11" s="3"/>
      <c r="J11" s="3"/>
      <c r="K11" s="3"/>
      <c r="L11" s="3"/>
      <c r="M11" s="3"/>
      <c r="N11" s="3"/>
      <c r="O11" s="3"/>
      <c r="P11" s="3"/>
      <c r="Q11" s="11"/>
      <c r="R11" s="3">
        <v>80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D11" s="50">
        <f t="shared" si="0"/>
        <v>14463.199999999999</v>
      </c>
    </row>
    <row r="12" spans="2:30" ht="12">
      <c r="B12" s="25"/>
      <c r="C12" s="10" t="s">
        <v>65</v>
      </c>
      <c r="D12" s="10" t="s">
        <v>62</v>
      </c>
      <c r="E12" s="14"/>
      <c r="F12" s="10"/>
      <c r="G12" s="10">
        <v>28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v>16</v>
      </c>
      <c r="S12" s="3"/>
      <c r="T12" s="3"/>
      <c r="U12" s="3"/>
      <c r="V12" s="3"/>
      <c r="W12" s="3"/>
      <c r="X12" s="10"/>
      <c r="Y12" s="3"/>
      <c r="Z12" s="3"/>
      <c r="AA12" s="3"/>
      <c r="AB12" s="3"/>
      <c r="AD12" s="50">
        <f t="shared" si="0"/>
        <v>39516.64</v>
      </c>
    </row>
    <row r="13" spans="2:30" ht="12">
      <c r="B13" s="25"/>
      <c r="C13" s="10" t="s">
        <v>36</v>
      </c>
      <c r="D13" s="10" t="s">
        <v>62</v>
      </c>
      <c r="E13" s="14"/>
      <c r="F13" s="10"/>
      <c r="G13" s="10">
        <v>35.61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16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D13" s="50">
        <f t="shared" si="0"/>
        <v>49470.52</v>
      </c>
    </row>
    <row r="14" spans="2:30" ht="12">
      <c r="B14" s="25"/>
      <c r="C14" s="10" t="s">
        <v>37</v>
      </c>
      <c r="D14" s="10" t="s">
        <v>62</v>
      </c>
      <c r="E14" s="14"/>
      <c r="F14" s="10"/>
      <c r="G14" s="10">
        <v>25.44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D14" s="50">
        <f t="shared" si="0"/>
        <v>36168.16</v>
      </c>
    </row>
    <row r="15" spans="2:30" ht="12">
      <c r="B15" s="25"/>
      <c r="C15" s="10" t="s">
        <v>38</v>
      </c>
      <c r="D15" s="10" t="s">
        <v>62</v>
      </c>
      <c r="E15" s="14"/>
      <c r="F15" s="10"/>
      <c r="G15" s="10">
        <v>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D15" s="50">
        <f t="shared" si="0"/>
        <v>5232</v>
      </c>
    </row>
    <row r="16" spans="2:30" ht="12">
      <c r="B16" s="25"/>
      <c r="C16" s="10" t="s">
        <v>66</v>
      </c>
      <c r="D16" s="10" t="s">
        <v>71</v>
      </c>
      <c r="E16" s="14"/>
      <c r="F16" s="10"/>
      <c r="G16" s="10">
        <v>41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D16" s="50">
        <f t="shared" si="0"/>
        <v>53628</v>
      </c>
    </row>
    <row r="17" spans="2:30" ht="12">
      <c r="B17" s="25"/>
      <c r="C17" s="10" t="s">
        <v>59</v>
      </c>
      <c r="D17" s="10" t="s">
        <v>69</v>
      </c>
      <c r="E17" s="14"/>
      <c r="F17" s="10"/>
      <c r="G17" s="10">
        <v>53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v>24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D17" s="50">
        <f t="shared" si="0"/>
        <v>73662.96</v>
      </c>
    </row>
    <row r="18" spans="2:30" ht="12">
      <c r="B18" s="25"/>
      <c r="C18" s="10" t="s">
        <v>60</v>
      </c>
      <c r="D18" s="10" t="s">
        <v>70</v>
      </c>
      <c r="E18" s="14"/>
      <c r="F18" s="10"/>
      <c r="G18" s="10">
        <v>42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v>24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D18" s="50">
        <f t="shared" si="0"/>
        <v>59274.96</v>
      </c>
    </row>
    <row r="19" spans="2:30" ht="12">
      <c r="B19" s="25"/>
      <c r="C19" s="10" t="s">
        <v>67</v>
      </c>
      <c r="D19" s="10" t="s">
        <v>63</v>
      </c>
      <c r="E19" s="14"/>
      <c r="F19" s="10"/>
      <c r="G19" s="10">
        <v>72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D19" s="50">
        <f t="shared" si="0"/>
        <v>94176</v>
      </c>
    </row>
    <row r="20" spans="2:30" ht="12">
      <c r="B20" s="25"/>
      <c r="C20" s="10" t="s">
        <v>68</v>
      </c>
      <c r="D20" s="10" t="s">
        <v>63</v>
      </c>
      <c r="E20" s="14"/>
      <c r="F20" s="10"/>
      <c r="G20" s="10">
        <v>40.2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D20" s="50">
        <f t="shared" si="0"/>
        <v>52581.600000000006</v>
      </c>
    </row>
    <row r="21" spans="2:30" ht="12">
      <c r="B21" s="25"/>
      <c r="C21" s="10" t="s">
        <v>58</v>
      </c>
      <c r="D21" s="10" t="s">
        <v>63</v>
      </c>
      <c r="E21" s="14"/>
      <c r="F21" s="10"/>
      <c r="G21" s="10">
        <v>375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D21" s="50">
        <f t="shared" si="0"/>
        <v>490500</v>
      </c>
    </row>
    <row r="22" spans="2:30" ht="12">
      <c r="B22" s="25"/>
      <c r="C22" s="10" t="s">
        <v>53</v>
      </c>
      <c r="D22" s="10" t="s">
        <v>63</v>
      </c>
      <c r="E22" s="14"/>
      <c r="F22" s="10"/>
      <c r="G22" s="10">
        <v>88.9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D22" s="50">
        <f t="shared" si="0"/>
        <v>116281.20000000001</v>
      </c>
    </row>
    <row r="23" spans="2:30" ht="12">
      <c r="B23" s="25"/>
      <c r="C23" s="10" t="s">
        <v>54</v>
      </c>
      <c r="D23" s="10" t="s">
        <v>63</v>
      </c>
      <c r="E23" s="14"/>
      <c r="F23" s="10"/>
      <c r="G23" s="10">
        <v>98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D23" s="50">
        <f t="shared" si="0"/>
        <v>128184</v>
      </c>
    </row>
    <row r="24" spans="2:30" ht="30.75" customHeight="1">
      <c r="B24" s="25"/>
      <c r="C24" s="10" t="s">
        <v>55</v>
      </c>
      <c r="D24" s="57" t="s">
        <v>64</v>
      </c>
      <c r="E24" s="14"/>
      <c r="F24" s="10"/>
      <c r="G24" s="10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f>8*4*16+80</f>
        <v>592</v>
      </c>
      <c r="S24" s="3"/>
      <c r="T24" s="3"/>
      <c r="U24" s="3"/>
      <c r="V24" s="3"/>
      <c r="W24" s="3"/>
      <c r="X24" s="3"/>
      <c r="Y24" s="10"/>
      <c r="Z24" s="3"/>
      <c r="AA24" s="3"/>
      <c r="AB24" s="3"/>
      <c r="AD24" s="50">
        <f t="shared" si="0"/>
        <v>107027.68</v>
      </c>
    </row>
    <row r="25" spans="2:30" ht="12">
      <c r="B25" s="25"/>
      <c r="C25" s="10" t="s">
        <v>56</v>
      </c>
      <c r="D25" s="10"/>
      <c r="E25" s="14"/>
      <c r="F25" s="10"/>
      <c r="G25" s="10"/>
      <c r="H25" s="3"/>
      <c r="I25" s="3"/>
      <c r="J25" s="3"/>
      <c r="K25" s="3"/>
      <c r="L25" s="3"/>
      <c r="M25" s="3"/>
      <c r="N25" s="3"/>
      <c r="O25" s="3"/>
      <c r="P25" s="3"/>
      <c r="Q25" s="3">
        <v>80</v>
      </c>
      <c r="R25" s="3"/>
      <c r="S25" s="3"/>
      <c r="T25" s="3"/>
      <c r="U25" s="3"/>
      <c r="V25" s="3"/>
      <c r="W25" s="3"/>
      <c r="X25" s="3"/>
      <c r="Y25" s="10"/>
      <c r="Z25" s="3"/>
      <c r="AA25" s="3"/>
      <c r="AB25" s="3"/>
      <c r="AD25" s="50">
        <f t="shared" si="0"/>
        <v>6266.4</v>
      </c>
    </row>
    <row r="26" spans="2:30" ht="12">
      <c r="B26" s="24"/>
      <c r="C26" s="15" t="s">
        <v>57</v>
      </c>
      <c r="D26" s="10" t="s">
        <v>72</v>
      </c>
      <c r="E26" s="14"/>
      <c r="F26" s="10"/>
      <c r="G26" s="10"/>
      <c r="H26" s="3"/>
      <c r="I26" s="3"/>
      <c r="J26" s="3"/>
      <c r="K26" s="3"/>
      <c r="L26" s="3"/>
      <c r="M26" s="3"/>
      <c r="N26" s="3"/>
      <c r="O26" s="3"/>
      <c r="P26" s="3"/>
      <c r="Q26" s="3">
        <f>40*3</f>
        <v>120</v>
      </c>
      <c r="R26" s="3">
        <f>20*3</f>
        <v>60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D26" s="50">
        <f t="shared" si="0"/>
        <v>20247</v>
      </c>
    </row>
    <row r="27" spans="2:30" ht="12">
      <c r="B27" s="25"/>
      <c r="C27" s="10"/>
      <c r="D27" s="10"/>
      <c r="E27" s="14"/>
      <c r="F27" s="10"/>
      <c r="G27" s="1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D27" s="50">
        <f t="shared" si="0"/>
        <v>0</v>
      </c>
    </row>
    <row r="28" spans="3:30" ht="12">
      <c r="C28" s="3" t="s">
        <v>99</v>
      </c>
      <c r="D28" s="10" t="s">
        <v>100</v>
      </c>
      <c r="E28" s="14"/>
      <c r="F28" s="10"/>
      <c r="G28" s="10"/>
      <c r="H28" s="3"/>
      <c r="I28" s="3"/>
      <c r="J28" s="3"/>
      <c r="K28" s="3"/>
      <c r="L28" s="3"/>
      <c r="M28" s="3"/>
      <c r="N28" s="3"/>
      <c r="O28" s="3"/>
      <c r="P28" s="3"/>
      <c r="Q28" s="3">
        <v>160</v>
      </c>
      <c r="R28" s="3">
        <v>40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D28" s="50">
        <f t="shared" si="0"/>
        <v>19764.399999999998</v>
      </c>
    </row>
    <row r="29" spans="3:30" s="15" customFormat="1" ht="12">
      <c r="C29" s="10"/>
      <c r="D29" s="10"/>
      <c r="E29" s="1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8"/>
      <c r="AD29" s="50">
        <f t="shared" si="0"/>
        <v>0</v>
      </c>
    </row>
    <row r="30" spans="3:30" s="18" customFormat="1" ht="8.25" customHeight="1">
      <c r="C30" s="19"/>
      <c r="D30" s="19"/>
      <c r="E30" s="20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D30" s="51"/>
    </row>
    <row r="31" spans="5:30" s="15" customFormat="1" ht="12">
      <c r="E31" s="16"/>
      <c r="F31" s="15" t="s">
        <v>15</v>
      </c>
      <c r="G31" s="15">
        <f>SUM(G8:G30)</f>
        <v>903.15</v>
      </c>
      <c r="H31" s="15">
        <f aca="true" t="shared" si="1" ref="H31:AB31">SUM(H8:H30)</f>
        <v>0</v>
      </c>
      <c r="I31" s="15">
        <f t="shared" si="1"/>
        <v>0</v>
      </c>
      <c r="J31" s="15">
        <f t="shared" si="1"/>
        <v>0</v>
      </c>
      <c r="K31" s="15">
        <f t="shared" si="1"/>
        <v>0</v>
      </c>
      <c r="L31" s="15">
        <f t="shared" si="1"/>
        <v>0</v>
      </c>
      <c r="M31" s="15">
        <f t="shared" si="1"/>
        <v>0</v>
      </c>
      <c r="N31" s="15">
        <f t="shared" si="1"/>
        <v>0</v>
      </c>
      <c r="O31" s="15">
        <f t="shared" si="1"/>
        <v>0</v>
      </c>
      <c r="P31" s="15">
        <f t="shared" si="1"/>
        <v>0</v>
      </c>
      <c r="Q31" s="15">
        <f t="shared" si="1"/>
        <v>360</v>
      </c>
      <c r="R31" s="15">
        <f t="shared" si="1"/>
        <v>868</v>
      </c>
      <c r="S31" s="15">
        <f t="shared" si="1"/>
        <v>0</v>
      </c>
      <c r="T31" s="15">
        <f t="shared" si="1"/>
        <v>0</v>
      </c>
      <c r="U31" s="15">
        <f t="shared" si="1"/>
        <v>0</v>
      </c>
      <c r="V31" s="15">
        <f t="shared" si="1"/>
        <v>0</v>
      </c>
      <c r="W31" s="15">
        <f t="shared" si="1"/>
        <v>0</v>
      </c>
      <c r="X31" s="15">
        <f t="shared" si="1"/>
        <v>0</v>
      </c>
      <c r="Y31" s="15">
        <f t="shared" si="1"/>
        <v>0</v>
      </c>
      <c r="Z31" s="15">
        <f t="shared" si="1"/>
        <v>0</v>
      </c>
      <c r="AA31" s="15">
        <f t="shared" si="1"/>
        <v>0</v>
      </c>
      <c r="AB31" s="15">
        <f t="shared" si="1"/>
        <v>0</v>
      </c>
      <c r="AC31" s="18"/>
      <c r="AD31" s="50">
        <f t="shared" si="0"/>
        <v>1366444.72</v>
      </c>
    </row>
    <row r="32" spans="5:30" s="15" customFormat="1" ht="12">
      <c r="E32" s="16"/>
      <c r="AC32" s="18"/>
      <c r="AD32" s="52">
        <f>SUM(AD9:AD29)</f>
        <v>1366444.7199999997</v>
      </c>
    </row>
    <row r="33" spans="5:29" s="15" customFormat="1" ht="12">
      <c r="E33" s="16"/>
      <c r="AC33" s="18"/>
    </row>
    <row r="34" spans="5:29" s="15" customFormat="1" ht="12">
      <c r="E34" s="16"/>
      <c r="G34" s="17"/>
      <c r="AC34" s="18"/>
    </row>
    <row r="35" ht="12">
      <c r="G35" s="2"/>
    </row>
  </sheetData>
  <printOptions gridLines="1"/>
  <pageMargins left="0.5" right="0.5" top="0.75" bottom="0.5" header="0.5" footer="0.5"/>
  <pageSetup fitToHeight="1" fitToWidth="1" orientation="landscape" scale="75" r:id="rId1"/>
  <headerFooter alignWithMargins="0">
    <oddHeader>&amp;C&amp;f&amp;r&amp;d</oddHeader>
    <oddFooter>&amp;L&amp;F&amp;C&amp;A  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workbookViewId="0" topLeftCell="A1">
      <selection activeCell="AB1" sqref="S1:AB16384"/>
    </sheetView>
  </sheetViews>
  <sheetFormatPr defaultColWidth="9.00390625" defaultRowHeight="12.75"/>
  <cols>
    <col min="1" max="1" width="3.375" style="1" customWidth="1"/>
    <col min="2" max="2" width="1.625" style="1" customWidth="1"/>
    <col min="3" max="3" width="33.625" style="1" customWidth="1"/>
    <col min="4" max="4" width="29.00390625" style="1" customWidth="1"/>
    <col min="5" max="5" width="8.25390625" style="12" customWidth="1"/>
    <col min="6" max="6" width="7.375" style="1" customWidth="1"/>
    <col min="7" max="7" width="7.125" style="1" customWidth="1"/>
    <col min="8" max="16" width="1.875" style="1" customWidth="1"/>
    <col min="17" max="18" width="6.00390625" style="1" customWidth="1"/>
    <col min="19" max="28" width="2.625" style="1" customWidth="1"/>
    <col min="29" max="29" width="1.37890625" style="21" customWidth="1"/>
    <col min="30" max="30" width="11.125" style="1" customWidth="1"/>
    <col min="31" max="16384" width="5.00390625" style="1" customWidth="1"/>
  </cols>
  <sheetData>
    <row r="1" spans="1:28" ht="12">
      <c r="A1" s="4"/>
      <c r="B1" s="5"/>
      <c r="C1" s="28" t="s">
        <v>30</v>
      </c>
      <c r="D1" s="5">
        <v>13</v>
      </c>
      <c r="E1" s="29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28" ht="12">
      <c r="A2" s="7"/>
      <c r="B2" s="8"/>
      <c r="C2" s="30" t="s">
        <v>33</v>
      </c>
      <c r="D2" s="8">
        <v>1355</v>
      </c>
      <c r="E2" s="3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</row>
    <row r="3" spans="1:28" ht="12">
      <c r="A3" s="7"/>
      <c r="B3" s="8"/>
      <c r="C3" s="30" t="s">
        <v>31</v>
      </c>
      <c r="D3" s="8" t="s">
        <v>82</v>
      </c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1:28" ht="12.75" thickBot="1">
      <c r="A4" s="7"/>
      <c r="B4" s="8"/>
      <c r="C4" s="30" t="s">
        <v>32</v>
      </c>
      <c r="D4" s="8" t="s">
        <v>52</v>
      </c>
      <c r="E4" s="3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1:28" ht="12.75">
      <c r="A5" s="7"/>
      <c r="B5" s="8"/>
      <c r="C5" s="8"/>
      <c r="D5" s="8"/>
      <c r="E5" s="31"/>
      <c r="F5" s="8"/>
      <c r="G5" s="46" t="s">
        <v>28</v>
      </c>
      <c r="H5" s="47"/>
      <c r="I5" s="47"/>
      <c r="J5" s="47"/>
      <c r="K5" s="48"/>
      <c r="L5" s="49" t="s">
        <v>29</v>
      </c>
      <c r="M5" s="47"/>
      <c r="N5" s="47"/>
      <c r="O5" s="47"/>
      <c r="P5" s="47"/>
      <c r="Q5" s="47"/>
      <c r="R5" s="47"/>
      <c r="S5" s="47"/>
      <c r="T5" s="47"/>
      <c r="U5" s="37"/>
      <c r="V5" s="37"/>
      <c r="W5" s="37"/>
      <c r="X5" s="37"/>
      <c r="Y5" s="37"/>
      <c r="Z5" s="37"/>
      <c r="AA5" s="37"/>
      <c r="AB5" s="38"/>
    </row>
    <row r="6" spans="1:30" ht="9.75" customHeight="1" thickBot="1">
      <c r="A6" s="7"/>
      <c r="B6" s="8"/>
      <c r="C6" s="32"/>
      <c r="D6" s="32"/>
      <c r="E6" s="33"/>
      <c r="F6" s="32"/>
      <c r="G6" s="53">
        <v>1308</v>
      </c>
      <c r="H6" s="54">
        <v>1000</v>
      </c>
      <c r="I6" s="54">
        <v>1716</v>
      </c>
      <c r="J6" s="54">
        <v>1716</v>
      </c>
      <c r="K6" s="55">
        <v>1716</v>
      </c>
      <c r="L6" s="53">
        <v>168.7</v>
      </c>
      <c r="M6" s="54">
        <v>168.7</v>
      </c>
      <c r="N6" s="54">
        <v>156.5</v>
      </c>
      <c r="O6" s="54">
        <v>128.59</v>
      </c>
      <c r="P6" s="54">
        <v>108.44</v>
      </c>
      <c r="Q6" s="54">
        <v>78.33</v>
      </c>
      <c r="R6" s="54">
        <v>180.79</v>
      </c>
      <c r="S6" s="54">
        <v>116.7</v>
      </c>
      <c r="T6" s="54">
        <v>168.88</v>
      </c>
      <c r="U6" s="54">
        <v>138.6</v>
      </c>
      <c r="V6" s="54">
        <v>138.6</v>
      </c>
      <c r="W6" s="54">
        <v>78.33</v>
      </c>
      <c r="X6" s="54">
        <v>144.88</v>
      </c>
      <c r="Y6" s="54">
        <v>93.69</v>
      </c>
      <c r="Z6" s="54">
        <v>70.98</v>
      </c>
      <c r="AA6" s="54">
        <v>162.83</v>
      </c>
      <c r="AB6" s="55">
        <v>229.54</v>
      </c>
      <c r="AD6" s="1">
        <f>SUM(G6:AC6)</f>
        <v>9789.080000000002</v>
      </c>
    </row>
    <row r="7" spans="1:30" s="26" customFormat="1" ht="36.75" thickBot="1">
      <c r="A7" s="34" t="s">
        <v>18</v>
      </c>
      <c r="B7" s="35"/>
      <c r="C7" s="35" t="s">
        <v>0</v>
      </c>
      <c r="D7" s="35" t="s">
        <v>61</v>
      </c>
      <c r="E7" s="36" t="s">
        <v>34</v>
      </c>
      <c r="F7" s="35" t="s">
        <v>23</v>
      </c>
      <c r="G7" s="39" t="s">
        <v>1</v>
      </c>
      <c r="H7" s="40" t="s">
        <v>2</v>
      </c>
      <c r="I7" s="40" t="s">
        <v>20</v>
      </c>
      <c r="J7" s="40" t="s">
        <v>21</v>
      </c>
      <c r="K7" s="41" t="s">
        <v>22</v>
      </c>
      <c r="L7" s="42" t="s">
        <v>26</v>
      </c>
      <c r="M7" s="43" t="s">
        <v>27</v>
      </c>
      <c r="N7" s="44" t="s">
        <v>3</v>
      </c>
      <c r="O7" s="44" t="s">
        <v>4</v>
      </c>
      <c r="P7" s="44" t="s">
        <v>13</v>
      </c>
      <c r="Q7" s="44" t="s">
        <v>5</v>
      </c>
      <c r="R7" s="44" t="s">
        <v>6</v>
      </c>
      <c r="S7" s="44" t="s">
        <v>11</v>
      </c>
      <c r="T7" s="44" t="s">
        <v>7</v>
      </c>
      <c r="U7" s="44" t="s">
        <v>8</v>
      </c>
      <c r="V7" s="44" t="s">
        <v>12</v>
      </c>
      <c r="W7" s="44" t="s">
        <v>9</v>
      </c>
      <c r="X7" s="44" t="s">
        <v>10</v>
      </c>
      <c r="Y7" s="44" t="s">
        <v>16</v>
      </c>
      <c r="Z7" s="44" t="s">
        <v>17</v>
      </c>
      <c r="AA7" s="44" t="s">
        <v>24</v>
      </c>
      <c r="AB7" s="45" t="s">
        <v>25</v>
      </c>
      <c r="AC7" s="27"/>
      <c r="AD7" s="26" t="s">
        <v>35</v>
      </c>
    </row>
    <row r="8" s="18" customFormat="1" ht="12">
      <c r="E8" s="22"/>
    </row>
    <row r="9" spans="2:30" ht="14.25" customHeight="1">
      <c r="B9" s="25"/>
      <c r="C9" s="15"/>
      <c r="D9" s="15"/>
      <c r="E9" s="16"/>
      <c r="F9" s="1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D9" s="50">
        <f>(G9*G$6)+(H9*H$6)+(I9*I$6)+(J9*J$6)+(K9*K$6)+(L9*L$6)+(M9*M$6)+(N9*N$6)+(O9*O$6)+(P9*P$6)+(Q9*Q$6)+(R9*R$6)+(S9*S$6)+(T9*T$6)+(U9*U$6)+(V9*V$6)+(W9*W$6)+(X9*X$6)+(Y9*Y$6)+(Z9*Z$6)+(AA9*AA$6)+(AB9*AB$6)</f>
        <v>0</v>
      </c>
    </row>
    <row r="10" spans="2:30" ht="12">
      <c r="B10" s="24" t="s">
        <v>82</v>
      </c>
      <c r="C10" s="15"/>
      <c r="D10" s="10"/>
      <c r="E10" s="14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D10" s="50">
        <f>(G10*G$6)+(H10*H$6)+(I10*I$6)+(J10*J$6)+(K10*K$6)+(L10*L$6)+(M10*M$6)+(N10*N$6)+(O10*O$6)+(P10*P$6)+(Q10*Q$6)+(R10*R$6)+(S10*S$6)+(T10*T$6)+(U10*U$6)+(V10*V$6)+(W10*W$6)+(X10*X$6)+(Y10*Y$6)+(Z10*Z$6)+(AA10*AA$6)+(AB10*AB$6)</f>
        <v>0</v>
      </c>
    </row>
    <row r="11" spans="2:30" ht="12">
      <c r="B11" s="25"/>
      <c r="C11" s="10" t="s">
        <v>83</v>
      </c>
      <c r="D11" s="10" t="s">
        <v>92</v>
      </c>
      <c r="E11" s="14"/>
      <c r="F11" s="10"/>
      <c r="G11" s="23">
        <f>18*6*40</f>
        <v>4320</v>
      </c>
      <c r="H11" s="3"/>
      <c r="I11" s="3"/>
      <c r="J11" s="3"/>
      <c r="K11" s="3"/>
      <c r="L11" s="3"/>
      <c r="M11" s="3"/>
      <c r="N11" s="3"/>
      <c r="O11" s="3"/>
      <c r="P11" s="3"/>
      <c r="Q11" s="11"/>
      <c r="R11" s="3">
        <v>2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D11" s="50">
        <f>(G11*G$6)+(H11*H$6)+(I11*I$6)+(J11*J$6)+(K11*K$6)+(L11*L$6)+(M11*M$6)+(N11*N$6)+(O11*O$6)+(P11*P$6)+(Q11*Q$6)+(R11*R$6)+(S11*S$6)+(T11*T$6)+(U11*U$6)+(V11*V$6)+(W11*W$6)+(X11*X$6)+(Y11*Y$6)+(Z11*Z$6)+(AA11*AA$6)+(AB11*AB$6)</f>
        <v>5650921.58</v>
      </c>
    </row>
    <row r="12" spans="2:30" ht="12">
      <c r="B12" s="25"/>
      <c r="C12" s="10" t="s">
        <v>84</v>
      </c>
      <c r="D12" s="10" t="s">
        <v>92</v>
      </c>
      <c r="E12" s="14"/>
      <c r="F12" s="10"/>
      <c r="G12" s="10">
        <f>2*6*40</f>
        <v>480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v>2</v>
      </c>
      <c r="S12" s="3"/>
      <c r="T12" s="3"/>
      <c r="U12" s="3"/>
      <c r="V12" s="3"/>
      <c r="W12" s="3"/>
      <c r="X12" s="10"/>
      <c r="Y12" s="3"/>
      <c r="Z12" s="3"/>
      <c r="AA12" s="3"/>
      <c r="AB12" s="3"/>
      <c r="AD12" s="50"/>
    </row>
    <row r="13" spans="2:30" ht="12">
      <c r="B13" s="25"/>
      <c r="C13" s="10" t="s">
        <v>85</v>
      </c>
      <c r="D13" s="10" t="s">
        <v>93</v>
      </c>
      <c r="E13" s="14"/>
      <c r="F13" s="10"/>
      <c r="G13" s="10">
        <f>2*6*40</f>
        <v>480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2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D13" s="50">
        <f aca="true" t="shared" si="0" ref="AD13:AD21">(G13*G$6)+(H13*H$6)+(I13*I$6)+(J13*J$6)+(K13*K$6)+(L13*L$6)+(M13*M$6)+(N13*N$6)+(O13*O$6)+(P13*P$6)+(Q13*Q$6)+(R13*R$6)+(S13*S$6)+(T13*T$6)+(U13*U$6)+(V13*V$6)+(W13*W$6)+(X13*X$6)+(Y13*Y$6)+(Z13*Z$6)+(AA13*AA$6)+(AB13*AB$6)</f>
        <v>628201.58</v>
      </c>
    </row>
    <row r="14" spans="2:30" ht="12">
      <c r="B14" s="25"/>
      <c r="C14" s="10" t="s">
        <v>86</v>
      </c>
      <c r="D14" s="10" t="s">
        <v>93</v>
      </c>
      <c r="E14" s="14"/>
      <c r="F14" s="10"/>
      <c r="G14" s="10">
        <f>2*6*40</f>
        <v>480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2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D14" s="50">
        <f t="shared" si="0"/>
        <v>628201.58</v>
      </c>
    </row>
    <row r="15" spans="2:30" ht="12">
      <c r="B15" s="25"/>
      <c r="C15" s="10" t="s">
        <v>87</v>
      </c>
      <c r="D15" s="10" t="s">
        <v>94</v>
      </c>
      <c r="E15" s="14"/>
      <c r="F15" s="10"/>
      <c r="G15" s="10">
        <f>2*3*40</f>
        <v>240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v>2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D15" s="50">
        <f t="shared" si="0"/>
        <v>314281.58</v>
      </c>
    </row>
    <row r="16" spans="2:30" ht="12">
      <c r="B16" s="25"/>
      <c r="C16" s="10" t="s">
        <v>88</v>
      </c>
      <c r="D16" s="10" t="s">
        <v>89</v>
      </c>
      <c r="E16" s="14"/>
      <c r="F16" s="10"/>
      <c r="G16" s="23">
        <f>SUM(G11:G15)*(2/3)</f>
        <v>4000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v>2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D16" s="50">
        <f t="shared" si="0"/>
        <v>5232361.58</v>
      </c>
    </row>
    <row r="17" spans="2:30" ht="12">
      <c r="B17" s="25"/>
      <c r="C17" s="10" t="s">
        <v>91</v>
      </c>
      <c r="D17" s="10" t="s">
        <v>14</v>
      </c>
      <c r="E17" s="14"/>
      <c r="F17" s="10"/>
      <c r="G17" s="2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v>60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D17" s="50">
        <f t="shared" si="0"/>
        <v>10847.4</v>
      </c>
    </row>
    <row r="18" spans="2:30" ht="12">
      <c r="B18" s="25"/>
      <c r="C18" s="10" t="s">
        <v>95</v>
      </c>
      <c r="D18" s="10" t="s">
        <v>97</v>
      </c>
      <c r="E18" s="14"/>
      <c r="F18" s="10"/>
      <c r="G18" s="10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v>20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D18" s="50">
        <f t="shared" si="0"/>
        <v>3615.7999999999997</v>
      </c>
    </row>
    <row r="19" spans="2:30" ht="12">
      <c r="B19" s="25"/>
      <c r="C19" s="10"/>
      <c r="D19" s="10" t="s">
        <v>96</v>
      </c>
      <c r="E19" s="14"/>
      <c r="F19" s="10"/>
      <c r="G19" s="10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8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D19" s="50">
        <f t="shared" si="0"/>
        <v>1446.32</v>
      </c>
    </row>
    <row r="20" spans="2:30" ht="12">
      <c r="B20" s="25"/>
      <c r="C20" s="10" t="s">
        <v>90</v>
      </c>
      <c r="D20" s="10" t="s">
        <v>98</v>
      </c>
      <c r="E20" s="14"/>
      <c r="F20" s="10"/>
      <c r="G20" s="10"/>
      <c r="H20" s="3"/>
      <c r="I20" s="3"/>
      <c r="J20" s="3"/>
      <c r="K20" s="3"/>
      <c r="L20" s="3"/>
      <c r="M20" s="3"/>
      <c r="N20" s="3"/>
      <c r="O20" s="3"/>
      <c r="P20" s="3"/>
      <c r="Q20" s="3">
        <f>((18*5)+(6*6)*(1*3))*2</f>
        <v>396</v>
      </c>
      <c r="R20" s="3">
        <v>40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D20" s="50">
        <f t="shared" si="0"/>
        <v>38250.28</v>
      </c>
    </row>
    <row r="21" spans="2:30" ht="12">
      <c r="B21" s="25"/>
      <c r="C21" s="10"/>
      <c r="D21" s="10"/>
      <c r="E21" s="14"/>
      <c r="F21" s="10"/>
      <c r="G21" s="1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D21" s="50">
        <f t="shared" si="0"/>
        <v>0</v>
      </c>
    </row>
    <row r="22" spans="2:30" ht="12">
      <c r="B22" s="25"/>
      <c r="C22" s="10"/>
      <c r="S22" s="3"/>
      <c r="T22" s="3"/>
      <c r="U22" s="3"/>
      <c r="V22" s="3"/>
      <c r="W22" s="3"/>
      <c r="X22" s="3"/>
      <c r="Y22" s="3"/>
      <c r="Z22" s="3"/>
      <c r="AA22" s="3"/>
      <c r="AB22" s="3"/>
      <c r="AD22" s="50"/>
    </row>
    <row r="23" spans="2:30" ht="12">
      <c r="B23" s="25"/>
      <c r="C23" s="10"/>
      <c r="D23" s="10"/>
      <c r="E23" s="14"/>
      <c r="F23" s="10"/>
      <c r="G23" s="1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D23" s="50">
        <f>(G23*G$6)+(H23*H$6)+(I23*I$6)+(J23*J$6)+(K23*K$6)+(L23*L$6)+(M23*M$6)+(N23*N$6)+(O23*O$6)+(P23*P$6)+(Q23*Q$6)+(R23*R$6)+(S23*S$6)+(T23*T$6)+(U23*U$6)+(V23*V$6)+(W23*W$6)+(X23*X$6)+(Y23*Y$6)+(Z23*Z$6)+(AA23*AA$6)+(AB23*AB$6)</f>
        <v>0</v>
      </c>
    </row>
    <row r="24" spans="2:30" ht="12">
      <c r="B24" s="25"/>
      <c r="C24" s="10"/>
      <c r="D24" s="10"/>
      <c r="E24" s="14"/>
      <c r="F24" s="10"/>
      <c r="G24" s="1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D24" s="50">
        <f>(G24*G$6)+(H24*H$6)+(I24*I$6)+(J24*J$6)+(K24*K$6)+(L24*L$6)+(M24*M$6)+(N24*N$6)+(O24*O$6)+(P24*P$6)+(Q24*Q$6)+(R24*R$6)+(S24*S$6)+(T24*T$6)+(U24*U$6)+(V24*V$6)+(W24*W$6)+(X24*X$6)+(Y24*Y$6)+(Z24*Z$6)+(AA24*AA$6)+(AB24*AB$6)</f>
        <v>0</v>
      </c>
    </row>
    <row r="25" spans="2:30" ht="12">
      <c r="B25" s="25"/>
      <c r="C25" s="10"/>
      <c r="D25" s="10"/>
      <c r="E25" s="14"/>
      <c r="F25" s="10"/>
      <c r="G25" s="1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D25" s="50">
        <f aca="true" t="shared" si="1" ref="AD25:AD31">(G25*G$6)+(H25*H$6)+(I25*I$6)+(J25*J$6)+(K25*K$6)+(L25*L$6)+(M25*M$6)+(N25*N$6)+(O25*O$6)+(P25*P$6)+(Q25*Q$6)+(R25*R$6)+(S25*S$6)+(T25*T$6)+(U25*U$6)+(V25*V$6)+(W25*W$6)+(X25*X$6)+(Y25*Y$6)+(Z25*Z$6)+(AA25*AA$6)+(AB25*AB$6)</f>
        <v>0</v>
      </c>
    </row>
    <row r="26" spans="2:30" ht="25.5" customHeight="1">
      <c r="B26" s="25"/>
      <c r="C26" s="10"/>
      <c r="D26" s="57"/>
      <c r="E26" s="14"/>
      <c r="F26" s="10"/>
      <c r="G26" s="1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0"/>
      <c r="Z26" s="3"/>
      <c r="AA26" s="3"/>
      <c r="AB26" s="3"/>
      <c r="AD26" s="50">
        <f t="shared" si="1"/>
        <v>0</v>
      </c>
    </row>
    <row r="27" spans="2:30" ht="12">
      <c r="B27" s="25"/>
      <c r="C27" s="10"/>
      <c r="D27" s="10"/>
      <c r="E27" s="14"/>
      <c r="F27" s="10"/>
      <c r="G27" s="1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0"/>
      <c r="Z27" s="3"/>
      <c r="AA27" s="3"/>
      <c r="AB27" s="3"/>
      <c r="AD27" s="50">
        <f t="shared" si="1"/>
        <v>0</v>
      </c>
    </row>
    <row r="28" spans="2:30" ht="12">
      <c r="B28" s="24"/>
      <c r="C28" s="15"/>
      <c r="D28" s="10"/>
      <c r="E28" s="14"/>
      <c r="F28" s="10"/>
      <c r="G28" s="1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D28" s="50">
        <f t="shared" si="1"/>
        <v>0</v>
      </c>
    </row>
    <row r="29" spans="2:30" ht="12">
      <c r="B29" s="25"/>
      <c r="C29" s="10"/>
      <c r="D29" s="10"/>
      <c r="E29" s="14"/>
      <c r="F29" s="10"/>
      <c r="G29" s="1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D29" s="50">
        <f t="shared" si="1"/>
        <v>0</v>
      </c>
    </row>
    <row r="30" spans="3:30" ht="12">
      <c r="C30" s="3"/>
      <c r="D30" s="3"/>
      <c r="E30" s="1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D30" s="50">
        <f t="shared" si="1"/>
        <v>0</v>
      </c>
    </row>
    <row r="31" spans="3:30" s="15" customFormat="1" ht="12">
      <c r="C31" s="10"/>
      <c r="D31" s="10"/>
      <c r="E31" s="1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8"/>
      <c r="AD31" s="50">
        <f t="shared" si="1"/>
        <v>0</v>
      </c>
    </row>
    <row r="32" spans="3:30" s="18" customFormat="1" ht="8.25" customHeight="1">
      <c r="C32" s="19"/>
      <c r="D32" s="19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D32" s="51"/>
    </row>
    <row r="33" spans="5:30" s="15" customFormat="1" ht="12">
      <c r="E33" s="16"/>
      <c r="F33" s="15" t="s">
        <v>15</v>
      </c>
      <c r="G33" s="15">
        <f aca="true" t="shared" si="2" ref="G33:AB33">SUM(G8:G32)</f>
        <v>10000</v>
      </c>
      <c r="H33" s="15">
        <f t="shared" si="2"/>
        <v>0</v>
      </c>
      <c r="I33" s="15">
        <f t="shared" si="2"/>
        <v>0</v>
      </c>
      <c r="J33" s="15">
        <f t="shared" si="2"/>
        <v>0</v>
      </c>
      <c r="K33" s="15">
        <f t="shared" si="2"/>
        <v>0</v>
      </c>
      <c r="L33" s="15">
        <f t="shared" si="2"/>
        <v>0</v>
      </c>
      <c r="M33" s="15">
        <f t="shared" si="2"/>
        <v>0</v>
      </c>
      <c r="N33" s="15">
        <f t="shared" si="2"/>
        <v>0</v>
      </c>
      <c r="O33" s="15">
        <f t="shared" si="2"/>
        <v>0</v>
      </c>
      <c r="P33" s="15">
        <f t="shared" si="2"/>
        <v>0</v>
      </c>
      <c r="Q33" s="15">
        <f t="shared" si="2"/>
        <v>396</v>
      </c>
      <c r="R33" s="15">
        <f t="shared" si="2"/>
        <v>140</v>
      </c>
      <c r="S33" s="15">
        <f t="shared" si="2"/>
        <v>0</v>
      </c>
      <c r="T33" s="15">
        <f t="shared" si="2"/>
        <v>0</v>
      </c>
      <c r="U33" s="15">
        <f t="shared" si="2"/>
        <v>0</v>
      </c>
      <c r="V33" s="15">
        <f t="shared" si="2"/>
        <v>0</v>
      </c>
      <c r="W33" s="15">
        <f t="shared" si="2"/>
        <v>0</v>
      </c>
      <c r="X33" s="15">
        <f t="shared" si="2"/>
        <v>0</v>
      </c>
      <c r="Y33" s="15">
        <f t="shared" si="2"/>
        <v>0</v>
      </c>
      <c r="Z33" s="15">
        <f t="shared" si="2"/>
        <v>0</v>
      </c>
      <c r="AA33" s="15">
        <f t="shared" si="2"/>
        <v>0</v>
      </c>
      <c r="AB33" s="15">
        <f t="shared" si="2"/>
        <v>0</v>
      </c>
      <c r="AC33" s="18"/>
      <c r="AD33" s="50">
        <f>(G33*G$6)+(H33*H$6)+(I33*I$6)+(J33*J$6)+(K33*K$6)+(L33*L$6)+(M33*M$6)+(N33*N$6)+(O33*O$6)+(P33*P$6)+(Q33*Q$6)+(R33*R$6)+(S33*S$6)+(T33*T$6)+(U33*U$6)+(V33*V$6)+(W33*W$6)+(X33*X$6)+(Y33*Y$6)+(Z33*Z$6)+(AA33*AA$6)+(AB33*AB$6)</f>
        <v>13136329.28</v>
      </c>
    </row>
    <row r="34" spans="5:30" s="15" customFormat="1" ht="12">
      <c r="E34" s="16"/>
      <c r="AC34" s="18"/>
      <c r="AD34" s="52">
        <f>SUM(AD9:AD31)</f>
        <v>12508127.700000001</v>
      </c>
    </row>
    <row r="35" spans="5:29" s="15" customFormat="1" ht="12">
      <c r="E35" s="16"/>
      <c r="AC35" s="18"/>
    </row>
    <row r="36" spans="5:29" s="15" customFormat="1" ht="12">
      <c r="E36" s="16"/>
      <c r="G36" s="17"/>
      <c r="AC36" s="18"/>
    </row>
    <row r="37" ht="12">
      <c r="G37" s="2"/>
    </row>
  </sheetData>
  <printOptions gridLines="1"/>
  <pageMargins left="0.5" right="0.5" top="0.75" bottom="0.5" header="0.5" footer="0.5"/>
  <pageSetup fitToHeight="1" fitToWidth="1" orientation="landscape" scale="83" r:id="rId1"/>
  <headerFooter alignWithMargins="0">
    <oddHeader>&amp;C&amp;f&amp;r&amp;d</oddHeader>
    <oddFooter>&amp;L&amp;F&amp;C&amp;A page &amp;P of &amp;N&amp;R&amp;D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workbookViewId="0" topLeftCell="A1">
      <selection activeCell="G7" sqref="G7"/>
    </sheetView>
  </sheetViews>
  <sheetFormatPr defaultColWidth="9.00390625" defaultRowHeight="12.75"/>
  <cols>
    <col min="1" max="1" width="3.375" style="1" customWidth="1"/>
    <col min="2" max="2" width="1.625" style="1" customWidth="1"/>
    <col min="3" max="3" width="33.625" style="1" customWidth="1"/>
    <col min="4" max="4" width="31.875" style="1" customWidth="1"/>
    <col min="5" max="5" width="4.25390625" style="12" customWidth="1"/>
    <col min="6" max="8" width="7.125" style="1" customWidth="1"/>
    <col min="9" max="9" width="5.125" style="1" customWidth="1"/>
    <col min="10" max="10" width="5.375" style="1" customWidth="1"/>
    <col min="11" max="11" width="4.875" style="1" customWidth="1"/>
    <col min="12" max="13" width="3.25390625" style="1" customWidth="1"/>
    <col min="14" max="14" width="5.625" style="1" customWidth="1"/>
    <col min="15" max="20" width="6.00390625" style="1" customWidth="1"/>
    <col min="21" max="28" width="6.00390625" style="1" hidden="1" customWidth="1"/>
    <col min="29" max="29" width="1.37890625" style="21" customWidth="1"/>
    <col min="30" max="30" width="11.125" style="1" customWidth="1"/>
    <col min="31" max="16384" width="5.00390625" style="1" customWidth="1"/>
  </cols>
  <sheetData>
    <row r="1" spans="1:28" ht="12">
      <c r="A1" s="4"/>
      <c r="B1" s="5"/>
      <c r="C1" s="28" t="s">
        <v>30</v>
      </c>
      <c r="D1" s="5">
        <v>13</v>
      </c>
      <c r="E1" s="29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28" ht="12">
      <c r="A2" s="7"/>
      <c r="B2" s="8"/>
      <c r="C2" s="30" t="s">
        <v>33</v>
      </c>
      <c r="D2" s="8">
        <v>1303</v>
      </c>
      <c r="E2" s="3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</row>
    <row r="3" spans="1:28" ht="12">
      <c r="A3" s="7"/>
      <c r="B3" s="8"/>
      <c r="C3" s="30" t="s">
        <v>31</v>
      </c>
      <c r="D3" s="119" t="s">
        <v>101</v>
      </c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1:28" ht="12.75" thickBot="1">
      <c r="A4" s="7"/>
      <c r="B4" s="8"/>
      <c r="C4" s="30" t="s">
        <v>32</v>
      </c>
      <c r="D4" s="119" t="s">
        <v>52</v>
      </c>
      <c r="E4" s="3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1:28" ht="12.75">
      <c r="A5" s="7"/>
      <c r="B5" s="8"/>
      <c r="C5" s="8"/>
      <c r="D5" s="8"/>
      <c r="E5" s="31"/>
      <c r="F5" s="8"/>
      <c r="G5" s="46" t="s">
        <v>28</v>
      </c>
      <c r="H5" s="47"/>
      <c r="I5" s="47"/>
      <c r="J5" s="47"/>
      <c r="K5" s="48"/>
      <c r="L5" s="49" t="s">
        <v>29</v>
      </c>
      <c r="M5" s="47"/>
      <c r="N5" s="47"/>
      <c r="O5" s="47"/>
      <c r="P5" s="47"/>
      <c r="Q5" s="47"/>
      <c r="R5" s="47"/>
      <c r="S5" s="47"/>
      <c r="T5" s="47"/>
      <c r="U5" s="37"/>
      <c r="V5" s="37"/>
      <c r="W5" s="37"/>
      <c r="X5" s="37"/>
      <c r="Y5" s="37"/>
      <c r="Z5" s="37"/>
      <c r="AA5" s="37"/>
      <c r="AB5" s="38"/>
    </row>
    <row r="6" spans="1:30" ht="21" customHeight="1" thickBot="1">
      <c r="A6" s="7"/>
      <c r="B6" s="8"/>
      <c r="C6" s="32"/>
      <c r="D6" s="32"/>
      <c r="E6" s="33"/>
      <c r="F6" s="32"/>
      <c r="G6" s="53">
        <v>1440</v>
      </c>
      <c r="H6" s="54">
        <v>1000</v>
      </c>
      <c r="I6" s="54">
        <v>1716</v>
      </c>
      <c r="J6" s="54">
        <v>1716</v>
      </c>
      <c r="K6" s="55">
        <v>1716</v>
      </c>
      <c r="L6" s="53">
        <v>168.7</v>
      </c>
      <c r="M6" s="54">
        <v>168.7</v>
      </c>
      <c r="N6" s="54">
        <v>156.5</v>
      </c>
      <c r="O6" s="54">
        <v>128.59</v>
      </c>
      <c r="P6" s="54">
        <v>108.44</v>
      </c>
      <c r="Q6" s="54">
        <v>78.33</v>
      </c>
      <c r="R6" s="54">
        <v>189.37</v>
      </c>
      <c r="S6" s="54">
        <v>116.7</v>
      </c>
      <c r="T6" s="54">
        <v>168.88</v>
      </c>
      <c r="U6" s="54">
        <v>138.6</v>
      </c>
      <c r="V6" s="54">
        <v>138.6</v>
      </c>
      <c r="W6" s="54">
        <v>78.33</v>
      </c>
      <c r="X6" s="54">
        <v>144.88</v>
      </c>
      <c r="Y6" s="54">
        <v>93.69</v>
      </c>
      <c r="Z6" s="54">
        <v>70.98</v>
      </c>
      <c r="AA6" s="54">
        <v>162.83</v>
      </c>
      <c r="AB6" s="55">
        <v>229.54</v>
      </c>
      <c r="AD6" s="1">
        <f>SUM(G6:AC6)</f>
        <v>9929.660000000002</v>
      </c>
    </row>
    <row r="7" spans="1:30" s="26" customFormat="1" ht="72.75" thickBot="1">
      <c r="A7" s="34" t="s">
        <v>18</v>
      </c>
      <c r="B7" s="35"/>
      <c r="C7" s="35" t="s">
        <v>0</v>
      </c>
      <c r="D7" s="35" t="s">
        <v>61</v>
      </c>
      <c r="E7" s="36" t="s">
        <v>34</v>
      </c>
      <c r="F7" s="35" t="s">
        <v>23</v>
      </c>
      <c r="G7" s="39" t="s">
        <v>1</v>
      </c>
      <c r="H7" s="40" t="s">
        <v>2</v>
      </c>
      <c r="I7" s="40" t="s">
        <v>20</v>
      </c>
      <c r="J7" s="40" t="s">
        <v>21</v>
      </c>
      <c r="K7" s="41" t="s">
        <v>22</v>
      </c>
      <c r="L7" s="42" t="s">
        <v>26</v>
      </c>
      <c r="M7" s="43" t="s">
        <v>27</v>
      </c>
      <c r="N7" s="44" t="s">
        <v>3</v>
      </c>
      <c r="O7" s="44" t="s">
        <v>4</v>
      </c>
      <c r="P7" s="44" t="s">
        <v>13</v>
      </c>
      <c r="Q7" s="44" t="s">
        <v>5</v>
      </c>
      <c r="R7" s="44" t="s">
        <v>6</v>
      </c>
      <c r="S7" s="44" t="s">
        <v>11</v>
      </c>
      <c r="T7" s="44" t="s">
        <v>7</v>
      </c>
      <c r="U7" s="44" t="s">
        <v>8</v>
      </c>
      <c r="V7" s="44" t="s">
        <v>12</v>
      </c>
      <c r="W7" s="44" t="s">
        <v>9</v>
      </c>
      <c r="X7" s="44" t="s">
        <v>10</v>
      </c>
      <c r="Y7" s="44" t="s">
        <v>16</v>
      </c>
      <c r="Z7" s="44" t="s">
        <v>17</v>
      </c>
      <c r="AA7" s="44" t="s">
        <v>24</v>
      </c>
      <c r="AB7" s="45" t="s">
        <v>25</v>
      </c>
      <c r="AC7" s="27"/>
      <c r="AD7" s="26" t="s">
        <v>35</v>
      </c>
    </row>
    <row r="8" s="18" customFormat="1" ht="12">
      <c r="E8" s="22"/>
    </row>
    <row r="9" spans="2:30" ht="14.25" customHeight="1">
      <c r="B9" s="25"/>
      <c r="C9" s="15"/>
      <c r="D9" s="15"/>
      <c r="E9" s="16"/>
      <c r="F9" s="1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D9" s="50"/>
    </row>
    <row r="10" spans="2:30" ht="12">
      <c r="B10" s="24" t="s">
        <v>19</v>
      </c>
      <c r="C10" s="15"/>
      <c r="D10" s="10"/>
      <c r="E10" s="14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D10" s="50"/>
    </row>
    <row r="11" spans="2:30" ht="12.75">
      <c r="B11" s="25"/>
      <c r="C11" s="109" t="s">
        <v>39</v>
      </c>
      <c r="D11" s="110"/>
      <c r="E11" s="111"/>
      <c r="F11" s="112"/>
      <c r="G11" s="113"/>
      <c r="H11" s="114"/>
      <c r="I11" s="114"/>
      <c r="J11" s="114"/>
      <c r="K11" s="114"/>
      <c r="L11" s="114"/>
      <c r="M11" s="114"/>
      <c r="N11" s="114"/>
      <c r="O11" s="114"/>
      <c r="P11" s="114"/>
      <c r="Q11" s="115"/>
      <c r="R11" s="114">
        <v>8</v>
      </c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22"/>
      <c r="AD11" s="123">
        <f aca="true" t="shared" si="0" ref="AD11:AD26">(G11*G$6)+(H11*H$6)+(I11*I$6)+(J11*J$6)+(K11*K$6)+(L11*L$6)+(M11*M$6)+(N11*N$6)+(O11*O$6)+(P11*P$6)+(Q11*Q$6)+(R11*R$6)+(S11*S$6)+(T11*T$6)+(U11*U$6)+(V11*V$6)+(W11*W$6)+(X11*X$6)+(Y11*Y$6)+(Z11*Z$6)+(AA11*AA$6)+(AB11*AB$6)</f>
        <v>1514.96</v>
      </c>
    </row>
    <row r="12" spans="2:30" ht="12.75">
      <c r="B12" s="25"/>
      <c r="C12" s="109" t="s">
        <v>103</v>
      </c>
      <c r="D12" s="110"/>
      <c r="E12" s="111"/>
      <c r="F12" s="112"/>
      <c r="G12" s="112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>
        <v>40</v>
      </c>
      <c r="S12" s="114"/>
      <c r="T12" s="114"/>
      <c r="U12" s="114"/>
      <c r="V12" s="114"/>
      <c r="W12" s="114"/>
      <c r="X12" s="112"/>
      <c r="Y12" s="114"/>
      <c r="Z12" s="114"/>
      <c r="AA12" s="114"/>
      <c r="AB12" s="114"/>
      <c r="AC12" s="122"/>
      <c r="AD12" s="123">
        <f t="shared" si="0"/>
        <v>7574.8</v>
      </c>
    </row>
    <row r="13" spans="2:30" ht="12.75">
      <c r="B13" s="25"/>
      <c r="C13" s="109" t="s">
        <v>102</v>
      </c>
      <c r="D13" s="110"/>
      <c r="E13" s="111"/>
      <c r="F13" s="112"/>
      <c r="G13" s="112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>
        <v>60</v>
      </c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22"/>
      <c r="AD13" s="123">
        <f t="shared" si="0"/>
        <v>11362.2</v>
      </c>
    </row>
    <row r="14" spans="2:30" ht="12.75">
      <c r="B14" s="25"/>
      <c r="C14" s="109" t="s">
        <v>41</v>
      </c>
      <c r="D14" s="110"/>
      <c r="E14" s="111"/>
      <c r="F14" s="112"/>
      <c r="G14" s="112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>
        <v>16</v>
      </c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22"/>
      <c r="AD14" s="123">
        <f t="shared" si="0"/>
        <v>3029.92</v>
      </c>
    </row>
    <row r="15" spans="2:30" ht="12.75">
      <c r="B15" s="25"/>
      <c r="C15" s="109" t="s">
        <v>42</v>
      </c>
      <c r="D15" s="110"/>
      <c r="E15" s="111"/>
      <c r="F15" s="112"/>
      <c r="G15" s="112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>
        <v>8</v>
      </c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22"/>
      <c r="AD15" s="123">
        <f t="shared" si="0"/>
        <v>1514.96</v>
      </c>
    </row>
    <row r="16" spans="2:30" ht="12.75">
      <c r="B16" s="25"/>
      <c r="C16" s="109" t="s">
        <v>104</v>
      </c>
      <c r="D16" s="110"/>
      <c r="E16" s="111"/>
      <c r="F16" s="112"/>
      <c r="G16" s="112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>
        <v>24</v>
      </c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22"/>
      <c r="AD16" s="123">
        <f t="shared" si="0"/>
        <v>4544.88</v>
      </c>
    </row>
    <row r="17" spans="2:30" ht="12.75">
      <c r="B17" s="25"/>
      <c r="C17" s="109" t="s">
        <v>105</v>
      </c>
      <c r="D17" s="110"/>
      <c r="E17" s="111"/>
      <c r="F17" s="112"/>
      <c r="G17" s="112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>
        <v>60</v>
      </c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22"/>
      <c r="AD17" s="123">
        <f t="shared" si="0"/>
        <v>11362.2</v>
      </c>
    </row>
    <row r="18" spans="2:30" ht="12.75">
      <c r="B18" s="25"/>
      <c r="C18" s="109" t="s">
        <v>44</v>
      </c>
      <c r="D18" s="110"/>
      <c r="E18" s="111"/>
      <c r="F18" s="112"/>
      <c r="G18" s="112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>
        <v>8</v>
      </c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22"/>
      <c r="AD18" s="123">
        <f t="shared" si="0"/>
        <v>1514.96</v>
      </c>
    </row>
    <row r="19" spans="2:30" ht="15" customHeight="1">
      <c r="B19" s="25"/>
      <c r="C19" s="109" t="s">
        <v>106</v>
      </c>
      <c r="D19" s="110"/>
      <c r="E19" s="111"/>
      <c r="F19" s="112"/>
      <c r="G19" s="112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>
        <v>24</v>
      </c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22"/>
      <c r="AD19" s="123">
        <f t="shared" si="0"/>
        <v>4544.88</v>
      </c>
    </row>
    <row r="20" spans="2:30" ht="14.25" customHeight="1">
      <c r="B20" s="25"/>
      <c r="C20" s="109" t="s">
        <v>108</v>
      </c>
      <c r="D20" s="109" t="s">
        <v>110</v>
      </c>
      <c r="E20" s="116"/>
      <c r="F20" s="117"/>
      <c r="G20" s="117">
        <v>0.7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22"/>
      <c r="AD20" s="123">
        <f>(G20*G$6)+(H20*H$6)+(I20*I$6)+(J20*J$6)+(K20*K$6)+(L20*L$6)+(M20*M$6)+(N20*N$6)+(O20*O$6)+(P20*P$6)+(Q20*Q$6)+(R20*R$6)+(S20*S$6)+(T20*T$6)+(U20*U$6)+(V20*V$6)+(W20*W$6)+(X20*X$6)+(Y20*Y$6)+(Z20*Z$6)+(AA20*AA$6)+(AB20*AB$6)</f>
        <v>1007.9999999999999</v>
      </c>
    </row>
    <row r="21" spans="2:30" ht="18.75" customHeight="1">
      <c r="B21" s="25"/>
      <c r="C21" s="109" t="s">
        <v>113</v>
      </c>
      <c r="D21" s="109" t="s">
        <v>114</v>
      </c>
      <c r="E21" s="116"/>
      <c r="F21" s="117"/>
      <c r="G21" s="117">
        <v>12.5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22"/>
      <c r="AD21" s="123">
        <f>(G21*G$6)+(H21*H$6)+(I21*I$6)+(J21*J$6)+(K21*K$6)+(L21*L$6)+(M21*M$6)+(N21*N$6)+(O21*O$6)+(P21*P$6)+(Q21*Q$6)+(R21*R$6)+(S21*S$6)+(T21*T$6)+(U21*U$6)+(V21*V$6)+(W21*W$6)+(X21*X$6)+(Y21*Y$6)+(Z21*Z$6)+(AA21*AA$6)+(AB21*AB$6)</f>
        <v>18000</v>
      </c>
    </row>
    <row r="22" spans="2:30" ht="19.5" customHeight="1">
      <c r="B22" s="25"/>
      <c r="C22" s="109" t="s">
        <v>107</v>
      </c>
      <c r="D22" s="110" t="s">
        <v>109</v>
      </c>
      <c r="E22" s="111"/>
      <c r="F22" s="112"/>
      <c r="G22" s="112">
        <v>20.5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22"/>
      <c r="AD22" s="123">
        <f>(G22*G$6)+(H22*H$6)+(I22*I$6)+(J22*J$6)+(K22*K$6)+(L22*L$6)+(M22*M$6)+(N22*N$6)+(O22*O$6)+(P22*P$6)+(Q22*Q$6)+(R22*R$6)+(S22*S$6)+(T22*T$6)+(U22*U$6)+(V22*V$6)+(W22*W$6)+(X22*X$6)+(Y22*Y$6)+(Z22*Z$6)+(AA22*AA$6)+(AB22*AB$6)</f>
        <v>29520</v>
      </c>
    </row>
    <row r="23" spans="2:30" ht="24.75" customHeight="1">
      <c r="B23" s="25"/>
      <c r="C23" s="109" t="s">
        <v>111</v>
      </c>
      <c r="D23" s="118" t="s">
        <v>112</v>
      </c>
      <c r="E23" s="111"/>
      <c r="F23" s="112"/>
      <c r="G23" s="112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>
        <f>4*3*8+20</f>
        <v>116</v>
      </c>
      <c r="S23" s="114"/>
      <c r="T23" s="114"/>
      <c r="U23" s="114"/>
      <c r="V23" s="114"/>
      <c r="W23" s="114"/>
      <c r="X23" s="114"/>
      <c r="Y23" s="112"/>
      <c r="Z23" s="114"/>
      <c r="AA23" s="114"/>
      <c r="AB23" s="114"/>
      <c r="AC23" s="122"/>
      <c r="AD23" s="123">
        <f t="shared" si="0"/>
        <v>21966.920000000002</v>
      </c>
    </row>
    <row r="24" spans="3:30" s="15" customFormat="1" ht="12">
      <c r="C24" s="112"/>
      <c r="D24" s="112"/>
      <c r="E24" s="111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24"/>
      <c r="AD24" s="123"/>
    </row>
    <row r="25" spans="3:30" s="18" customFormat="1" ht="8.25" customHeight="1">
      <c r="C25" s="120"/>
      <c r="D25" s="120"/>
      <c r="E25" s="121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D25" s="51"/>
    </row>
    <row r="26" spans="5:30" s="15" customFormat="1" ht="12">
      <c r="E26" s="16"/>
      <c r="F26" s="15" t="s">
        <v>15</v>
      </c>
      <c r="G26" s="15">
        <f>SUM(G8:G25)</f>
        <v>33.7</v>
      </c>
      <c r="H26" s="15">
        <f aca="true" t="shared" si="1" ref="H26:AB26">SUM(H8:H25)</f>
        <v>0</v>
      </c>
      <c r="I26" s="15">
        <f t="shared" si="1"/>
        <v>0</v>
      </c>
      <c r="J26" s="15">
        <f t="shared" si="1"/>
        <v>0</v>
      </c>
      <c r="K26" s="15">
        <f t="shared" si="1"/>
        <v>0</v>
      </c>
      <c r="L26" s="15">
        <f t="shared" si="1"/>
        <v>0</v>
      </c>
      <c r="M26" s="15">
        <f t="shared" si="1"/>
        <v>0</v>
      </c>
      <c r="N26" s="15">
        <f t="shared" si="1"/>
        <v>0</v>
      </c>
      <c r="O26" s="15">
        <f t="shared" si="1"/>
        <v>0</v>
      </c>
      <c r="P26" s="15">
        <f t="shared" si="1"/>
        <v>0</v>
      </c>
      <c r="Q26" s="15">
        <f t="shared" si="1"/>
        <v>0</v>
      </c>
      <c r="R26" s="15">
        <f t="shared" si="1"/>
        <v>364</v>
      </c>
      <c r="S26" s="15">
        <f t="shared" si="1"/>
        <v>0</v>
      </c>
      <c r="T26" s="15">
        <f t="shared" si="1"/>
        <v>0</v>
      </c>
      <c r="U26" s="15">
        <f t="shared" si="1"/>
        <v>0</v>
      </c>
      <c r="V26" s="15">
        <f t="shared" si="1"/>
        <v>0</v>
      </c>
      <c r="W26" s="15">
        <f t="shared" si="1"/>
        <v>0</v>
      </c>
      <c r="X26" s="15">
        <f t="shared" si="1"/>
        <v>0</v>
      </c>
      <c r="Y26" s="15">
        <f t="shared" si="1"/>
        <v>0</v>
      </c>
      <c r="Z26" s="15">
        <f t="shared" si="1"/>
        <v>0</v>
      </c>
      <c r="AA26" s="15">
        <f t="shared" si="1"/>
        <v>0</v>
      </c>
      <c r="AB26" s="15">
        <f t="shared" si="1"/>
        <v>0</v>
      </c>
      <c r="AC26" s="18"/>
      <c r="AD26" s="50">
        <f t="shared" si="0"/>
        <v>117458.68000000002</v>
      </c>
    </row>
    <row r="27" spans="5:30" s="15" customFormat="1" ht="12">
      <c r="E27" s="16"/>
      <c r="AC27" s="18"/>
      <c r="AD27" s="52">
        <f>SUM(AD9:AD24)</f>
        <v>117458.68</v>
      </c>
    </row>
    <row r="28" spans="5:29" s="15" customFormat="1" ht="12">
      <c r="E28" s="16"/>
      <c r="AC28" s="18"/>
    </row>
    <row r="29" spans="5:29" s="15" customFormat="1" ht="12">
      <c r="E29" s="16"/>
      <c r="G29" s="17"/>
      <c r="AC29" s="18"/>
    </row>
    <row r="30" ht="12">
      <c r="G30" s="2"/>
    </row>
  </sheetData>
  <printOptions gridLines="1"/>
  <pageMargins left="0.42" right="0.44" top="1" bottom="0.7" header="0.5" footer="0.5"/>
  <pageSetup fitToHeight="1" fitToWidth="1" horizontalDpi="600" verticalDpi="600" orientation="landscape" scale="75" r:id="rId1"/>
  <headerFooter alignWithMargins="0">
    <oddFooter>&amp;L&amp;F&amp;C&amp;A   page &amp;P of &amp;N 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Dudek</dc:creator>
  <cp:keywords/>
  <dc:description/>
  <cp:lastModifiedBy>rstrykowsky</cp:lastModifiedBy>
  <cp:lastPrinted>2007-04-26T15:13:35Z</cp:lastPrinted>
  <dcterms:created xsi:type="dcterms:W3CDTF">1999-02-06T00:15:49Z</dcterms:created>
  <dcterms:modified xsi:type="dcterms:W3CDTF">2007-04-26T15:13:39Z</dcterms:modified>
  <cp:category/>
  <cp:version/>
  <cp:contentType/>
  <cp:contentStatus/>
</cp:coreProperties>
</file>