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356" windowWidth="13200" windowHeight="12330" activeTab="0"/>
  </bookViews>
  <sheets>
    <sheet name="P3" sheetId="1" r:id="rId1"/>
  </sheets>
  <definedNames>
    <definedName name="_xlnm.Print_Area" localSheetId="0">'P3'!$AK$1:$AU$64</definedName>
  </definedNames>
  <calcPr fullCalcOnLoad="1"/>
</workbook>
</file>

<file path=xl/sharedStrings.xml><?xml version="1.0" encoding="utf-8"?>
<sst xmlns="http://schemas.openxmlformats.org/spreadsheetml/2006/main" count="535" uniqueCount="105">
  <si>
    <t>PPPL Travel</t>
  </si>
  <si>
    <t>stockroom</t>
  </si>
  <si>
    <t>PPPL M&amp;S</t>
  </si>
  <si>
    <t>4E</t>
  </si>
  <si>
    <t>PPPL M&amp;S exempt</t>
  </si>
  <si>
    <t>B///CB</t>
  </si>
  <si>
    <t>PPPL Project Clerical</t>
  </si>
  <si>
    <t>EA//DM</t>
  </si>
  <si>
    <t>PPPL Designer</t>
  </si>
  <si>
    <t>EA//EM</t>
  </si>
  <si>
    <t>PPPL Analysis engineer</t>
  </si>
  <si>
    <t>EC//EM</t>
  </si>
  <si>
    <t>PPPL Comuter Engineer</t>
  </si>
  <si>
    <t>EC//ES</t>
  </si>
  <si>
    <t>PPPL S/C Computer Engineer</t>
  </si>
  <si>
    <t>EC//SM</t>
  </si>
  <si>
    <t>PPPL Computer Senior Tech</t>
  </si>
  <si>
    <t>EE//EM</t>
  </si>
  <si>
    <t>PPPL Electrical engineer</t>
  </si>
  <si>
    <t>EE//SM</t>
  </si>
  <si>
    <t>PPPL Electrical Senior Tech</t>
  </si>
  <si>
    <t>EE//TB</t>
  </si>
  <si>
    <t>PPPL Electrical Technician</t>
  </si>
  <si>
    <t>EM//EM</t>
  </si>
  <si>
    <t>PPPL FO&amp;M Engineer</t>
  </si>
  <si>
    <t>EM//SM</t>
  </si>
  <si>
    <t>PPPL FO&amp;M Senior Tech</t>
  </si>
  <si>
    <t>EM//TB</t>
  </si>
  <si>
    <t>PPPL FO&amp;M Technician</t>
  </si>
  <si>
    <t>FC//AM</t>
  </si>
  <si>
    <t>PPPL P&amp;CO am</t>
  </si>
  <si>
    <t>FC//EM</t>
  </si>
  <si>
    <t>PPPL P&amp;CO em</t>
  </si>
  <si>
    <t>R///RM2</t>
  </si>
  <si>
    <t>PPPL Scientist pdg2</t>
  </si>
  <si>
    <t>R///RM3</t>
  </si>
  <si>
    <t>PPPL Scientist pdg3</t>
  </si>
  <si>
    <t>SH//TB</t>
  </si>
  <si>
    <t>HP Techs</t>
  </si>
  <si>
    <t>G&amp;A</t>
  </si>
  <si>
    <t>MHX</t>
  </si>
  <si>
    <t>FY03</t>
  </si>
  <si>
    <t>FY04</t>
  </si>
  <si>
    <t>FY06</t>
  </si>
  <si>
    <t>FY07</t>
  </si>
  <si>
    <t>FY05</t>
  </si>
  <si>
    <t>NCSX Rates 8/28/03 - PPPL</t>
  </si>
  <si>
    <t>CDR</t>
  </si>
  <si>
    <t>plug number w/G&amp;A</t>
  </si>
  <si>
    <t>plug number wo/G&amp;A</t>
  </si>
  <si>
    <t>ORNLEM</t>
  </si>
  <si>
    <t>ORNLRM</t>
  </si>
  <si>
    <t>$500k exclusion on M&amp;S</t>
  </si>
  <si>
    <t>FY02</t>
  </si>
  <si>
    <t>G&amp;A Site Rate</t>
  </si>
  <si>
    <t>NON-labor escalation</t>
  </si>
  <si>
    <t>labor escalation</t>
  </si>
  <si>
    <t>EA burden</t>
  </si>
  <si>
    <t>EE burden</t>
  </si>
  <si>
    <t>EM burden</t>
  </si>
  <si>
    <t>EC burden</t>
  </si>
  <si>
    <t>RM burden</t>
  </si>
  <si>
    <t xml:space="preserve">NCSX CDR Rates </t>
  </si>
  <si>
    <t>SH burden</t>
  </si>
  <si>
    <t>Labor benefit rate</t>
  </si>
  <si>
    <t>NCSX RATE COMPARISON</t>
  </si>
  <si>
    <t>Labor benefit rate &amp; vac accural</t>
  </si>
  <si>
    <t>MHX &amp; G&amp;A composite rate with escalation =</t>
  </si>
  <si>
    <t>FY08</t>
  </si>
  <si>
    <t>fwp</t>
  </si>
  <si>
    <t>ed est.</t>
  </si>
  <si>
    <t>FY05 rates</t>
  </si>
  <si>
    <t>b&amp;va</t>
  </si>
  <si>
    <t>FY09</t>
  </si>
  <si>
    <t xml:space="preserve">NCSX FWP06/07 Rates </t>
  </si>
  <si>
    <t>NCSX Rates 02/01/05 - PPPL</t>
  </si>
  <si>
    <t>MHX &amp; G&amp;A composite rate with NO escalation =</t>
  </si>
  <si>
    <t>06/07/08/09 NCSX REBASELINE RATES</t>
  </si>
  <si>
    <t>EA//SM</t>
  </si>
  <si>
    <t>40 no esc</t>
  </si>
  <si>
    <t>48 no esc</t>
  </si>
  <si>
    <t>EM//Sb</t>
  </si>
  <si>
    <t>EM//SB</t>
  </si>
  <si>
    <t>EA//SB</t>
  </si>
  <si>
    <t>ECP36</t>
  </si>
  <si>
    <t>EE//AM</t>
  </si>
  <si>
    <t>ee//am</t>
  </si>
  <si>
    <t>NCSX FY06 Replanning Rates 10/17 am</t>
  </si>
  <si>
    <t xml:space="preserve">G&amp;A Site Rate </t>
  </si>
  <si>
    <t>PPPL prelim site rate</t>
  </si>
  <si>
    <t>fy07</t>
  </si>
  <si>
    <t>EA//sb</t>
  </si>
  <si>
    <t>excludes 2% LDRD</t>
  </si>
  <si>
    <t>INCLUDES 2% LDRD</t>
  </si>
  <si>
    <t>without LDRD</t>
  </si>
  <si>
    <t>NON MIE RATES</t>
  </si>
  <si>
    <t>ECP53 MIE RATES</t>
  </si>
  <si>
    <t>FY10</t>
  </si>
  <si>
    <t>FY11</t>
  </si>
  <si>
    <t>EC//TB</t>
  </si>
  <si>
    <t>EC//SB</t>
  </si>
  <si>
    <t>EM//TB (field techs)</t>
  </si>
  <si>
    <t>EMT/TB (tech shop)</t>
  </si>
  <si>
    <t>EM2/TB (second shift)</t>
  </si>
  <si>
    <t>EM2/TB (second shift @10%)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</si>
</sst>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_);_(* \(#,##0.0000\);_(* &quot;-&quot;????_);_(@_)"/>
    <numFmt numFmtId="171" formatCode="_(* #,##0.00000_);_(* \(#,##0.00000\);_(* &quot;-&quot;??_);_(@_)"/>
    <numFmt numFmtId="172" formatCode="0.0000"/>
    <numFmt numFmtId="173" formatCode="_(* #,##0.000_);_(* \(#,##0.000\);_(* &quot;-&quot;???_);_(@_)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1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66" fontId="0" fillId="0" borderId="5" xfId="19" applyNumberFormat="1" applyFill="1" applyBorder="1" applyAlignment="1">
      <alignment wrapText="1"/>
    </xf>
    <xf numFmtId="166" fontId="3" fillId="0" borderId="5" xfId="19" applyNumberFormat="1" applyFont="1" applyFill="1" applyBorder="1" applyAlignment="1">
      <alignment wrapText="1"/>
    </xf>
    <xf numFmtId="166" fontId="3" fillId="0" borderId="6" xfId="19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166" fontId="0" fillId="0" borderId="2" xfId="19" applyNumberFormat="1" applyFill="1" applyBorder="1" applyAlignment="1">
      <alignment wrapText="1"/>
    </xf>
    <xf numFmtId="166" fontId="0" fillId="0" borderId="3" xfId="19" applyNumberFormat="1" applyFill="1" applyBorder="1" applyAlignment="1">
      <alignment wrapText="1"/>
    </xf>
    <xf numFmtId="0" fontId="0" fillId="0" borderId="8" xfId="0" applyFill="1" applyBorder="1" applyAlignment="1">
      <alignment/>
    </xf>
    <xf numFmtId="43" fontId="0" fillId="0" borderId="9" xfId="15" applyFill="1" applyBorder="1" applyAlignment="1">
      <alignment wrapText="1"/>
    </xf>
    <xf numFmtId="167" fontId="0" fillId="0" borderId="9" xfId="15" applyNumberFormat="1" applyFill="1" applyBorder="1" applyAlignment="1">
      <alignment wrapText="1"/>
    </xf>
    <xf numFmtId="167" fontId="0" fillId="0" borderId="10" xfId="15" applyNumberFormat="1" applyFill="1" applyBorder="1" applyAlignment="1">
      <alignment wrapText="1"/>
    </xf>
    <xf numFmtId="168" fontId="0" fillId="0" borderId="9" xfId="15" applyNumberFormat="1" applyFill="1" applyBorder="1" applyAlignment="1">
      <alignment wrapText="1"/>
    </xf>
    <xf numFmtId="168" fontId="0" fillId="0" borderId="10" xfId="15" applyNumberFormat="1" applyFill="1" applyBorder="1" applyAlignment="1">
      <alignment wrapText="1"/>
    </xf>
    <xf numFmtId="166" fontId="0" fillId="0" borderId="6" xfId="19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9" xfId="19" applyNumberFormat="1" applyFill="1" applyBorder="1" applyAlignment="1">
      <alignment wrapText="1"/>
    </xf>
    <xf numFmtId="166" fontId="0" fillId="0" borderId="10" xfId="19" applyNumberForma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3" xfId="19" applyNumberFormat="1" applyFill="1" applyBorder="1" applyAlignment="1">
      <alignment/>
    </xf>
    <xf numFmtId="166" fontId="0" fillId="0" borderId="14" xfId="19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166" fontId="0" fillId="0" borderId="5" xfId="19" applyNumberFormat="1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19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43" fontId="0" fillId="0" borderId="0" xfId="0" applyNumberForma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6" fontId="0" fillId="0" borderId="6" xfId="19" applyNumberFormat="1" applyFont="1" applyFill="1" applyBorder="1" applyAlignment="1">
      <alignment wrapText="1"/>
    </xf>
    <xf numFmtId="166" fontId="0" fillId="0" borderId="2" xfId="19" applyNumberFormat="1" applyFont="1" applyFill="1" applyBorder="1" applyAlignment="1">
      <alignment wrapText="1"/>
    </xf>
    <xf numFmtId="166" fontId="0" fillId="0" borderId="3" xfId="19" applyNumberFormat="1" applyFont="1" applyFill="1" applyBorder="1" applyAlignment="1">
      <alignment wrapText="1"/>
    </xf>
    <xf numFmtId="167" fontId="0" fillId="0" borderId="9" xfId="15" applyNumberFormat="1" applyFont="1" applyFill="1" applyBorder="1" applyAlignment="1">
      <alignment wrapText="1"/>
    </xf>
    <xf numFmtId="167" fontId="0" fillId="0" borderId="10" xfId="15" applyNumberFormat="1" applyFont="1" applyFill="1" applyBorder="1" applyAlignment="1">
      <alignment wrapText="1"/>
    </xf>
    <xf numFmtId="168" fontId="0" fillId="0" borderId="9" xfId="15" applyNumberFormat="1" applyFont="1" applyFill="1" applyBorder="1" applyAlignment="1">
      <alignment wrapText="1"/>
    </xf>
    <xf numFmtId="168" fontId="0" fillId="0" borderId="10" xfId="15" applyNumberFormat="1" applyFont="1" applyFill="1" applyBorder="1" applyAlignment="1">
      <alignment wrapText="1"/>
    </xf>
    <xf numFmtId="166" fontId="0" fillId="0" borderId="13" xfId="19" applyNumberFormat="1" applyFont="1" applyFill="1" applyBorder="1" applyAlignment="1">
      <alignment/>
    </xf>
    <xf numFmtId="43" fontId="5" fillId="0" borderId="0" xfId="15" applyFont="1" applyFill="1" applyBorder="1" applyAlignment="1">
      <alignment wrapText="1"/>
    </xf>
    <xf numFmtId="43" fontId="0" fillId="0" borderId="0" xfId="15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6" fontId="5" fillId="4" borderId="5" xfId="19" applyNumberFormat="1" applyFont="1" applyFill="1" applyBorder="1" applyAlignment="1">
      <alignment wrapText="1"/>
    </xf>
    <xf numFmtId="166" fontId="5" fillId="4" borderId="2" xfId="19" applyNumberFormat="1" applyFont="1" applyFill="1" applyBorder="1" applyAlignment="1">
      <alignment wrapText="1"/>
    </xf>
    <xf numFmtId="43" fontId="5" fillId="4" borderId="9" xfId="15" applyFont="1" applyFill="1" applyBorder="1" applyAlignment="1">
      <alignment wrapText="1"/>
    </xf>
    <xf numFmtId="167" fontId="5" fillId="4" borderId="9" xfId="15" applyNumberFormat="1" applyFont="1" applyFill="1" applyBorder="1" applyAlignment="1">
      <alignment wrapText="1"/>
    </xf>
    <xf numFmtId="168" fontId="5" fillId="4" borderId="9" xfId="15" applyNumberFormat="1" applyFont="1" applyFill="1" applyBorder="1" applyAlignment="1">
      <alignment wrapText="1"/>
    </xf>
    <xf numFmtId="166" fontId="5" fillId="4" borderId="9" xfId="19" applyNumberFormat="1" applyFont="1" applyFill="1" applyBorder="1" applyAlignment="1">
      <alignment wrapText="1"/>
    </xf>
    <xf numFmtId="166" fontId="5" fillId="4" borderId="13" xfId="19" applyNumberFormat="1" applyFont="1" applyFill="1" applyBorder="1" applyAlignment="1">
      <alignment/>
    </xf>
    <xf numFmtId="0" fontId="7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3" fontId="5" fillId="4" borderId="0" xfId="0" applyNumberFormat="1" applyFont="1" applyFill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5" fillId="4" borderId="0" xfId="19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68" fontId="5" fillId="4" borderId="16" xfId="15" applyNumberFormat="1" applyFont="1" applyFill="1" applyBorder="1" applyAlignment="1">
      <alignment/>
    </xf>
    <xf numFmtId="168" fontId="0" fillId="0" borderId="15" xfId="15" applyNumberFormat="1" applyFont="1" applyFill="1" applyBorder="1" applyAlignment="1">
      <alignment/>
    </xf>
    <xf numFmtId="168" fontId="0" fillId="0" borderId="3" xfId="15" applyNumberFormat="1" applyFont="1" applyFill="1" applyBorder="1" applyAlignment="1">
      <alignment/>
    </xf>
    <xf numFmtId="168" fontId="0" fillId="0" borderId="16" xfId="15" applyNumberFormat="1" applyFont="1" applyFill="1" applyBorder="1" applyAlignment="1">
      <alignment/>
    </xf>
    <xf numFmtId="168" fontId="0" fillId="0" borderId="10" xfId="15" applyNumberFormat="1" applyFont="1" applyFill="1" applyBorder="1" applyAlignment="1">
      <alignment/>
    </xf>
    <xf numFmtId="166" fontId="0" fillId="0" borderId="14" xfId="19" applyNumberFormat="1" applyFont="1" applyFill="1" applyBorder="1" applyAlignment="1">
      <alignment/>
    </xf>
    <xf numFmtId="166" fontId="0" fillId="0" borderId="10" xfId="19" applyNumberFormat="1" applyFont="1" applyFill="1" applyBorder="1" applyAlignment="1">
      <alignment wrapText="1"/>
    </xf>
    <xf numFmtId="166" fontId="0" fillId="0" borderId="0" xfId="19" applyNumberFormat="1" applyFont="1" applyFill="1" applyBorder="1" applyAlignment="1">
      <alignment horizontal="center"/>
    </xf>
    <xf numFmtId="166" fontId="0" fillId="0" borderId="6" xfId="19" applyNumberFormat="1" applyFont="1" applyFill="1" applyBorder="1" applyAlignment="1">
      <alignment/>
    </xf>
    <xf numFmtId="165" fontId="4" fillId="5" borderId="11" xfId="0" applyNumberFormat="1" applyFon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/>
    </xf>
    <xf numFmtId="166" fontId="0" fillId="0" borderId="0" xfId="19" applyNumberFormat="1" applyAlignment="1">
      <alignment/>
    </xf>
    <xf numFmtId="0" fontId="8" fillId="0" borderId="12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66" fontId="1" fillId="6" borderId="6" xfId="19" applyNumberFormat="1" applyFont="1" applyFill="1" applyBorder="1" applyAlignment="1">
      <alignment wrapText="1"/>
    </xf>
    <xf numFmtId="0" fontId="0" fillId="2" borderId="0" xfId="0" applyFill="1" applyAlignment="1">
      <alignment horizontal="right"/>
    </xf>
    <xf numFmtId="43" fontId="4" fillId="5" borderId="1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center"/>
    </xf>
    <xf numFmtId="43" fontId="4" fillId="2" borderId="1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10" fillId="7" borderId="0" xfId="0" applyFont="1" applyFill="1" applyAlignment="1">
      <alignment horizontal="center"/>
    </xf>
    <xf numFmtId="0" fontId="1" fillId="6" borderId="8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43" fontId="6" fillId="6" borderId="9" xfId="15" applyFont="1" applyFill="1" applyBorder="1" applyAlignment="1">
      <alignment wrapText="1"/>
    </xf>
    <xf numFmtId="168" fontId="6" fillId="6" borderId="9" xfId="15" applyNumberFormat="1" applyFont="1" applyFill="1" applyBorder="1" applyAlignment="1">
      <alignment wrapText="1"/>
    </xf>
    <xf numFmtId="168" fontId="1" fillId="6" borderId="9" xfId="15" applyNumberFormat="1" applyFont="1" applyFill="1" applyBorder="1" applyAlignment="1">
      <alignment wrapText="1"/>
    </xf>
    <xf numFmtId="168" fontId="1" fillId="6" borderId="10" xfId="15" applyNumberFormat="1" applyFont="1" applyFill="1" applyBorder="1" applyAlignment="1">
      <alignment wrapText="1"/>
    </xf>
    <xf numFmtId="168" fontId="6" fillId="7" borderId="9" xfId="15" applyNumberFormat="1" applyFont="1" applyFill="1" applyBorder="1" applyAlignment="1">
      <alignment wrapText="1"/>
    </xf>
    <xf numFmtId="168" fontId="1" fillId="7" borderId="9" xfId="15" applyNumberFormat="1" applyFont="1" applyFill="1" applyBorder="1" applyAlignment="1">
      <alignment wrapText="1"/>
    </xf>
    <xf numFmtId="168" fontId="1" fillId="7" borderId="10" xfId="15" applyNumberFormat="1" applyFont="1" applyFill="1" applyBorder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8" fontId="1" fillId="7" borderId="8" xfId="0" applyNumberFormat="1" applyFont="1" applyFill="1" applyBorder="1" applyAlignment="1">
      <alignment/>
    </xf>
    <xf numFmtId="168" fontId="1" fillId="7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165" fontId="1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right"/>
    </xf>
    <xf numFmtId="164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right"/>
    </xf>
    <xf numFmtId="165" fontId="5" fillId="8" borderId="0" xfId="0" applyNumberFormat="1" applyFont="1" applyFill="1" applyAlignment="1">
      <alignment horizontal="center"/>
    </xf>
    <xf numFmtId="165" fontId="4" fillId="8" borderId="4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right"/>
    </xf>
    <xf numFmtId="43" fontId="0" fillId="8" borderId="0" xfId="0" applyNumberFormat="1" applyFill="1" applyAlignment="1">
      <alignment/>
    </xf>
    <xf numFmtId="0" fontId="8" fillId="8" borderId="0" xfId="0" applyFont="1" applyFill="1" applyBorder="1" applyAlignment="1">
      <alignment horizontal="right"/>
    </xf>
    <xf numFmtId="166" fontId="0" fillId="8" borderId="0" xfId="19" applyNumberFormat="1" applyFill="1" applyAlignment="1">
      <alignment/>
    </xf>
    <xf numFmtId="166" fontId="0" fillId="8" borderId="0" xfId="0" applyNumberFormat="1" applyFill="1" applyAlignment="1">
      <alignment/>
    </xf>
    <xf numFmtId="2" fontId="4" fillId="8" borderId="4" xfId="0" applyNumberFormat="1" applyFont="1" applyFill="1" applyBorder="1" applyAlignment="1">
      <alignment horizontal="center"/>
    </xf>
    <xf numFmtId="2" fontId="4" fillId="8" borderId="0" xfId="0" applyNumberFormat="1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14" fontId="2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3" fillId="0" borderId="12" xfId="0" applyFon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165" fontId="1" fillId="9" borderId="0" xfId="0" applyNumberFormat="1" applyFont="1" applyFill="1" applyAlignment="1">
      <alignment horizontal="center"/>
    </xf>
    <xf numFmtId="165" fontId="0" fillId="9" borderId="0" xfId="0" applyNumberFormat="1" applyFont="1" applyFill="1" applyAlignment="1">
      <alignment horizontal="right"/>
    </xf>
    <xf numFmtId="0" fontId="0" fillId="9" borderId="0" xfId="0" applyFont="1" applyFill="1" applyAlignment="1">
      <alignment horizontal="right"/>
    </xf>
    <xf numFmtId="2" fontId="1" fillId="9" borderId="0" xfId="0" applyNumberFormat="1" applyFont="1" applyFill="1" applyAlignment="1">
      <alignment horizontal="right"/>
    </xf>
    <xf numFmtId="2" fontId="1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11" xfId="0" applyFont="1" applyFill="1" applyBorder="1" applyAlignment="1">
      <alignment horizontal="right"/>
    </xf>
    <xf numFmtId="165" fontId="5" fillId="9" borderId="16" xfId="0" applyNumberFormat="1" applyFont="1" applyFill="1" applyBorder="1" applyAlignment="1">
      <alignment horizontal="center"/>
    </xf>
    <xf numFmtId="43" fontId="4" fillId="9" borderId="11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right"/>
    </xf>
    <xf numFmtId="43" fontId="0" fillId="9" borderId="0" xfId="0" applyNumberFormat="1" applyFill="1" applyAlignment="1">
      <alignment/>
    </xf>
    <xf numFmtId="0" fontId="8" fillId="9" borderId="0" xfId="0" applyFont="1" applyFill="1" applyBorder="1" applyAlignment="1">
      <alignment horizontal="right"/>
    </xf>
    <xf numFmtId="166" fontId="0" fillId="9" borderId="0" xfId="19" applyNumberFormat="1" applyFill="1" applyAlignment="1">
      <alignment/>
    </xf>
    <xf numFmtId="166" fontId="0" fillId="9" borderId="0" xfId="0" applyNumberFormat="1" applyFill="1" applyAlignment="1">
      <alignment/>
    </xf>
    <xf numFmtId="0" fontId="14" fillId="0" borderId="4" xfId="0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center"/>
    </xf>
    <xf numFmtId="43" fontId="14" fillId="2" borderId="11" xfId="0" applyNumberFormat="1" applyFont="1" applyFill="1" applyBorder="1" applyAlignment="1">
      <alignment horizontal="center"/>
    </xf>
    <xf numFmtId="43" fontId="14" fillId="0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tabSelected="1" zoomScale="75" zoomScaleNormal="75" workbookViewId="0" topLeftCell="AK1">
      <selection activeCell="AL31" sqref="AL31"/>
    </sheetView>
  </sheetViews>
  <sheetFormatPr defaultColWidth="9.140625" defaultRowHeight="12.75"/>
  <cols>
    <col min="1" max="1" width="5.421875" style="27" hidden="1" customWidth="1"/>
    <col min="2" max="2" width="8.57421875" style="26" hidden="1" customWidth="1"/>
    <col min="3" max="3" width="21.7109375" style="27" hidden="1" customWidth="1"/>
    <col min="4" max="8" width="7.57421875" style="27" hidden="1" customWidth="1"/>
    <col min="9" max="9" width="7.8515625" style="27" hidden="1" customWidth="1"/>
    <col min="10" max="10" width="3.140625" style="32" hidden="1" customWidth="1"/>
    <col min="11" max="11" width="6.421875" style="26" hidden="1" customWidth="1"/>
    <col min="12" max="12" width="6.00390625" style="26" hidden="1" customWidth="1"/>
    <col min="13" max="13" width="8.140625" style="26" hidden="1" customWidth="1"/>
    <col min="14" max="14" width="8.00390625" style="26" hidden="1" customWidth="1"/>
    <col min="15" max="15" width="23.140625" style="27" hidden="1" customWidth="1"/>
    <col min="16" max="16" width="7.7109375" style="33" hidden="1" customWidth="1"/>
    <col min="17" max="17" width="8.00390625" style="33" hidden="1" customWidth="1"/>
    <col min="18" max="18" width="5.00390625" style="33" hidden="1" customWidth="1"/>
    <col min="19" max="19" width="6.7109375" style="33" hidden="1" customWidth="1"/>
    <col min="20" max="20" width="7.7109375" style="33" hidden="1" customWidth="1"/>
    <col min="21" max="22" width="6.421875" style="69" hidden="1" customWidth="1"/>
    <col min="23" max="27" width="10.421875" style="27" hidden="1" customWidth="1"/>
    <col min="28" max="28" width="8.8515625" style="27" hidden="1" customWidth="1"/>
    <col min="29" max="29" width="3.7109375" style="27" hidden="1" customWidth="1"/>
    <col min="30" max="30" width="3.57421875" style="27" hidden="1" customWidth="1"/>
    <col min="31" max="31" width="6.421875" style="26" hidden="1" customWidth="1"/>
    <col min="32" max="32" width="6.00390625" style="26" hidden="1" customWidth="1"/>
    <col min="33" max="33" width="8.140625" style="26" hidden="1" customWidth="1"/>
    <col min="34" max="34" width="8.00390625" style="26" hidden="1" customWidth="1"/>
    <col min="35" max="35" width="23.140625" style="27" hidden="1" customWidth="1"/>
    <col min="36" max="36" width="12.7109375" style="33" hidden="1" customWidth="1"/>
    <col min="37" max="37" width="5.28125" style="33" customWidth="1"/>
    <col min="38" max="38" width="27.7109375" style="33" customWidth="1"/>
    <col min="39" max="39" width="1.8515625" style="69" hidden="1" customWidth="1"/>
    <col min="40" max="40" width="8.7109375" style="69" hidden="1" customWidth="1"/>
    <col min="41" max="41" width="9.140625" style="27" hidden="1" customWidth="1"/>
    <col min="42" max="46" width="13.421875" style="27" customWidth="1"/>
    <col min="47" max="47" width="23.8515625" style="27" customWidth="1"/>
    <col min="48" max="48" width="3.140625" style="0" customWidth="1"/>
    <col min="49" max="50" width="0" style="0" hidden="1" customWidth="1"/>
    <col min="51" max="51" width="8.00390625" style="26" hidden="1" customWidth="1"/>
    <col min="52" max="52" width="23.140625" style="27" hidden="1" customWidth="1"/>
    <col min="53" max="53" width="7.7109375" style="33" hidden="1" customWidth="1"/>
    <col min="54" max="54" width="4.00390625" style="33" customWidth="1"/>
    <col min="55" max="55" width="12.7109375" style="33" customWidth="1"/>
    <col min="56" max="57" width="1.8515625" style="69" hidden="1" customWidth="1"/>
    <col min="58" max="58" width="2.421875" style="27" hidden="1" customWidth="1"/>
    <col min="59" max="63" width="13.421875" style="27" customWidth="1"/>
    <col min="64" max="64" width="8.8515625" style="27" bestFit="1" customWidth="1"/>
    <col min="69" max="69" width="10.28125" style="0" bestFit="1" customWidth="1"/>
  </cols>
  <sheetData>
    <row r="1" spans="1:64" s="197" customFormat="1" ht="18.75" thickBot="1">
      <c r="A1" s="191"/>
      <c r="B1" s="192" t="s">
        <v>65</v>
      </c>
      <c r="C1" s="191"/>
      <c r="D1" s="191"/>
      <c r="E1" s="191"/>
      <c r="F1" s="191"/>
      <c r="G1" s="191"/>
      <c r="H1" s="191"/>
      <c r="I1" s="191"/>
      <c r="J1" s="193"/>
      <c r="K1" s="194"/>
      <c r="L1" s="194"/>
      <c r="M1" s="194"/>
      <c r="N1" s="194"/>
      <c r="O1" s="191"/>
      <c r="P1" s="195"/>
      <c r="Q1" s="195"/>
      <c r="R1" s="195"/>
      <c r="S1" s="195"/>
      <c r="T1" s="195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4"/>
      <c r="AF1" s="194"/>
      <c r="AG1" s="194"/>
      <c r="AH1" s="194"/>
      <c r="AI1" s="191"/>
      <c r="AJ1" s="195"/>
      <c r="AK1" s="210" t="s">
        <v>96</v>
      </c>
      <c r="AL1" s="195"/>
      <c r="AM1" s="191"/>
      <c r="AN1" s="191"/>
      <c r="AO1" s="191"/>
      <c r="AP1" s="191"/>
      <c r="AQ1" s="191"/>
      <c r="AR1" s="191"/>
      <c r="AS1" s="191"/>
      <c r="AT1" s="191"/>
      <c r="AU1" s="191"/>
      <c r="AY1" s="194"/>
      <c r="AZ1" s="191"/>
      <c r="BA1" s="195"/>
      <c r="BB1" s="196" t="s">
        <v>95</v>
      </c>
      <c r="BC1" s="195"/>
      <c r="BD1" s="191"/>
      <c r="BE1" s="191"/>
      <c r="BF1" s="191"/>
      <c r="BG1" s="191"/>
      <c r="BH1" s="191"/>
      <c r="BI1" s="191"/>
      <c r="BJ1" s="191"/>
      <c r="BK1" s="191"/>
      <c r="BL1" s="191"/>
    </row>
    <row r="2" spans="1:64" s="197" customFormat="1" ht="16.5" thickBot="1">
      <c r="A2" s="191"/>
      <c r="B2" s="198" t="s">
        <v>47</v>
      </c>
      <c r="C2" s="199"/>
      <c r="D2" s="199"/>
      <c r="E2" s="199"/>
      <c r="F2" s="199"/>
      <c r="G2" s="199"/>
      <c r="H2" s="199"/>
      <c r="I2" s="200"/>
      <c r="J2" s="193"/>
      <c r="K2" s="194"/>
      <c r="L2" s="194"/>
      <c r="M2" s="194"/>
      <c r="N2" s="194"/>
      <c r="O2" s="191"/>
      <c r="P2" s="195"/>
      <c r="Q2" s="201" t="s">
        <v>77</v>
      </c>
      <c r="R2" s="202"/>
      <c r="S2" s="203"/>
      <c r="T2" s="204"/>
      <c r="U2" s="204"/>
      <c r="V2" s="204"/>
      <c r="W2" s="204"/>
      <c r="X2" s="199"/>
      <c r="Y2" s="199"/>
      <c r="Z2" s="199"/>
      <c r="AA2" s="199"/>
      <c r="AB2" s="199"/>
      <c r="AC2" s="200"/>
      <c r="AD2" s="205"/>
      <c r="AE2" s="194"/>
      <c r="AF2" s="194"/>
      <c r="AG2" s="194"/>
      <c r="AH2" s="194"/>
      <c r="AI2" s="191"/>
      <c r="AJ2" s="195"/>
      <c r="AK2" s="206">
        <v>39099</v>
      </c>
      <c r="AL2" s="207"/>
      <c r="AM2" s="207"/>
      <c r="AN2" s="199"/>
      <c r="AO2" s="199"/>
      <c r="AP2" s="199"/>
      <c r="AQ2" s="199"/>
      <c r="AR2" s="199"/>
      <c r="AS2" s="199"/>
      <c r="AT2" s="199"/>
      <c r="AU2" s="199"/>
      <c r="AV2" s="208"/>
      <c r="AW2" s="208"/>
      <c r="AX2" s="208"/>
      <c r="AY2" s="209" t="s">
        <v>87</v>
      </c>
      <c r="AZ2" s="207"/>
      <c r="BA2" s="207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</row>
    <row r="3" spans="2:63" ht="27" thickBot="1">
      <c r="B3" s="34" t="s">
        <v>46</v>
      </c>
      <c r="D3" s="35" t="s">
        <v>41</v>
      </c>
      <c r="E3" s="35" t="s">
        <v>42</v>
      </c>
      <c r="F3" s="35" t="s">
        <v>45</v>
      </c>
      <c r="G3" s="35" t="s">
        <v>43</v>
      </c>
      <c r="H3" s="35" t="s">
        <v>44</v>
      </c>
      <c r="N3" s="34" t="s">
        <v>75</v>
      </c>
      <c r="P3" s="33" t="s">
        <v>45</v>
      </c>
      <c r="Q3" s="141" t="s">
        <v>84</v>
      </c>
      <c r="R3" s="111"/>
      <c r="S3" s="140"/>
      <c r="U3" s="97" t="s">
        <v>41</v>
      </c>
      <c r="V3" s="97" t="s">
        <v>42</v>
      </c>
      <c r="W3" s="35" t="s">
        <v>45</v>
      </c>
      <c r="X3" s="35" t="s">
        <v>43</v>
      </c>
      <c r="Y3" s="35" t="s">
        <v>44</v>
      </c>
      <c r="Z3" s="35" t="s">
        <v>68</v>
      </c>
      <c r="AA3" s="35" t="s">
        <v>73</v>
      </c>
      <c r="AJ3" s="33" t="s">
        <v>90</v>
      </c>
      <c r="AL3" s="140"/>
      <c r="AM3" s="97" t="s">
        <v>41</v>
      </c>
      <c r="AN3" s="97" t="s">
        <v>42</v>
      </c>
      <c r="AO3" s="35" t="s">
        <v>43</v>
      </c>
      <c r="AP3" s="35" t="s">
        <v>44</v>
      </c>
      <c r="AQ3" s="35" t="s">
        <v>68</v>
      </c>
      <c r="AR3" s="35" t="s">
        <v>73</v>
      </c>
      <c r="AS3" s="35" t="s">
        <v>97</v>
      </c>
      <c r="AT3" s="35" t="s">
        <v>98</v>
      </c>
      <c r="BA3" s="33" t="s">
        <v>90</v>
      </c>
      <c r="BC3" s="140"/>
      <c r="BD3" s="97" t="s">
        <v>41</v>
      </c>
      <c r="BE3" s="97" t="s">
        <v>42</v>
      </c>
      <c r="BF3" s="35" t="s">
        <v>43</v>
      </c>
      <c r="BG3" s="35" t="s">
        <v>44</v>
      </c>
      <c r="BH3" s="35" t="s">
        <v>68</v>
      </c>
      <c r="BI3" s="35" t="s">
        <v>73</v>
      </c>
      <c r="BJ3" s="35" t="s">
        <v>97</v>
      </c>
      <c r="BK3" s="35" t="s">
        <v>98</v>
      </c>
    </row>
    <row r="4" spans="2:64" ht="18.75" customHeight="1">
      <c r="B4" s="26">
        <v>35</v>
      </c>
      <c r="C4" s="27" t="s">
        <v>0</v>
      </c>
      <c r="D4" s="36">
        <v>1709.78</v>
      </c>
      <c r="E4" s="36">
        <v>1734.09</v>
      </c>
      <c r="F4" s="36">
        <v>1749</v>
      </c>
      <c r="G4" s="36">
        <v>1759.63</v>
      </c>
      <c r="H4" s="36">
        <v>1735.78</v>
      </c>
      <c r="I4" s="26">
        <v>35</v>
      </c>
      <c r="N4" s="26">
        <v>35</v>
      </c>
      <c r="O4" s="27" t="s">
        <v>0</v>
      </c>
      <c r="P4" s="33">
        <v>1000</v>
      </c>
      <c r="R4" s="70"/>
      <c r="T4" s="54">
        <v>35</v>
      </c>
      <c r="U4" s="98">
        <f>+$P4*(1+U$48)*(1+U$50)*U$52</f>
        <v>1710</v>
      </c>
      <c r="V4" s="98">
        <f>+$P4*(1+V$48)*(1+V$50)*V$52</f>
        <v>1633.297</v>
      </c>
      <c r="W4" s="71">
        <f>+$P4*(1+W$48)*(1+W$50)*W$52</f>
        <v>1665</v>
      </c>
      <c r="X4" s="68">
        <f>+$P4*(1+X$48)*(1+X$50)*X$52</f>
        <v>1812.2431499999996</v>
      </c>
      <c r="Y4" s="68">
        <f>+$P4*(1+Y$48)*(1+Y$50)*Y$52</f>
        <v>1817.4009163499998</v>
      </c>
      <c r="Z4" s="68">
        <f>+$P4*(1+Z$48)*(1+Z$50)*Z$52</f>
        <v>1848.2967319279494</v>
      </c>
      <c r="AA4" s="68">
        <f>+$P4*(1+AA$48)*(1+AA$50)*AA$52</f>
        <v>1879.717776370724</v>
      </c>
      <c r="AB4" s="59">
        <v>35</v>
      </c>
      <c r="AC4" s="26"/>
      <c r="AD4" s="58"/>
      <c r="AH4" s="26">
        <v>35</v>
      </c>
      <c r="AI4" s="27" t="s">
        <v>0</v>
      </c>
      <c r="AJ4" s="33">
        <v>1000</v>
      </c>
      <c r="AL4" s="54">
        <v>35</v>
      </c>
      <c r="AM4" s="98">
        <f>+$P4*(1+AM$48)*(1+AM$50)*AM$52</f>
        <v>1710</v>
      </c>
      <c r="AN4" s="98">
        <f>+$P4*(1+AN$48)*(1+AN$50)*AN$52</f>
        <v>1633.297</v>
      </c>
      <c r="AO4" s="145">
        <f>+$P4*(1+AO$48)*(1+AO$50)*AO$52</f>
        <v>1755</v>
      </c>
      <c r="AP4" s="68">
        <f>+$P4*(1+AP$48)*(1+AP$50)*AP$52</f>
        <v>1715.926875</v>
      </c>
      <c r="AQ4" s="68">
        <f>+$P4*(1+AQ$48)*(1+AQ$50)*AQ$52</f>
        <v>1793.022890625</v>
      </c>
      <c r="AR4" s="68">
        <f>+$P4*(1+AR$48)*(1+AR$50)*AR$52</f>
        <v>1883.885537109375</v>
      </c>
      <c r="AS4" s="68">
        <f>+$P4*(1+AS$48)*(1+AS$50)*AS$52</f>
        <v>1930.9826755371091</v>
      </c>
      <c r="AT4" s="68">
        <f>+$P4*(1+AT$48)*(1+AT$50)*AT$52</f>
        <v>1979.2572424255368</v>
      </c>
      <c r="AU4" s="59">
        <v>35</v>
      </c>
      <c r="AY4" s="26">
        <v>35</v>
      </c>
      <c r="AZ4" s="27" t="s">
        <v>0</v>
      </c>
      <c r="BA4" s="33">
        <v>1000</v>
      </c>
      <c r="BC4" s="54">
        <v>35</v>
      </c>
      <c r="BD4" s="98">
        <f>+$P4*(1+BD$48)*(1+BD$50)*BD$52</f>
        <v>1710</v>
      </c>
      <c r="BE4" s="98">
        <f>+$P4*(1+BE$48)*(1+BE$50)*BE$52</f>
        <v>1633.297</v>
      </c>
      <c r="BF4" s="145">
        <f>+$P4*(1+BF$48)*(1+BF$50)*BF$52</f>
        <v>1755</v>
      </c>
      <c r="BG4" s="68">
        <f>+$P4*(1+BG$48)*(1+BG$50)*BG$52</f>
        <v>1715.926875</v>
      </c>
      <c r="BH4" s="68">
        <f>+$P4*(1+BH$48)*(1+BH$50)*BH$52</f>
        <v>1793.022890625</v>
      </c>
      <c r="BI4" s="68">
        <f>+$P4*(1+BI$48)*(1+BI$50)*BI$52</f>
        <v>1883.885537109375</v>
      </c>
      <c r="BJ4" s="68">
        <f>+$P4*(1+BJ$48)*(1+BJ$50)*BJ$52</f>
        <v>1930.9826755371091</v>
      </c>
      <c r="BK4" s="68">
        <f>+$P4*(1+BK$48)*(1+BK$50)*BK$52</f>
        <v>1979.2572424255368</v>
      </c>
      <c r="BL4" s="59">
        <v>35</v>
      </c>
    </row>
    <row r="5" spans="2:64" ht="18.75" customHeight="1">
      <c r="B5" s="26">
        <v>37</v>
      </c>
      <c r="C5" s="27" t="s">
        <v>1</v>
      </c>
      <c r="D5" s="36">
        <v>1709.78</v>
      </c>
      <c r="E5" s="36">
        <v>1734.09</v>
      </c>
      <c r="F5" s="36">
        <v>1749</v>
      </c>
      <c r="G5" s="36">
        <v>1759.63</v>
      </c>
      <c r="H5" s="36">
        <v>1735.78</v>
      </c>
      <c r="I5" s="26">
        <v>37</v>
      </c>
      <c r="N5" s="26">
        <v>37</v>
      </c>
      <c r="O5" s="27" t="s">
        <v>1</v>
      </c>
      <c r="P5" s="33">
        <v>1000</v>
      </c>
      <c r="R5" s="70"/>
      <c r="T5" s="54">
        <v>37</v>
      </c>
      <c r="U5" s="98">
        <f>+$P5*(1+U$48)*(1+U$50)*U$52</f>
        <v>1710</v>
      </c>
      <c r="V5" s="98">
        <f>+$P5*(1+V$48)*(1+V$50)*V$52</f>
        <v>1633.297</v>
      </c>
      <c r="W5" s="72">
        <f>+$P5*(1+W$48)*(1+W$50)*W$52</f>
        <v>1665</v>
      </c>
      <c r="X5" s="61">
        <f>+$P5*(1+X$48)*(1+X$50)*X$52</f>
        <v>1812.2431499999996</v>
      </c>
      <c r="Y5" s="61">
        <f>+$P5*(1+Y$48)*(1+Y$50)*Y$52</f>
        <v>1817.4009163499998</v>
      </c>
      <c r="Z5" s="61">
        <f>+$P5*(1+Z$48)*(1+Z$50)*Z$52</f>
        <v>1848.2967319279494</v>
      </c>
      <c r="AA5" s="61">
        <f>+$P5*(1+AA$48)*(1+AA$50)*AA$52</f>
        <v>1879.717776370724</v>
      </c>
      <c r="AB5" s="60">
        <v>37</v>
      </c>
      <c r="AC5" s="26"/>
      <c r="AD5" s="26"/>
      <c r="AH5" s="26">
        <v>37</v>
      </c>
      <c r="AI5" s="27" t="s">
        <v>1</v>
      </c>
      <c r="AJ5" s="33">
        <v>1000</v>
      </c>
      <c r="AL5" s="54">
        <v>37</v>
      </c>
      <c r="AM5" s="98">
        <f>+$P5*(1+AM$48)*(1+AM$50)*AM$52</f>
        <v>1710</v>
      </c>
      <c r="AN5" s="98">
        <f>+$P5*(1+AN$48)*(1+AN$50)*AN$52</f>
        <v>1633.297</v>
      </c>
      <c r="AO5" s="146">
        <f>+$P5*(1+AO$48)*(1+AO$50)*AO$52</f>
        <v>1755</v>
      </c>
      <c r="AP5" s="61">
        <f>+$P5*(1+AP$48)*(1+AP$50)*AP$52</f>
        <v>1715.926875</v>
      </c>
      <c r="AQ5" s="61">
        <f>+$P5*(1+AQ$48)*(1+AQ$50)*AQ$52</f>
        <v>1793.022890625</v>
      </c>
      <c r="AR5" s="61">
        <f>+$P5*(1+AR$48)*(1+AR$50)*AR$52</f>
        <v>1883.885537109375</v>
      </c>
      <c r="AS5" s="61">
        <f>+$P5*(1+AS$48)*(1+AS$50)*AS$52</f>
        <v>1930.9826755371091</v>
      </c>
      <c r="AT5" s="61">
        <f>+$P5*(1+AT$48)*(1+AT$50)*AT$52</f>
        <v>1979.2572424255368</v>
      </c>
      <c r="AU5" s="60">
        <v>37</v>
      </c>
      <c r="AY5" s="26">
        <v>37</v>
      </c>
      <c r="AZ5" s="27" t="s">
        <v>1</v>
      </c>
      <c r="BA5" s="33">
        <v>1000</v>
      </c>
      <c r="BC5" s="54">
        <v>37</v>
      </c>
      <c r="BD5" s="98">
        <f>+$P5*(1+BD$48)*(1+BD$50)*BD$52</f>
        <v>1710</v>
      </c>
      <c r="BE5" s="98">
        <f>+$P5*(1+BE$48)*(1+BE$50)*BE$52</f>
        <v>1633.297</v>
      </c>
      <c r="BF5" s="146">
        <f>+$P5*(1+BF$48)*(1+BF$50)*BF$52</f>
        <v>1755</v>
      </c>
      <c r="BG5" s="61">
        <f>+$P5*(1+BG$48)*(1+BG$50)*BG$52</f>
        <v>1715.926875</v>
      </c>
      <c r="BH5" s="61">
        <f>+$P5*(1+BH$48)*(1+BH$50)*BH$52</f>
        <v>1793.022890625</v>
      </c>
      <c r="BI5" s="61">
        <f>+$P5*(1+BI$48)*(1+BI$50)*BI$52</f>
        <v>1883.885537109375</v>
      </c>
      <c r="BJ5" s="61">
        <f>+$P5*(1+BJ$48)*(1+BJ$50)*BJ$52</f>
        <v>1930.9826755371091</v>
      </c>
      <c r="BK5" s="61">
        <f>+$P5*(1+BK$48)*(1+BK$50)*BK$52</f>
        <v>1979.2572424255368</v>
      </c>
      <c r="BL5" s="60">
        <v>37</v>
      </c>
    </row>
    <row r="6" spans="4:64" ht="18.75" customHeight="1" hidden="1" thickBot="1">
      <c r="D6" s="36"/>
      <c r="E6" s="36"/>
      <c r="F6" s="36"/>
      <c r="G6" s="36"/>
      <c r="H6" s="36"/>
      <c r="I6" s="26"/>
      <c r="R6" s="70"/>
      <c r="T6" s="65" t="s">
        <v>79</v>
      </c>
      <c r="U6" s="99"/>
      <c r="V6" s="99"/>
      <c r="W6" s="73">
        <f>+$P7*W44</f>
        <v>1281.25</v>
      </c>
      <c r="X6" s="73">
        <f>+$P7*X44</f>
        <v>1454.0000000000002</v>
      </c>
      <c r="Y6" s="73">
        <f>+$P7*Y44</f>
        <v>1339</v>
      </c>
      <c r="Z6" s="73">
        <f>+$P7*Z44</f>
        <v>1339</v>
      </c>
      <c r="AA6" s="73">
        <f>+$P7*AA44</f>
        <v>1339</v>
      </c>
      <c r="AB6" s="66">
        <v>40</v>
      </c>
      <c r="AC6" s="26"/>
      <c r="AD6" s="26"/>
      <c r="AL6" s="65" t="s">
        <v>79</v>
      </c>
      <c r="AM6" s="99"/>
      <c r="AN6" s="99"/>
      <c r="AO6" s="147">
        <f>+$P7*AO44</f>
        <v>1371.25</v>
      </c>
      <c r="AP6" s="73">
        <f>+$P7*AP44</f>
        <v>1276.25</v>
      </c>
      <c r="AQ6" s="73">
        <f>+$P7*AQ44</f>
        <v>1337.5000000000002</v>
      </c>
      <c r="AR6" s="73">
        <f>+$P7*AR44</f>
        <v>1337.5000000000002</v>
      </c>
      <c r="AS6" s="73">
        <f>+$P7*AS44</f>
        <v>1337.5000000000002</v>
      </c>
      <c r="AT6" s="73">
        <f>+$P7*AT44</f>
        <v>1337.5000000000002</v>
      </c>
      <c r="AU6" s="66">
        <v>40</v>
      </c>
      <c r="BC6" s="65" t="s">
        <v>79</v>
      </c>
      <c r="BD6" s="99"/>
      <c r="BE6" s="99"/>
      <c r="BF6" s="147">
        <f>+$P7*BF44</f>
        <v>1371.25</v>
      </c>
      <c r="BG6" s="73">
        <f>+$P7*BG44</f>
        <v>1276.25</v>
      </c>
      <c r="BH6" s="73">
        <f>+$P7*BH44</f>
        <v>1337.5000000000002</v>
      </c>
      <c r="BI6" s="73">
        <f>+$P7*BI44</f>
        <v>1337.5000000000002</v>
      </c>
      <c r="BJ6" s="73">
        <f>+$P7*BJ44</f>
        <v>1337.5000000000002</v>
      </c>
      <c r="BK6" s="73">
        <f>+$P7*BK44</f>
        <v>1337.5000000000002</v>
      </c>
      <c r="BL6" s="66">
        <v>40</v>
      </c>
    </row>
    <row r="7" spans="2:64" ht="18.75" customHeight="1" thickBot="1">
      <c r="B7" s="26">
        <v>41</v>
      </c>
      <c r="C7" s="27" t="s">
        <v>2</v>
      </c>
      <c r="D7" s="36">
        <v>1192.13</v>
      </c>
      <c r="E7" s="36">
        <v>1204.99</v>
      </c>
      <c r="F7" s="36">
        <v>1228.35</v>
      </c>
      <c r="G7" s="36">
        <v>1313.8</v>
      </c>
      <c r="H7" s="36">
        <v>1362.6</v>
      </c>
      <c r="I7" s="26">
        <v>41</v>
      </c>
      <c r="N7" s="26">
        <v>41</v>
      </c>
      <c r="O7" s="27" t="s">
        <v>2</v>
      </c>
      <c r="P7" s="33">
        <v>1000</v>
      </c>
      <c r="T7" s="54">
        <v>41</v>
      </c>
      <c r="U7" s="98">
        <f>+$P7*U45</f>
        <v>1208.1250000000002</v>
      </c>
      <c r="V7" s="98">
        <f>+$P7*V45</f>
        <v>1218.595</v>
      </c>
      <c r="W7" s="72">
        <f>+$P7*W45</f>
        <v>1281.25</v>
      </c>
      <c r="X7" s="61">
        <f>+$P7*X45</f>
        <v>1478.718</v>
      </c>
      <c r="Y7" s="61">
        <f>+$P7*Y45</f>
        <v>1384.9129709999997</v>
      </c>
      <c r="Z7" s="61">
        <f>+$P7*Z45</f>
        <v>1408.4564915069996</v>
      </c>
      <c r="AA7" s="61">
        <f>+$P7*AA45</f>
        <v>1432.4002518626182</v>
      </c>
      <c r="AB7" s="60">
        <v>41</v>
      </c>
      <c r="AC7" s="26"/>
      <c r="AD7" s="26"/>
      <c r="AH7" s="26">
        <v>41</v>
      </c>
      <c r="AI7" s="27" t="s">
        <v>2</v>
      </c>
      <c r="AJ7" s="33">
        <v>1000</v>
      </c>
      <c r="AL7" s="54">
        <v>41</v>
      </c>
      <c r="AM7" s="98">
        <f>+$P7*AM45</f>
        <v>1208.1250000000002</v>
      </c>
      <c r="AN7" s="98">
        <f>+$P7*AN45</f>
        <v>1218.595</v>
      </c>
      <c r="AO7" s="146">
        <f>+$P7*AO45</f>
        <v>1371.25</v>
      </c>
      <c r="AP7" s="61">
        <f>+$P7*AP45</f>
        <v>1308.15625</v>
      </c>
      <c r="AQ7" s="61">
        <f>+$P7*AQ45</f>
        <v>1405.2109375</v>
      </c>
      <c r="AR7" s="61">
        <f>+$P7*AR45</f>
        <v>1440.3412109375</v>
      </c>
      <c r="AS7" s="61">
        <f>+$P7*AS45</f>
        <v>1476.3497412109375</v>
      </c>
      <c r="AT7" s="61">
        <f>+$P7*AT45</f>
        <v>1513.2584847412106</v>
      </c>
      <c r="AU7" s="60">
        <v>41</v>
      </c>
      <c r="AY7" s="26">
        <v>41</v>
      </c>
      <c r="AZ7" s="27" t="s">
        <v>2</v>
      </c>
      <c r="BA7" s="33">
        <v>1000</v>
      </c>
      <c r="BC7" s="54">
        <v>41</v>
      </c>
      <c r="BD7" s="98">
        <f>+$P7*BD45</f>
        <v>1208.1250000000002</v>
      </c>
      <c r="BE7" s="98">
        <f>+$P7*BE45</f>
        <v>1218.595</v>
      </c>
      <c r="BF7" s="146">
        <f>+$P7*BF45</f>
        <v>1371.25</v>
      </c>
      <c r="BG7" s="61">
        <f>+$P7*BG45</f>
        <v>1308.15625</v>
      </c>
      <c r="BH7" s="61">
        <f>+$P7*BH45</f>
        <v>1405.2109375</v>
      </c>
      <c r="BI7" s="61">
        <f>+$P7*BI45</f>
        <v>1440.3412109375</v>
      </c>
      <c r="BJ7" s="61">
        <f>+$P7*BJ45</f>
        <v>1476.3497412109375</v>
      </c>
      <c r="BK7" s="61">
        <f>+$P7*BK45</f>
        <v>1513.2584847412106</v>
      </c>
      <c r="BL7" s="60">
        <v>41</v>
      </c>
    </row>
    <row r="8" spans="2:64" ht="18.75" customHeight="1" hidden="1" thickBot="1">
      <c r="B8" s="26" t="s">
        <v>3</v>
      </c>
      <c r="C8" s="27" t="s">
        <v>4</v>
      </c>
      <c r="D8" s="36">
        <v>1000</v>
      </c>
      <c r="E8" s="36">
        <v>1020</v>
      </c>
      <c r="F8" s="36">
        <v>1040.4</v>
      </c>
      <c r="G8" s="36">
        <v>1061.208</v>
      </c>
      <c r="H8" s="36">
        <v>1082.43216</v>
      </c>
      <c r="I8" s="26" t="s">
        <v>3</v>
      </c>
      <c r="N8" s="26" t="s">
        <v>3</v>
      </c>
      <c r="O8" s="27" t="s">
        <v>4</v>
      </c>
      <c r="P8" s="33">
        <v>1000</v>
      </c>
      <c r="T8" s="54" t="s">
        <v>3</v>
      </c>
      <c r="U8" s="98">
        <f>+$P8*U52</f>
        <v>1000</v>
      </c>
      <c r="V8" s="98">
        <f>+$P8*V52</f>
        <v>1000</v>
      </c>
      <c r="W8" s="72">
        <f>+$P8*W52</f>
        <v>1000</v>
      </c>
      <c r="X8" s="61">
        <f>+$P8*X52</f>
        <v>1016.9999999999999</v>
      </c>
      <c r="Y8" s="61">
        <f>+$P8*Y52</f>
        <v>1034.2889999999998</v>
      </c>
      <c r="Z8" s="61">
        <f>+$P8*Z52</f>
        <v>1051.8719129999995</v>
      </c>
      <c r="AA8" s="61">
        <f>+$P8*AA52</f>
        <v>1069.7537355209995</v>
      </c>
      <c r="AB8" s="60" t="s">
        <v>3</v>
      </c>
      <c r="AC8" s="26"/>
      <c r="AD8" s="26"/>
      <c r="AH8" s="26" t="s">
        <v>3</v>
      </c>
      <c r="AI8" s="27" t="s">
        <v>4</v>
      </c>
      <c r="AJ8" s="33">
        <v>1000</v>
      </c>
      <c r="AL8" s="54" t="s">
        <v>3</v>
      </c>
      <c r="AM8" s="98">
        <f>+$P8*AM52</f>
        <v>1000</v>
      </c>
      <c r="AN8" s="98">
        <f>+$P8*AN52</f>
        <v>1000</v>
      </c>
      <c r="AO8" s="146">
        <f>+$P8*AO52</f>
        <v>1000</v>
      </c>
      <c r="AP8" s="61">
        <f>+$P8*AP52</f>
        <v>1025</v>
      </c>
      <c r="AQ8" s="61">
        <f>+$P8*AQ52</f>
        <v>1050.625</v>
      </c>
      <c r="AR8" s="61">
        <f>+$P8*AR52</f>
        <v>1076.8906249999998</v>
      </c>
      <c r="AS8" s="61">
        <f>+$P8*AS52</f>
        <v>1103.8128906249997</v>
      </c>
      <c r="AT8" s="61">
        <f>+$P8*AT52</f>
        <v>1131.4082128906246</v>
      </c>
      <c r="AU8" s="60" t="s">
        <v>3</v>
      </c>
      <c r="AY8" s="26" t="s">
        <v>3</v>
      </c>
      <c r="AZ8" s="27" t="s">
        <v>4</v>
      </c>
      <c r="BA8" s="33">
        <v>1000</v>
      </c>
      <c r="BC8" s="54" t="s">
        <v>3</v>
      </c>
      <c r="BD8" s="98">
        <f>+$P8*BD52</f>
        <v>1000</v>
      </c>
      <c r="BE8" s="98">
        <f>+$P8*BE52</f>
        <v>1000</v>
      </c>
      <c r="BF8" s="146">
        <f>+$P8*BF52</f>
        <v>1000</v>
      </c>
      <c r="BG8" s="61">
        <f>+$P8*BG52</f>
        <v>1025</v>
      </c>
      <c r="BH8" s="61">
        <f>+$P8*BH52</f>
        <v>1050.625</v>
      </c>
      <c r="BI8" s="61">
        <f>+$P8*BI52</f>
        <v>1076.8906249999998</v>
      </c>
      <c r="BJ8" s="61">
        <f>+$P8*BJ52</f>
        <v>1103.8128906249997</v>
      </c>
      <c r="BK8" s="61">
        <f>+$P8*BK52</f>
        <v>1131.4082128906246</v>
      </c>
      <c r="BL8" s="60" t="s">
        <v>3</v>
      </c>
    </row>
    <row r="9" spans="4:64" ht="18.75" customHeight="1" thickBot="1">
      <c r="D9" s="36"/>
      <c r="E9" s="36"/>
      <c r="F9" s="36"/>
      <c r="G9" s="36"/>
      <c r="H9" s="36"/>
      <c r="I9" s="26"/>
      <c r="T9" s="65" t="s">
        <v>80</v>
      </c>
      <c r="U9" s="99"/>
      <c r="V9" s="99"/>
      <c r="W9" s="73">
        <v>1000</v>
      </c>
      <c r="X9" s="73">
        <v>1000</v>
      </c>
      <c r="Y9" s="73">
        <v>1000</v>
      </c>
      <c r="Z9" s="73">
        <v>1000</v>
      </c>
      <c r="AA9" s="73">
        <v>1000</v>
      </c>
      <c r="AB9" s="66">
        <v>48</v>
      </c>
      <c r="AC9" s="26"/>
      <c r="AD9" s="26"/>
      <c r="AL9" s="65" t="s">
        <v>80</v>
      </c>
      <c r="AM9" s="99"/>
      <c r="AN9" s="99"/>
      <c r="AO9" s="147">
        <v>1000</v>
      </c>
      <c r="AP9" s="73">
        <v>1000</v>
      </c>
      <c r="AQ9" s="73">
        <v>1000</v>
      </c>
      <c r="AR9" s="73">
        <v>1000</v>
      </c>
      <c r="AS9" s="73">
        <v>1000</v>
      </c>
      <c r="AT9" s="73">
        <v>1000</v>
      </c>
      <c r="AU9" s="66">
        <v>48</v>
      </c>
      <c r="BC9" s="65" t="s">
        <v>80</v>
      </c>
      <c r="BD9" s="99"/>
      <c r="BE9" s="99"/>
      <c r="BF9" s="147">
        <v>1000</v>
      </c>
      <c r="BG9" s="73">
        <v>1000</v>
      </c>
      <c r="BH9" s="73">
        <v>1000</v>
      </c>
      <c r="BI9" s="73">
        <v>1000</v>
      </c>
      <c r="BJ9" s="73">
        <v>1000</v>
      </c>
      <c r="BK9" s="73">
        <v>1000</v>
      </c>
      <c r="BL9" s="66">
        <v>48</v>
      </c>
    </row>
    <row r="10" spans="2:73" ht="18.75" customHeight="1">
      <c r="B10" s="26">
        <v>81</v>
      </c>
      <c r="C10" s="27" t="s">
        <v>49</v>
      </c>
      <c r="D10" s="37">
        <v>1000</v>
      </c>
      <c r="E10" s="37">
        <v>1000</v>
      </c>
      <c r="F10" s="37">
        <v>1000</v>
      </c>
      <c r="G10" s="37">
        <v>1000</v>
      </c>
      <c r="H10" s="37">
        <v>1000</v>
      </c>
      <c r="I10" s="26">
        <v>81</v>
      </c>
      <c r="N10" s="26">
        <v>81</v>
      </c>
      <c r="O10" s="27" t="s">
        <v>49</v>
      </c>
      <c r="P10" s="33">
        <v>1000</v>
      </c>
      <c r="T10" s="54">
        <v>81</v>
      </c>
      <c r="U10" s="100">
        <v>1000</v>
      </c>
      <c r="V10" s="100">
        <v>1000</v>
      </c>
      <c r="W10" s="74">
        <v>1000</v>
      </c>
      <c r="X10" s="75">
        <v>1000</v>
      </c>
      <c r="Y10" s="75">
        <v>1000</v>
      </c>
      <c r="Z10" s="75">
        <v>1001</v>
      </c>
      <c r="AA10" s="75">
        <v>1002</v>
      </c>
      <c r="AB10" s="60">
        <v>81</v>
      </c>
      <c r="AC10" s="26"/>
      <c r="AD10" s="26"/>
      <c r="AH10" s="26">
        <v>81</v>
      </c>
      <c r="AI10" s="27" t="s">
        <v>49</v>
      </c>
      <c r="AJ10" s="33">
        <v>1000</v>
      </c>
      <c r="AL10" s="54">
        <v>81</v>
      </c>
      <c r="AM10" s="100">
        <v>1000</v>
      </c>
      <c r="AN10" s="100">
        <v>1000</v>
      </c>
      <c r="AO10" s="148">
        <v>1000</v>
      </c>
      <c r="AP10" s="75">
        <v>1000</v>
      </c>
      <c r="AQ10" s="75">
        <v>1000</v>
      </c>
      <c r="AR10" s="75">
        <v>1001</v>
      </c>
      <c r="AS10" s="75">
        <v>1001</v>
      </c>
      <c r="AT10" s="75">
        <v>1001</v>
      </c>
      <c r="AU10" s="60">
        <v>81</v>
      </c>
      <c r="AY10" s="26">
        <v>81</v>
      </c>
      <c r="AZ10" s="27" t="s">
        <v>49</v>
      </c>
      <c r="BA10" s="33">
        <v>1000</v>
      </c>
      <c r="BC10" s="54">
        <v>81</v>
      </c>
      <c r="BD10" s="100">
        <v>1000</v>
      </c>
      <c r="BE10" s="100">
        <v>1000</v>
      </c>
      <c r="BF10" s="148">
        <v>1000</v>
      </c>
      <c r="BG10" s="75">
        <v>1000</v>
      </c>
      <c r="BH10" s="75">
        <v>1000</v>
      </c>
      <c r="BI10" s="75">
        <v>1001</v>
      </c>
      <c r="BJ10" s="75">
        <v>1001</v>
      </c>
      <c r="BK10" s="75">
        <v>1001</v>
      </c>
      <c r="BL10" s="60">
        <v>81</v>
      </c>
      <c r="BR10" s="27"/>
      <c r="BU10" s="135"/>
    </row>
    <row r="11" spans="2:77" ht="18.75" customHeight="1" hidden="1">
      <c r="B11" s="26">
        <v>88</v>
      </c>
      <c r="C11" s="27" t="s">
        <v>48</v>
      </c>
      <c r="D11" s="36">
        <v>1709.78</v>
      </c>
      <c r="E11" s="36">
        <v>1734.09</v>
      </c>
      <c r="F11" s="36">
        <v>1749</v>
      </c>
      <c r="G11" s="36">
        <v>1759.63</v>
      </c>
      <c r="H11" s="36">
        <v>1735.78</v>
      </c>
      <c r="I11" s="26">
        <v>88</v>
      </c>
      <c r="K11" s="26" t="s">
        <v>71</v>
      </c>
      <c r="L11" s="26" t="s">
        <v>72</v>
      </c>
      <c r="N11" s="26">
        <v>88</v>
      </c>
      <c r="O11" s="27" t="s">
        <v>48</v>
      </c>
      <c r="P11" s="33">
        <v>1000</v>
      </c>
      <c r="R11" s="70"/>
      <c r="T11" s="54">
        <v>88</v>
      </c>
      <c r="U11" s="98">
        <f>+$P11*(1+U$48)*(1+U$50)*U$52</f>
        <v>1710</v>
      </c>
      <c r="V11" s="98">
        <f>+$P11*(1+V$48)*(1+V$50)*V$52</f>
        <v>1633.297</v>
      </c>
      <c r="W11" s="72">
        <f>+$P11*(1+W$48)*(1+W$50)*W$52</f>
        <v>1665</v>
      </c>
      <c r="X11" s="61">
        <f>+$P11*(1+X$48)*(1+X$50)*X$52</f>
        <v>1812.2431499999996</v>
      </c>
      <c r="Y11" s="61">
        <f>+$P11*(1+Y$48)*(1+Y$50)*Y$52</f>
        <v>1817.4009163499998</v>
      </c>
      <c r="Z11" s="61">
        <f>+$P11*(1+Z$48)*(1+Z$50)*Z$52</f>
        <v>1848.2967319279494</v>
      </c>
      <c r="AA11" s="61">
        <f>+$P11*(1+AA$48)*(1+AA$50)*AA$52</f>
        <v>1879.717776370724</v>
      </c>
      <c r="AB11" s="60">
        <v>88</v>
      </c>
      <c r="AC11" s="26"/>
      <c r="AD11" s="26"/>
      <c r="AE11" s="26" t="s">
        <v>71</v>
      </c>
      <c r="AF11" s="26" t="s">
        <v>72</v>
      </c>
      <c r="AH11" s="26">
        <v>88</v>
      </c>
      <c r="AI11" s="27" t="s">
        <v>48</v>
      </c>
      <c r="AJ11" s="33">
        <v>1000</v>
      </c>
      <c r="AL11" s="54">
        <v>88</v>
      </c>
      <c r="AM11" s="98">
        <f>+$P11*(1+AM$48)*(1+AM$50)*AM$52</f>
        <v>1710</v>
      </c>
      <c r="AN11" s="98">
        <f>+$P11*(1+AN$48)*(1+AN$50)*AN$52</f>
        <v>1633.297</v>
      </c>
      <c r="AO11" s="146">
        <f>+$P11*(1+AO$48)*(1+AO$50)*AO$52</f>
        <v>1755</v>
      </c>
      <c r="AP11" s="61">
        <f>+$P11*(1+AP$48)*(1+AP$50)*AP$52</f>
        <v>1715.926875</v>
      </c>
      <c r="AQ11" s="61">
        <f>+$P11*(1+AQ$48)*(1+AQ$50)*AQ$52</f>
        <v>1793.022890625</v>
      </c>
      <c r="AR11" s="61">
        <f>+$P11*(1+AR$48)*(1+AR$50)*AR$52</f>
        <v>1883.885537109375</v>
      </c>
      <c r="AS11" s="61">
        <f>+$P11*(1+AS$48)*(1+AS$50)*AS$52</f>
        <v>1930.9826755371091</v>
      </c>
      <c r="AT11" s="61">
        <f>+$P11*(1+AT$48)*(1+AT$50)*AT$52</f>
        <v>1979.2572424255368</v>
      </c>
      <c r="AU11" s="60">
        <v>88</v>
      </c>
      <c r="AY11" s="26">
        <v>88</v>
      </c>
      <c r="AZ11" s="27" t="s">
        <v>48</v>
      </c>
      <c r="BA11" s="33">
        <v>1000</v>
      </c>
      <c r="BC11" s="54">
        <v>88</v>
      </c>
      <c r="BD11" s="98">
        <f>+$P11*(1+BD$48)*(1+BD$50)*BD$52</f>
        <v>1710</v>
      </c>
      <c r="BE11" s="98">
        <f>+$P11*(1+BE$48)*(1+BE$50)*BE$52</f>
        <v>1633.297</v>
      </c>
      <c r="BF11" s="146">
        <f>+$P11*(1+BF$48)*(1+BF$50)*BF$52</f>
        <v>1755</v>
      </c>
      <c r="BG11" s="61">
        <f>+$P11*(1+BG$48)*(1+BG$50)*BG$52</f>
        <v>1715.926875</v>
      </c>
      <c r="BH11" s="61">
        <f>+$P11*(1+BH$48)*(1+BH$50)*BH$52</f>
        <v>1793.022890625</v>
      </c>
      <c r="BI11" s="61">
        <f>+$P11*(1+BI$48)*(1+BI$50)*BI$52</f>
        <v>1883.885537109375</v>
      </c>
      <c r="BJ11" s="61">
        <f>+$P11*(1+BJ$48)*(1+BJ$50)*BJ$52</f>
        <v>1930.9826755371091</v>
      </c>
      <c r="BK11" s="61">
        <f>+$P11*(1+BK$48)*(1+BK$50)*BK$52</f>
        <v>1979.2572424255368</v>
      </c>
      <c r="BL11" s="60">
        <v>88</v>
      </c>
      <c r="BQ11" s="35" t="s">
        <v>43</v>
      </c>
      <c r="BR11" s="35" t="s">
        <v>44</v>
      </c>
      <c r="BS11" s="35" t="s">
        <v>68</v>
      </c>
      <c r="BT11" s="35" t="s">
        <v>73</v>
      </c>
      <c r="BU11" s="135"/>
      <c r="BV11" s="35" t="s">
        <v>43</v>
      </c>
      <c r="BW11" s="35" t="s">
        <v>44</v>
      </c>
      <c r="BX11" s="35" t="s">
        <v>68</v>
      </c>
      <c r="BY11" s="35" t="s">
        <v>73</v>
      </c>
    </row>
    <row r="12" spans="2:80" ht="18" customHeight="1" thickBot="1">
      <c r="B12" s="26" t="s">
        <v>5</v>
      </c>
      <c r="C12" s="27" t="s">
        <v>6</v>
      </c>
      <c r="D12" s="37"/>
      <c r="E12" s="37"/>
      <c r="F12" s="37"/>
      <c r="G12" s="37"/>
      <c r="H12" s="37"/>
      <c r="I12" s="26" t="s">
        <v>5</v>
      </c>
      <c r="K12" s="52">
        <v>21.21</v>
      </c>
      <c r="L12" s="52">
        <v>1.313</v>
      </c>
      <c r="M12" s="56">
        <f>+L12*K12</f>
        <v>27.84873</v>
      </c>
      <c r="N12" s="26" t="s">
        <v>5</v>
      </c>
      <c r="O12" s="27" t="s">
        <v>6</v>
      </c>
      <c r="P12" s="55">
        <v>21.1</v>
      </c>
      <c r="T12" s="54" t="s">
        <v>5</v>
      </c>
      <c r="U12" s="101">
        <f>+$P12*(1+U$48)*(1+U$50)*U54</f>
        <v>36.081</v>
      </c>
      <c r="V12" s="101">
        <f>+$P12*(1+V$48)*(1+V$50)*V54</f>
        <v>34.4625667</v>
      </c>
      <c r="W12" s="76">
        <f>+$P12*(1+W$61)*W$54*(1+W$48)*(1+W$50)</f>
        <v>46.1276595</v>
      </c>
      <c r="X12" s="76">
        <f>+$P12*(1+X$61)*X$54*(1+X$48)*(1+X$50)</f>
        <v>51.24056599574</v>
      </c>
      <c r="Y12" s="76">
        <f>+$P12*(1+Y$61)*Y$54*(1+Y$48)*(1+Y$50)</f>
        <v>52.42585445956321</v>
      </c>
      <c r="Z12" s="76">
        <f>+$P12*(1+Z$61)*Z$54*(1+Z$48)*(1+Z$50)</f>
        <v>54.31318522010748</v>
      </c>
      <c r="AA12" s="76">
        <f>+$P12*(1+AA$61)*AA$54*(1+AA$48)*(1+AA$50)</f>
        <v>56.26845988803135</v>
      </c>
      <c r="AB12" s="60" t="s">
        <v>5</v>
      </c>
      <c r="AC12" s="26"/>
      <c r="AD12" s="26"/>
      <c r="AE12" s="52">
        <v>21.21</v>
      </c>
      <c r="AF12" s="52">
        <v>1.313</v>
      </c>
      <c r="AG12" s="56">
        <f>+AF12*AE12</f>
        <v>27.84873</v>
      </c>
      <c r="AH12" s="26" t="s">
        <v>5</v>
      </c>
      <c r="AI12" s="27" t="s">
        <v>6</v>
      </c>
      <c r="AJ12" s="153">
        <v>21.58</v>
      </c>
      <c r="AL12" s="54" t="s">
        <v>5</v>
      </c>
      <c r="AM12" s="101">
        <f>+$P12*(1+AM$48)*(1+AM$50)*AM54</f>
        <v>36.081</v>
      </c>
      <c r="AN12" s="101">
        <f>+$P12*(1+AN$48)*(1+AN$50)*AN54</f>
        <v>34.4625667</v>
      </c>
      <c r="AO12" s="149">
        <f>+$AJ12*(1+AO$61)*AO$54*(1+AO$48)*(1+AO$50)</f>
        <v>50.370957</v>
      </c>
      <c r="AP12" s="76">
        <f>+$AJ12*(1+AP$61)*AP$54*(1+AP$48)*(1+AP$50)</f>
        <v>48.048296205</v>
      </c>
      <c r="AQ12" s="76">
        <f>+$AJ12*(1+AQ$61)*AQ$54*(1+AQ$48)*(1+AQ$50)</f>
        <v>50.549967631799994</v>
      </c>
      <c r="AR12" s="76">
        <f>+$AJ12*(1+AR$61)*AR$54*(1+AR$48)*(1+AR$50)</f>
        <v>53.57796734089801</v>
      </c>
      <c r="AS12" s="76">
        <f>+$AJ12*(1+AS$61)*AS$54*(1+AS$48)*(1+AS$50)</f>
        <v>55.39961823048854</v>
      </c>
      <c r="AT12" s="76">
        <f>+$AJ12*(1+AT$61)*AT$54*(1+AT$48)*(1+AT$50)</f>
        <v>57.283205250325146</v>
      </c>
      <c r="AU12" s="60" t="s">
        <v>5</v>
      </c>
      <c r="AY12" s="26" t="s">
        <v>5</v>
      </c>
      <c r="AZ12" s="27" t="s">
        <v>6</v>
      </c>
      <c r="BA12" s="153">
        <v>21.58</v>
      </c>
      <c r="BC12" s="54" t="s">
        <v>5</v>
      </c>
      <c r="BD12" s="101">
        <f>+$P12*(1+BD$48)*(1+BD$50)*BD54</f>
        <v>36.081</v>
      </c>
      <c r="BE12" s="101">
        <f>+$P12*(1+BE$48)*(1+BE$50)*BE54</f>
        <v>34.4625667</v>
      </c>
      <c r="BF12" s="149">
        <f>+$AJ12*(1+BF$61)*BF$54*(1+BF$48)*(1+BF$50)</f>
        <v>50.370957</v>
      </c>
      <c r="BG12" s="76">
        <f>+$AJ12*(1+BG$61)*BG$54*(1+BG$48)*(1+BG$50)</f>
        <v>49.0092621291</v>
      </c>
      <c r="BH12" s="76">
        <f>+$AJ12*(1+BH$61)*BH$54*(1+BH$48)*(1+BH$50)</f>
        <v>51.560966984436</v>
      </c>
      <c r="BI12" s="76">
        <f>+$AJ12*(1+BI$61)*BI$54*(1+BI$48)*(1+BI$50)</f>
        <v>54.649526687715976</v>
      </c>
      <c r="BJ12" s="76">
        <f>+$AJ12*(1+BJ$61)*BJ$54*(1+BJ$48)*(1+BJ$50)</f>
        <v>56.50761059509832</v>
      </c>
      <c r="BK12" s="76">
        <f>+$AJ12*(1+BK$61)*BK$54*(1+BK$48)*(1+BK$50)</f>
        <v>58.428869355331656</v>
      </c>
      <c r="BL12" s="60" t="s">
        <v>5</v>
      </c>
      <c r="BQ12" s="134">
        <f>+AO12-X12</f>
        <v>-0.8696089957400019</v>
      </c>
      <c r="BR12" s="134">
        <f>+AP12-Y12</f>
        <v>-4.377558254563212</v>
      </c>
      <c r="BS12" s="134">
        <f>+AQ12-Z12</f>
        <v>-3.7632175883074837</v>
      </c>
      <c r="BT12" s="134">
        <f>+AR12-AA12</f>
        <v>-2.6904925471333385</v>
      </c>
      <c r="BU12" s="136" t="s">
        <v>5</v>
      </c>
      <c r="BV12" s="137">
        <f>+BQ12/X12</f>
        <v>-0.016971104413879792</v>
      </c>
      <c r="BW12" s="137">
        <f>+BR12/Y12</f>
        <v>-0.08349998869240526</v>
      </c>
      <c r="BX12" s="137">
        <f>+BS12/Z12</f>
        <v>-0.0692873668347164</v>
      </c>
      <c r="BY12" s="137">
        <f>+BT12/AA12</f>
        <v>-0.04781528679631807</v>
      </c>
      <c r="BZ12" s="136" t="s">
        <v>5</v>
      </c>
      <c r="CA12" s="139">
        <f>SUM(BV12:BY12)/4</f>
        <v>-0.05439343668432988</v>
      </c>
      <c r="CB12">
        <v>-0.00335919938956664</v>
      </c>
    </row>
    <row r="13" spans="2:80" ht="18" customHeight="1" thickBot="1">
      <c r="B13" s="26" t="s">
        <v>7</v>
      </c>
      <c r="C13" s="27" t="s">
        <v>8</v>
      </c>
      <c r="D13" s="38">
        <v>100.2</v>
      </c>
      <c r="E13" s="38">
        <v>104.11</v>
      </c>
      <c r="F13" s="38">
        <v>107.58</v>
      </c>
      <c r="G13" s="38">
        <v>110.89</v>
      </c>
      <c r="H13" s="38">
        <v>112.07</v>
      </c>
      <c r="I13" s="26" t="s">
        <v>7</v>
      </c>
      <c r="K13" s="57">
        <v>40.89</v>
      </c>
      <c r="L13" s="52">
        <v>1.313</v>
      </c>
      <c r="M13" s="56">
        <f>+L13*K13</f>
        <v>53.68857</v>
      </c>
      <c r="N13" s="26" t="s">
        <v>78</v>
      </c>
      <c r="O13" s="27" t="s">
        <v>8</v>
      </c>
      <c r="P13" s="55">
        <v>41.25</v>
      </c>
      <c r="T13" s="63" t="s">
        <v>78</v>
      </c>
      <c r="U13" s="102">
        <f>+$P13*U$54*(1+U$55)*(1+U$48)*(1+U$50)</f>
        <v>80.7654375</v>
      </c>
      <c r="V13" s="102">
        <f>+$P13*V$54*(1+V$55)*(1+V$48)*(1+V$50)/(1+$U$61)*(1+V$61)</f>
        <v>76.40155041749999</v>
      </c>
      <c r="W13" s="77">
        <f>+$P13*(1+W$61)*(1+W$55)*(1+W$48)*(1+W$50)*W$54</f>
        <v>102.35257621874999</v>
      </c>
      <c r="X13" s="77">
        <f>+$P13*(1+X$61)*(1+X$55)*(1+X$48)*(1+X$50)*X$54</f>
        <v>113.69759474943375</v>
      </c>
      <c r="Y13" s="77">
        <f>+$P13*(1+Y$61)*(1+Y$55)*(1+Y$48)*(1+Y$50)*Y$54</f>
        <v>116.3276290748187</v>
      </c>
      <c r="Z13" s="77">
        <f>+$P13*(1+Z$61)*(1+Z$55)*(1+Z$48)*(1+Z$50)*Z$54</f>
        <v>120.51542372151218</v>
      </c>
      <c r="AA13" s="77">
        <f>+$P13*(1+AA$61)*(1+AA$55)*(1+AA$48)*(1+AA$50)*AA$54</f>
        <v>124.85397897548663</v>
      </c>
      <c r="AB13" s="59" t="s">
        <v>78</v>
      </c>
      <c r="AC13" s="26"/>
      <c r="AD13" s="26"/>
      <c r="AE13" s="57">
        <v>40.89</v>
      </c>
      <c r="AF13" s="52">
        <v>1.313</v>
      </c>
      <c r="AG13" s="56">
        <f>+AF13*AE13</f>
        <v>53.68857</v>
      </c>
      <c r="AH13" s="26" t="s">
        <v>91</v>
      </c>
      <c r="AI13" s="27" t="s">
        <v>8</v>
      </c>
      <c r="AJ13" s="55">
        <v>45.977487170998174</v>
      </c>
      <c r="AL13" s="63" t="s">
        <v>83</v>
      </c>
      <c r="AM13" s="189">
        <f>+$P13*AM$54*(1+AM$55)*(1+AM$48)*(1+AM$50)</f>
        <v>80.7654375</v>
      </c>
      <c r="AN13" s="189">
        <f>+$P13*AN$54*(1+AN$55)*(1+AN$48)*(1+AN$50)/(1+$U$61)*(1+AN$61)</f>
        <v>76.40155041749999</v>
      </c>
      <c r="AO13" s="77">
        <f>+$AJ13*(1+AO$61)*(1+AO$55)*(1+AO$48)*(1+AO$50)*AO$54</f>
        <v>121.80632915701042</v>
      </c>
      <c r="AP13" s="77">
        <f>+$AJ13*(1+AP$61)*(1+AP$55)*(1+AP$48)*(1+AP$50)*AP$54</f>
        <v>116.70155289542296</v>
      </c>
      <c r="AQ13" s="77">
        <f>+$AJ13*(1+AQ$61)*(1+AQ$55)*(1+AQ$48)*(1+AQ$50)*AQ$54</f>
        <v>122.23921011139916</v>
      </c>
      <c r="AR13" s="77">
        <f>+$AJ13*(1+AR$61)*(1+AR$55)*(1+AR$48)*(1+AR$50)*AR$54</f>
        <v>129.5614757823437</v>
      </c>
      <c r="AS13" s="77">
        <f>+$AJ13*(1+AS$61)*(1+AS$55)*(1+AS$48)*(1+AS$50)*AS$54</f>
        <v>133.9665659589434</v>
      </c>
      <c r="AT13" s="77">
        <f>+$AJ13*(1+AT$61)*(1+AT$55)*(1+AT$48)*(1+AT$50)*AT$54</f>
        <v>138.52142920154748</v>
      </c>
      <c r="AU13" s="59" t="s">
        <v>83</v>
      </c>
      <c r="AV13" s="27"/>
      <c r="AW13" s="27"/>
      <c r="AX13" s="27"/>
      <c r="AY13" s="26" t="s">
        <v>91</v>
      </c>
      <c r="AZ13" s="27" t="s">
        <v>8</v>
      </c>
      <c r="BA13" s="153">
        <v>45.977487170998174</v>
      </c>
      <c r="BC13" s="63" t="s">
        <v>83</v>
      </c>
      <c r="BD13" s="189">
        <f>+$P13*BD$54*(1+BD$55)*(1+BD$48)*(1+BD$50)</f>
        <v>80.7654375</v>
      </c>
      <c r="BE13" s="189">
        <f>+$P13*BE$54*(1+BE$55)*(1+BE$48)*(1+BE$50)/(1+$U$61)*(1+BE$61)</f>
        <v>76.40155041749999</v>
      </c>
      <c r="BF13" s="77">
        <f>+$AJ13*(1+BF$61)*(1+BF$55)*(1+BF$48)*(1+BF$50)*BF$54</f>
        <v>121.80632915701042</v>
      </c>
      <c r="BG13" s="77">
        <f>+$AJ13*(1+BG$61)*(1+BG$55)*(1+BG$48)*(1+BG$50)*BG$54</f>
        <v>119.03558395333143</v>
      </c>
      <c r="BH13" s="77">
        <f>+$AJ13*(1+BH$61)*(1+BH$55)*(1+BH$48)*(1+BH$50)*BH$54</f>
        <v>124.68399431362715</v>
      </c>
      <c r="BI13" s="77">
        <f>+$AJ13*(1+BI$61)*(1+BI$55)*(1+BI$48)*(1+BI$50)*BI$54</f>
        <v>132.1527052979906</v>
      </c>
      <c r="BJ13" s="77">
        <f>+$AJ13*(1+BJ$61)*(1+BJ$55)*(1+BJ$48)*(1+BJ$50)*BJ$54</f>
        <v>136.64589727812228</v>
      </c>
      <c r="BK13" s="77">
        <f>+$AJ13*(1+BK$61)*(1+BK$55)*(1+BK$48)*(1+BK$50)*BK$54</f>
        <v>141.29185778557843</v>
      </c>
      <c r="BL13" s="59" t="s">
        <v>83</v>
      </c>
      <c r="BQ13" s="134">
        <f aca="true" t="shared" si="0" ref="BQ13:BQ42">+AO13-X13</f>
        <v>8.108734407576677</v>
      </c>
      <c r="BR13" s="134">
        <f aca="true" t="shared" si="1" ref="BR13:BR42">+AP13-Y13</f>
        <v>0.37392382060426144</v>
      </c>
      <c r="BS13" s="134">
        <f aca="true" t="shared" si="2" ref="BS13:BS42">+AQ13-Z13</f>
        <v>1.7237863898869819</v>
      </c>
      <c r="BT13" s="134">
        <f aca="true" t="shared" si="3" ref="BT13:BT42">+AR13-AA13</f>
        <v>4.70749680685708</v>
      </c>
      <c r="BU13" s="136" t="s">
        <v>78</v>
      </c>
      <c r="BV13" s="137">
        <f aca="true" t="shared" si="4" ref="BV13:BV42">+BQ13/X13</f>
        <v>0.07131843400422559</v>
      </c>
      <c r="BW13" s="137">
        <f aca="true" t="shared" si="5" ref="BW13:BW42">+BR13/Y13</f>
        <v>0.0032144024904329823</v>
      </c>
      <c r="BX13" s="137">
        <f aca="true" t="shared" si="6" ref="BX13:BX42">+BS13/Z13</f>
        <v>0.014303450435276388</v>
      </c>
      <c r="BY13" s="137">
        <f aca="true" t="shared" si="7" ref="BY13:BY42">+BT13/AA13</f>
        <v>0.03770401909082395</v>
      </c>
      <c r="BZ13" s="136" t="s">
        <v>78</v>
      </c>
      <c r="CA13" s="139">
        <f aca="true" t="shared" si="8" ref="CA13:CA42">SUM(BV13:BY13)/4</f>
        <v>0.03163507650518973</v>
      </c>
      <c r="CB13">
        <v>0.03337834857327303</v>
      </c>
    </row>
    <row r="14" spans="2:80" ht="18" customHeight="1" thickBot="1">
      <c r="B14" s="26" t="s">
        <v>9</v>
      </c>
      <c r="C14" s="27" t="s">
        <v>10</v>
      </c>
      <c r="D14" s="38">
        <v>153</v>
      </c>
      <c r="E14" s="38">
        <v>158.98</v>
      </c>
      <c r="F14" s="38">
        <v>164.27</v>
      </c>
      <c r="G14" s="38">
        <v>169.32</v>
      </c>
      <c r="H14" s="38">
        <v>171.12</v>
      </c>
      <c r="I14" s="26" t="s">
        <v>9</v>
      </c>
      <c r="K14" s="57">
        <v>65.6</v>
      </c>
      <c r="L14" s="52">
        <v>1.313</v>
      </c>
      <c r="M14" s="56">
        <f>+L14*K14</f>
        <v>86.13279999999999</v>
      </c>
      <c r="N14" s="26" t="s">
        <v>9</v>
      </c>
      <c r="O14" s="27" t="s">
        <v>10</v>
      </c>
      <c r="P14" s="55">
        <v>66.6</v>
      </c>
      <c r="T14" s="64" t="s">
        <v>9</v>
      </c>
      <c r="U14" s="103">
        <f>+$P14*U$54*(1+U$55)*(1+U$48)*(1+U$50)</f>
        <v>130.39946999999998</v>
      </c>
      <c r="V14" s="103">
        <f>+$P14*V$54*(1+V$55)*(1+V$48)*(1+V$50)/(1+$U$61)*(1+V$61)</f>
        <v>123.35377594679998</v>
      </c>
      <c r="W14" s="77">
        <f>+$P14*(1+W$61)*(1+W$55)*(1+W$48)*(1+W$50)*W$54</f>
        <v>165.252886695</v>
      </c>
      <c r="X14" s="77">
        <f>+$P14*(1+X$61)*(1+X$55)*(1+X$48)*(1+X$50)*X$54</f>
        <v>183.56993479544937</v>
      </c>
      <c r="Y14" s="77">
        <f>+$P14*(1+Y$61)*(1+Y$55)*(1+Y$48)*(1+Y$50)*Y$54</f>
        <v>187.81624476079818</v>
      </c>
      <c r="Z14" s="77">
        <f>+$P14*(1+Z$61)*(1+Z$55)*(1+Z$48)*(1+Z$50)*Z$54</f>
        <v>194.57762957218694</v>
      </c>
      <c r="AA14" s="77">
        <f>+$P14*(1+AA$61)*(1+AA$55)*(1+AA$48)*(1+AA$50)*AA$54</f>
        <v>201.58242423678567</v>
      </c>
      <c r="AB14" s="62" t="s">
        <v>9</v>
      </c>
      <c r="AC14" s="26"/>
      <c r="AD14" s="26"/>
      <c r="AE14" s="57">
        <v>65.6</v>
      </c>
      <c r="AF14" s="52">
        <v>1.313</v>
      </c>
      <c r="AG14" s="56">
        <f>+AF14*AE14</f>
        <v>86.13279999999999</v>
      </c>
      <c r="AH14" s="26" t="s">
        <v>9</v>
      </c>
      <c r="AI14" s="27" t="s">
        <v>10</v>
      </c>
      <c r="AJ14" s="55">
        <v>71.22731510119446</v>
      </c>
      <c r="AL14" s="64" t="s">
        <v>9</v>
      </c>
      <c r="AM14" s="103">
        <f>+$P14*AM$54*(1+AM$55)*(1+AM$48)*(1+AM$50)</f>
        <v>130.39946999999998</v>
      </c>
      <c r="AN14" s="103">
        <f>+$P14*AN$54*(1+AN$55)*(1+AN$48)*(1+AN$50)/(1+$U$61)*(1+AN$61)</f>
        <v>123.35377594679998</v>
      </c>
      <c r="AO14" s="150">
        <f>+$AJ14*(1+AO$61)*(1+AO$55)*(1+AO$48)*(1+AO$50)*AO$54</f>
        <v>188.6996946118192</v>
      </c>
      <c r="AP14" s="77">
        <f>+$AJ14*(1+AP$61)*(1+AP$55)*(1+AP$48)*(1+AP$50)*AP$54</f>
        <v>180.79148714600234</v>
      </c>
      <c r="AQ14" s="77">
        <f>+$AJ14*(1+AQ$61)*(1+AQ$55)*(1+AQ$48)*(1+AQ$50)*AQ$54</f>
        <v>189.3703042957474</v>
      </c>
      <c r="AR14" s="77">
        <f>+$AJ14*(1+AR$61)*(1+AR$55)*(1+AR$48)*(1+AR$50)*AR$54</f>
        <v>200.71379773764232</v>
      </c>
      <c r="AS14" s="77">
        <f>+$AJ14*(1+AS$61)*(1+AS$55)*(1+AS$48)*(1+AS$50)*AS$54</f>
        <v>207.53806686072215</v>
      </c>
      <c r="AT14" s="77">
        <f>+$AJ14*(1+AT$61)*(1+AT$55)*(1+AT$48)*(1+AT$50)*AT$54</f>
        <v>214.5943611339867</v>
      </c>
      <c r="AU14" s="62" t="s">
        <v>9</v>
      </c>
      <c r="AY14" s="26" t="s">
        <v>9</v>
      </c>
      <c r="AZ14" s="27" t="s">
        <v>10</v>
      </c>
      <c r="BA14" s="55">
        <v>71.22731510119446</v>
      </c>
      <c r="BC14" s="64" t="s">
        <v>9</v>
      </c>
      <c r="BD14" s="103">
        <f>+$P14*BD$54*(1+BD$55)*(1+BD$48)*(1+BD$50)</f>
        <v>130.39946999999998</v>
      </c>
      <c r="BE14" s="103">
        <f>+$P14*BE$54*(1+BE$55)*(1+BE$48)*(1+BE$50)/(1+$U$61)*(1+BE$61)</f>
        <v>123.35377594679998</v>
      </c>
      <c r="BF14" s="150">
        <f>+$AJ14*(1+BF$61)*(1+BF$55)*(1+BF$48)*(1+BF$50)*BF$54</f>
        <v>188.6996946118192</v>
      </c>
      <c r="BG14" s="77">
        <f>+$AJ14*(1+BG$61)*(1+BG$55)*(1+BG$48)*(1+BG$50)*BG$54</f>
        <v>184.4073168889224</v>
      </c>
      <c r="BH14" s="77">
        <f>+$AJ14*(1+BH$61)*(1+BH$55)*(1+BH$48)*(1+BH$50)*BH$54</f>
        <v>193.15771038166233</v>
      </c>
      <c r="BI14" s="77">
        <f>+$AJ14*(1+BI$61)*(1+BI$55)*(1+BI$48)*(1+BI$50)*BI$54</f>
        <v>204.72807369239518</v>
      </c>
      <c r="BJ14" s="77">
        <f>+$AJ14*(1+BJ$61)*(1+BJ$55)*(1+BJ$48)*(1+BJ$50)*BJ$54</f>
        <v>211.68882819793663</v>
      </c>
      <c r="BK14" s="77">
        <f>+$AJ14*(1+BK$61)*(1+BK$55)*(1+BK$48)*(1+BK$50)*BK$54</f>
        <v>218.88624835666647</v>
      </c>
      <c r="BL14" s="62" t="s">
        <v>9</v>
      </c>
      <c r="BQ14" s="134">
        <f t="shared" si="0"/>
        <v>5.129759816369841</v>
      </c>
      <c r="BR14" s="134">
        <f t="shared" si="1"/>
        <v>-7.0247576147958455</v>
      </c>
      <c r="BS14" s="134">
        <f t="shared" si="2"/>
        <v>-5.207325276439548</v>
      </c>
      <c r="BT14" s="134">
        <f t="shared" si="3"/>
        <v>-0.8686264991433461</v>
      </c>
      <c r="BU14" s="136" t="s">
        <v>9</v>
      </c>
      <c r="BV14" s="137">
        <f t="shared" si="4"/>
        <v>0.027944444290868734</v>
      </c>
      <c r="BW14" s="137">
        <f t="shared" si="5"/>
        <v>-0.03740228979523332</v>
      </c>
      <c r="BX14" s="137">
        <f t="shared" si="6"/>
        <v>-0.026762199168983435</v>
      </c>
      <c r="BY14" s="137">
        <f t="shared" si="7"/>
        <v>-0.004309038858085304</v>
      </c>
      <c r="BZ14" s="136" t="s">
        <v>9</v>
      </c>
      <c r="CA14" s="139">
        <f t="shared" si="8"/>
        <v>-0.010132270882858332</v>
      </c>
      <c r="CB14">
        <v>-0.03711385247834111</v>
      </c>
    </row>
    <row r="15" spans="2:79" s="211" customFormat="1" ht="5.25" customHeight="1" thickBot="1">
      <c r="B15" s="212"/>
      <c r="D15" s="213"/>
      <c r="E15" s="213"/>
      <c r="F15" s="213"/>
      <c r="G15" s="213"/>
      <c r="H15" s="213"/>
      <c r="I15" s="212"/>
      <c r="K15" s="214"/>
      <c r="L15" s="215"/>
      <c r="M15" s="216"/>
      <c r="N15" s="212"/>
      <c r="P15" s="217"/>
      <c r="Q15" s="218"/>
      <c r="R15" s="218"/>
      <c r="S15" s="218"/>
      <c r="T15" s="219"/>
      <c r="U15" s="220"/>
      <c r="V15" s="220"/>
      <c r="W15" s="221"/>
      <c r="X15" s="221"/>
      <c r="Y15" s="221"/>
      <c r="Z15" s="221"/>
      <c r="AA15" s="221"/>
      <c r="AB15" s="222"/>
      <c r="AC15" s="212"/>
      <c r="AD15" s="212"/>
      <c r="AE15" s="214"/>
      <c r="AF15" s="215"/>
      <c r="AG15" s="216"/>
      <c r="AH15" s="212"/>
      <c r="AJ15" s="217"/>
      <c r="AK15" s="218"/>
      <c r="AL15" s="219"/>
      <c r="AM15" s="220"/>
      <c r="AN15" s="220"/>
      <c r="AO15" s="221"/>
      <c r="AP15" s="221"/>
      <c r="AQ15" s="221"/>
      <c r="AR15" s="221"/>
      <c r="AS15" s="221"/>
      <c r="AT15" s="221"/>
      <c r="AU15" s="222"/>
      <c r="AY15" s="212"/>
      <c r="BA15" s="217"/>
      <c r="BB15" s="218"/>
      <c r="BC15" s="219"/>
      <c r="BD15" s="220"/>
      <c r="BE15" s="220"/>
      <c r="BF15" s="221"/>
      <c r="BG15" s="221"/>
      <c r="BH15" s="221"/>
      <c r="BI15" s="221"/>
      <c r="BJ15" s="221"/>
      <c r="BK15" s="221"/>
      <c r="BL15" s="222"/>
      <c r="BQ15" s="223"/>
      <c r="BR15" s="223"/>
      <c r="BS15" s="223"/>
      <c r="BT15" s="223"/>
      <c r="BU15" s="224"/>
      <c r="BV15" s="225"/>
      <c r="BW15" s="225"/>
      <c r="BX15" s="225"/>
      <c r="BY15" s="225"/>
      <c r="BZ15" s="224"/>
      <c r="CA15" s="226"/>
    </row>
    <row r="16" spans="2:80" ht="18" customHeight="1" thickBot="1">
      <c r="B16" s="26" t="s">
        <v>11</v>
      </c>
      <c r="C16" s="27" t="s">
        <v>12</v>
      </c>
      <c r="D16" s="38">
        <v>140.19</v>
      </c>
      <c r="E16" s="38">
        <v>145.67</v>
      </c>
      <c r="F16" s="38">
        <v>150.52</v>
      </c>
      <c r="G16" s="38">
        <v>155.15</v>
      </c>
      <c r="H16" s="38">
        <v>156.15</v>
      </c>
      <c r="I16" s="26" t="s">
        <v>11</v>
      </c>
      <c r="K16" s="57">
        <v>60.3</v>
      </c>
      <c r="L16" s="52">
        <v>1.313</v>
      </c>
      <c r="M16" s="56">
        <f>+L16*K16</f>
        <v>79.17389999999999</v>
      </c>
      <c r="N16" s="26" t="s">
        <v>11</v>
      </c>
      <c r="O16" s="27" t="s">
        <v>12</v>
      </c>
      <c r="P16" s="55">
        <v>59.45</v>
      </c>
      <c r="T16" s="65" t="s">
        <v>11</v>
      </c>
      <c r="U16" s="104">
        <f>+$P16*U$54*(1+U$58)*(1+U$48)*(1+U$50)</f>
        <v>113.3503425</v>
      </c>
      <c r="V16" s="104">
        <f>+$P16*V$54*(1+V$58)*(1+V$48)*(1+V$50)/(1+$U$61)*(1+V$61)</f>
        <v>107.87755188815001</v>
      </c>
      <c r="W16" s="77">
        <f>+$P16*(1+W$61)*(1+W$58)*(1+W$48)*(1+W$50)*W$54</f>
        <v>144.91244707875</v>
      </c>
      <c r="X16" s="77">
        <f>+$P16*(1+X$61)*(1+X$58)*(1+X$48)*(1+X$50)*X$54</f>
        <v>160.97490938474496</v>
      </c>
      <c r="Y16" s="77">
        <f>+$P16*(1+Y$61)*(1+Y$58)*(1+Y$48)*(1+Y$50)*Y$54</f>
        <v>164.69855488613516</v>
      </c>
      <c r="Z16" s="77">
        <f>+$P16*(1+Z$61)*(1+Z$58)*(1+Z$48)*(1+Z$50)*Z$54</f>
        <v>170.62770286203602</v>
      </c>
      <c r="AA16" s="77">
        <f>+$P16*(1+AA$61)*(1+AA$58)*(1+AA$48)*(1+AA$50)*AA$54</f>
        <v>176.77030016506933</v>
      </c>
      <c r="AB16" s="66" t="s">
        <v>11</v>
      </c>
      <c r="AC16" s="26"/>
      <c r="AD16" s="26"/>
      <c r="AE16" s="57">
        <v>60.3</v>
      </c>
      <c r="AF16" s="52">
        <v>1.313</v>
      </c>
      <c r="AG16" s="56">
        <f>+AF16*AE16</f>
        <v>79.17389999999999</v>
      </c>
      <c r="AH16" s="26" t="s">
        <v>11</v>
      </c>
      <c r="AI16" s="27" t="s">
        <v>12</v>
      </c>
      <c r="AJ16" s="55">
        <v>58.360849981268345</v>
      </c>
      <c r="AL16" s="65" t="s">
        <v>11</v>
      </c>
      <c r="AM16" s="104">
        <f>+$P16*AM$54*(1+AM$58)*(1+AM$48)*(1+AM$50)</f>
        <v>113.3503425</v>
      </c>
      <c r="AN16" s="104">
        <f>+$P16*AN$54*(1+AN$58)*(1+AN$48)*(1+AN$50)/(1+$U$61)*(1+AN$61)</f>
        <v>107.87755188815001</v>
      </c>
      <c r="AO16" s="150">
        <f>+$AJ16*(1+AO$61)*(1+AO$58)*(1+AO$48)*(1+AO$50)*AO$54</f>
        <v>151.88862045191195</v>
      </c>
      <c r="AP16" s="77">
        <f>+$AJ16*(1+AP$61)*(1+AP$58)*(1+AP$48)*(1+AP$50)*AP$54</f>
        <v>144.88486739774044</v>
      </c>
      <c r="AQ16" s="77">
        <f>+$AJ16*(1+AQ$61)*(1+AQ$58)*(1+AQ$48)*(1+AQ$50)*AQ$54</f>
        <v>152.42840924151793</v>
      </c>
      <c r="AR16" s="77">
        <f>+$AJ16*(1+AR$61)*(1+AR$58)*(1+AR$48)*(1+AR$50)*AR$54</f>
        <v>161.5590417713642</v>
      </c>
      <c r="AS16" s="77">
        <f>+$AJ16*(1+AS$61)*(1+AS$58)*(1+AS$48)*(1+AS$50)*AS$54</f>
        <v>167.05204919159058</v>
      </c>
      <c r="AT16" s="77">
        <f>+$AJ16*(1+AT$61)*(1+AT$58)*(1+AT$48)*(1+AT$50)*AT$54</f>
        <v>172.73181886410467</v>
      </c>
      <c r="AU16" s="66" t="s">
        <v>11</v>
      </c>
      <c r="AY16" s="26" t="s">
        <v>11</v>
      </c>
      <c r="AZ16" s="27" t="s">
        <v>12</v>
      </c>
      <c r="BA16" s="55">
        <v>58.360849981268345</v>
      </c>
      <c r="BC16" s="65" t="s">
        <v>11</v>
      </c>
      <c r="BD16" s="104">
        <f>+$P16*BD$54*(1+BD$58)*(1+BD$48)*(1+BD$50)</f>
        <v>113.3503425</v>
      </c>
      <c r="BE16" s="104">
        <f>+$P16*BE$54*(1+BE$58)*(1+BE$48)*(1+BE$50)/(1+$U$61)*(1+BE$61)</f>
        <v>107.87755188815001</v>
      </c>
      <c r="BF16" s="150">
        <f>+$AJ16*(1+BF$61)*(1+BF$58)*(1+BF$48)*(1+BF$50)*BF$54</f>
        <v>151.88862045191195</v>
      </c>
      <c r="BG16" s="77">
        <f>+$AJ16*(1+BG$61)*(1+BG$58)*(1+BG$48)*(1+BG$50)*BG$54</f>
        <v>147.78256474569525</v>
      </c>
      <c r="BH16" s="77">
        <f>+$AJ16*(1+BH$61)*(1+BH$58)*(1+BH$48)*(1+BH$50)*BH$54</f>
        <v>155.4769774263483</v>
      </c>
      <c r="BI16" s="77">
        <f>+$AJ16*(1+BI$61)*(1+BI$58)*(1+BI$48)*(1+BI$50)*BI$54</f>
        <v>164.7902226067915</v>
      </c>
      <c r="BJ16" s="77">
        <f>+$AJ16*(1+BJ$61)*(1+BJ$58)*(1+BJ$48)*(1+BJ$50)*BJ$54</f>
        <v>170.39309017542243</v>
      </c>
      <c r="BK16" s="77">
        <f>+$AJ16*(1+BK$61)*(1+BK$58)*(1+BK$48)*(1+BK$50)*BK$54</f>
        <v>176.1864552413868</v>
      </c>
      <c r="BL16" s="66" t="s">
        <v>11</v>
      </c>
      <c r="BQ16" s="134">
        <f t="shared" si="0"/>
        <v>-9.086288932833014</v>
      </c>
      <c r="BR16" s="134">
        <f t="shared" si="1"/>
        <v>-19.81368748839472</v>
      </c>
      <c r="BS16" s="134">
        <f t="shared" si="2"/>
        <v>-18.19929362051809</v>
      </c>
      <c r="BT16" s="134">
        <f t="shared" si="3"/>
        <v>-15.211258393705123</v>
      </c>
      <c r="BU16" s="136" t="s">
        <v>11</v>
      </c>
      <c r="BV16" s="137">
        <f t="shared" si="4"/>
        <v>-0.05644537380118004</v>
      </c>
      <c r="BW16" s="137">
        <f t="shared" si="5"/>
        <v>-0.12030274037372686</v>
      </c>
      <c r="BX16" s="137">
        <f t="shared" si="6"/>
        <v>-0.1066608371047077</v>
      </c>
      <c r="BY16" s="137">
        <f t="shared" si="7"/>
        <v>-0.08605098469313423</v>
      </c>
      <c r="BZ16" s="136" t="s">
        <v>11</v>
      </c>
      <c r="CA16" s="139">
        <f t="shared" si="8"/>
        <v>-0.09236498399318721</v>
      </c>
      <c r="CB16">
        <v>-0.06153503935107014</v>
      </c>
    </row>
    <row r="17" spans="4:79" ht="18" customHeight="1" thickBot="1">
      <c r="D17" s="38"/>
      <c r="E17" s="38"/>
      <c r="F17" s="38"/>
      <c r="G17" s="38"/>
      <c r="H17" s="38"/>
      <c r="I17" s="26"/>
      <c r="K17" s="57"/>
      <c r="L17" s="52"/>
      <c r="M17" s="56"/>
      <c r="P17" s="55"/>
      <c r="T17" s="67"/>
      <c r="U17" s="106"/>
      <c r="V17" s="106"/>
      <c r="W17" s="77"/>
      <c r="X17" s="77"/>
      <c r="Y17" s="77"/>
      <c r="Z17" s="77"/>
      <c r="AA17" s="77"/>
      <c r="AB17" s="60"/>
      <c r="AC17" s="26"/>
      <c r="AD17" s="26"/>
      <c r="AE17" s="57"/>
      <c r="AF17" s="52"/>
      <c r="AG17" s="56"/>
      <c r="AH17" s="26" t="s">
        <v>100</v>
      </c>
      <c r="AJ17" s="55">
        <v>37.74</v>
      </c>
      <c r="AL17" s="67" t="s">
        <v>100</v>
      </c>
      <c r="AM17" s="106"/>
      <c r="AN17" s="106"/>
      <c r="AO17" s="150"/>
      <c r="AP17" s="77">
        <f aca="true" t="shared" si="9" ref="AP17:AT19">+$AJ17*(1+AP$61)*(1+AP$58)*(1+AP$48)*(1+AP$50)*AP$54</f>
        <v>93.69217373197502</v>
      </c>
      <c r="AQ17" s="77">
        <f t="shared" si="9"/>
        <v>98.57032868132102</v>
      </c>
      <c r="AR17" s="77">
        <f t="shared" si="9"/>
        <v>104.47480183047834</v>
      </c>
      <c r="AS17" s="77">
        <f t="shared" si="9"/>
        <v>108.0269450927146</v>
      </c>
      <c r="AT17" s="77">
        <f t="shared" si="9"/>
        <v>111.6998612258669</v>
      </c>
      <c r="AU17" s="190" t="s">
        <v>100</v>
      </c>
      <c r="BA17" s="55"/>
      <c r="BC17" s="67" t="s">
        <v>100</v>
      </c>
      <c r="BD17" s="106"/>
      <c r="BE17" s="106"/>
      <c r="BF17" s="150"/>
      <c r="BG17" s="77">
        <f aca="true" t="shared" si="10" ref="BG17:BK19">+$AJ17*(1+BG$61)*(1+BG$58)*(1+BG$48)*(1+BG$50)*BG$54</f>
        <v>95.56601720661452</v>
      </c>
      <c r="BH17" s="77">
        <f t="shared" si="10"/>
        <v>100.54173525494743</v>
      </c>
      <c r="BI17" s="77">
        <f t="shared" si="10"/>
        <v>106.56429786708792</v>
      </c>
      <c r="BJ17" s="77">
        <f t="shared" si="10"/>
        <v>110.18748399456891</v>
      </c>
      <c r="BK17" s="77">
        <f t="shared" si="10"/>
        <v>113.93385845038425</v>
      </c>
      <c r="BL17" s="190" t="s">
        <v>100</v>
      </c>
      <c r="BQ17" s="134"/>
      <c r="BR17" s="134"/>
      <c r="BS17" s="134"/>
      <c r="BT17" s="134"/>
      <c r="BU17" s="136"/>
      <c r="BV17" s="137"/>
      <c r="BW17" s="137"/>
      <c r="BX17" s="137"/>
      <c r="BY17" s="137"/>
      <c r="BZ17" s="136"/>
      <c r="CA17" s="139"/>
    </row>
    <row r="18" spans="4:79" ht="18" customHeight="1" thickBot="1">
      <c r="D18" s="38"/>
      <c r="E18" s="38"/>
      <c r="F18" s="38"/>
      <c r="G18" s="38"/>
      <c r="H18" s="38"/>
      <c r="I18" s="26"/>
      <c r="K18" s="57"/>
      <c r="L18" s="52"/>
      <c r="M18" s="56"/>
      <c r="P18" s="55"/>
      <c r="T18" s="67"/>
      <c r="U18" s="106"/>
      <c r="V18" s="106"/>
      <c r="W18" s="77"/>
      <c r="X18" s="77"/>
      <c r="Y18" s="77"/>
      <c r="Z18" s="77"/>
      <c r="AA18" s="77"/>
      <c r="AB18" s="60"/>
      <c r="AC18" s="26"/>
      <c r="AD18" s="26"/>
      <c r="AE18" s="57"/>
      <c r="AF18" s="52"/>
      <c r="AG18" s="56"/>
      <c r="AH18" s="26" t="s">
        <v>99</v>
      </c>
      <c r="AJ18" s="55">
        <v>28.59</v>
      </c>
      <c r="AL18" s="67" t="s">
        <v>99</v>
      </c>
      <c r="AM18" s="106"/>
      <c r="AN18" s="106"/>
      <c r="AO18" s="150"/>
      <c r="AP18" s="77">
        <f t="shared" si="9"/>
        <v>70.97666261253752</v>
      </c>
      <c r="AQ18" s="77">
        <f t="shared" si="9"/>
        <v>74.67211703759851</v>
      </c>
      <c r="AR18" s="77">
        <f t="shared" si="9"/>
        <v>79.14506052817636</v>
      </c>
      <c r="AS18" s="77">
        <f t="shared" si="9"/>
        <v>81.83599258613435</v>
      </c>
      <c r="AT18" s="77">
        <f t="shared" si="9"/>
        <v>84.61841633406291</v>
      </c>
      <c r="AU18" s="190" t="s">
        <v>99</v>
      </c>
      <c r="BA18" s="55"/>
      <c r="BC18" s="67" t="s">
        <v>99</v>
      </c>
      <c r="BD18" s="106"/>
      <c r="BE18" s="106"/>
      <c r="BF18" s="150"/>
      <c r="BG18" s="77">
        <f t="shared" si="10"/>
        <v>72.39619586478828</v>
      </c>
      <c r="BH18" s="77">
        <f t="shared" si="10"/>
        <v>76.16555937835048</v>
      </c>
      <c r="BI18" s="77">
        <f t="shared" si="10"/>
        <v>80.72796173873989</v>
      </c>
      <c r="BJ18" s="77">
        <f t="shared" si="10"/>
        <v>83.47271243785706</v>
      </c>
      <c r="BK18" s="77">
        <f t="shared" si="10"/>
        <v>86.31078466074419</v>
      </c>
      <c r="BL18" s="190" t="s">
        <v>99</v>
      </c>
      <c r="BQ18" s="134"/>
      <c r="BR18" s="134"/>
      <c r="BS18" s="134"/>
      <c r="BT18" s="134"/>
      <c r="BU18" s="136"/>
      <c r="BV18" s="137"/>
      <c r="BW18" s="137"/>
      <c r="BX18" s="137"/>
      <c r="BY18" s="137"/>
      <c r="BZ18" s="136"/>
      <c r="CA18" s="139"/>
    </row>
    <row r="19" spans="2:80" ht="18" customHeight="1" thickBot="1">
      <c r="B19" s="26" t="s">
        <v>15</v>
      </c>
      <c r="C19" s="27" t="s">
        <v>16</v>
      </c>
      <c r="D19" s="38">
        <v>85.5</v>
      </c>
      <c r="E19" s="38">
        <v>88.84</v>
      </c>
      <c r="F19" s="38">
        <v>91.8</v>
      </c>
      <c r="G19" s="38">
        <v>94.62</v>
      </c>
      <c r="H19" s="38">
        <v>95.63</v>
      </c>
      <c r="I19" s="26" t="s">
        <v>15</v>
      </c>
      <c r="K19" s="57">
        <v>36.66</v>
      </c>
      <c r="L19" s="52">
        <v>1.313</v>
      </c>
      <c r="M19" s="56">
        <f>+L19*K19</f>
        <v>48.13457999999999</v>
      </c>
      <c r="N19" s="26" t="s">
        <v>15</v>
      </c>
      <c r="O19" s="27" t="s">
        <v>16</v>
      </c>
      <c r="P19" s="55">
        <v>36.55</v>
      </c>
      <c r="T19" s="64" t="s">
        <v>15</v>
      </c>
      <c r="U19" s="103">
        <f>+$P19*U$54*(1+U$58)*(1+U$48)*(1+U$50)</f>
        <v>69.6880575</v>
      </c>
      <c r="V19" s="103">
        <f>+$P19*V$54*(1+V$58)*(1+V$48)*(1+V$50)/(1+$U$61)*(1+V$61)</f>
        <v>66.32337294384999</v>
      </c>
      <c r="W19" s="77">
        <f>+$P19*(1+W$61)*(1+W$58)*(1+W$48)*(1+W$50)*W$54</f>
        <v>89.09251372124999</v>
      </c>
      <c r="X19" s="77">
        <f>+$P19*(1+X$61)*(1+X$58)*(1+X$48)*(1+X$50)*X$54</f>
        <v>98.96775337279104</v>
      </c>
      <c r="Y19" s="77">
        <f>+$P19*(1+Y$61)*(1+Y$58)*(1+Y$48)*(1+Y$50)*Y$54</f>
        <v>101.25705939593335</v>
      </c>
      <c r="Z19" s="77">
        <f>+$P19*(1+Z$61)*(1+Z$58)*(1+Z$48)*(1+Z$50)*Z$54</f>
        <v>104.90231353418696</v>
      </c>
      <c r="AA19" s="77">
        <f>+$P19*(1+AA$61)*(1+AA$58)*(1+AA$48)*(1+AA$50)*AA$54</f>
        <v>108.6787968214177</v>
      </c>
      <c r="AB19" s="62" t="s">
        <v>15</v>
      </c>
      <c r="AC19" s="26"/>
      <c r="AD19" s="26"/>
      <c r="AE19" s="57">
        <v>36.66</v>
      </c>
      <c r="AF19" s="52">
        <v>1.313</v>
      </c>
      <c r="AG19" s="56">
        <f>+AF19*AE19</f>
        <v>48.13457999999999</v>
      </c>
      <c r="AH19" s="26" t="s">
        <v>15</v>
      </c>
      <c r="AI19" s="27" t="s">
        <v>16</v>
      </c>
      <c r="AJ19" s="55">
        <v>52.37543453070683</v>
      </c>
      <c r="AL19" s="64" t="s">
        <v>15</v>
      </c>
      <c r="AM19" s="103">
        <f>+$P19*AM$54*(1+AM$58)*(1+AM$48)*(1+AM$50)</f>
        <v>69.6880575</v>
      </c>
      <c r="AN19" s="103">
        <f>+$P19*AN$54*(1+AN$58)*(1+AN$48)*(1+AN$50)/(1+$U$61)*(1+AN$61)</f>
        <v>66.32337294384999</v>
      </c>
      <c r="AO19" s="150">
        <f>+$AJ19*(1+AO$61)*(1+AO$58)*(1+AO$48)*(1+AO$50)*AO$54</f>
        <v>136.31111436848204</v>
      </c>
      <c r="AP19" s="77">
        <f t="shared" si="9"/>
        <v>130.0256574281576</v>
      </c>
      <c r="AQ19" s="77">
        <f t="shared" si="9"/>
        <v>136.79554309800693</v>
      </c>
      <c r="AR19" s="77">
        <f t="shared" si="9"/>
        <v>144.98974942715387</v>
      </c>
      <c r="AS19" s="77">
        <f t="shared" si="9"/>
        <v>149.9194009076771</v>
      </c>
      <c r="AT19" s="77">
        <f t="shared" si="9"/>
        <v>155.01666053853813</v>
      </c>
      <c r="AU19" s="62" t="s">
        <v>15</v>
      </c>
      <c r="AY19" s="26" t="s">
        <v>15</v>
      </c>
      <c r="AZ19" s="27" t="s">
        <v>16</v>
      </c>
      <c r="BA19" s="55">
        <v>52.37543453070683</v>
      </c>
      <c r="BC19" s="64" t="s">
        <v>15</v>
      </c>
      <c r="BD19" s="103">
        <f>+$P19*BD$54*(1+BD$58)*(1+BD$48)*(1+BD$50)</f>
        <v>69.6880575</v>
      </c>
      <c r="BE19" s="103">
        <f>+$P19*BE$54*(1+BE$58)*(1+BE$48)*(1+BE$50)/(1+$U$61)*(1+BE$61)</f>
        <v>66.32337294384999</v>
      </c>
      <c r="BF19" s="150">
        <f>+$AJ19*(1+BF$61)*(1+BF$58)*(1+BF$48)*(1+BF$50)*BF$54</f>
        <v>136.31111436848204</v>
      </c>
      <c r="BG19" s="77">
        <f t="shared" si="10"/>
        <v>132.62617057672074</v>
      </c>
      <c r="BH19" s="77">
        <f t="shared" si="10"/>
        <v>139.53145395996705</v>
      </c>
      <c r="BI19" s="77">
        <f t="shared" si="10"/>
        <v>147.88954441569697</v>
      </c>
      <c r="BJ19" s="77">
        <f t="shared" si="10"/>
        <v>152.91778892583068</v>
      </c>
      <c r="BK19" s="77">
        <f t="shared" si="10"/>
        <v>158.1169937493089</v>
      </c>
      <c r="BL19" s="62" t="s">
        <v>15</v>
      </c>
      <c r="BQ19" s="134">
        <f t="shared" si="0"/>
        <v>37.343360995691</v>
      </c>
      <c r="BR19" s="134">
        <f t="shared" si="1"/>
        <v>28.768598032224233</v>
      </c>
      <c r="BS19" s="134">
        <f t="shared" si="2"/>
        <v>31.893229563819972</v>
      </c>
      <c r="BT19" s="134">
        <f t="shared" si="3"/>
        <v>36.31095260573616</v>
      </c>
      <c r="BU19" s="136" t="s">
        <v>15</v>
      </c>
      <c r="BV19" s="137">
        <f t="shared" si="4"/>
        <v>0.37732857140877285</v>
      </c>
      <c r="BW19" s="137">
        <f t="shared" si="5"/>
        <v>0.28411449240031583</v>
      </c>
      <c r="BX19" s="137">
        <f t="shared" si="6"/>
        <v>0.3040278949941956</v>
      </c>
      <c r="BY19" s="137">
        <f t="shared" si="7"/>
        <v>0.3341125745567717</v>
      </c>
      <c r="BZ19" s="136" t="s">
        <v>15</v>
      </c>
      <c r="CA19" s="139">
        <f t="shared" si="8"/>
        <v>0.32489588334001396</v>
      </c>
      <c r="CB19">
        <v>0.14463962448628578</v>
      </c>
    </row>
    <row r="20" spans="2:79" s="171" customFormat="1" ht="9" customHeight="1" thickBot="1">
      <c r="B20" s="172"/>
      <c r="D20" s="173"/>
      <c r="E20" s="173"/>
      <c r="F20" s="173"/>
      <c r="G20" s="173"/>
      <c r="H20" s="173"/>
      <c r="I20" s="172"/>
      <c r="K20" s="174"/>
      <c r="L20" s="174"/>
      <c r="M20" s="172"/>
      <c r="N20" s="172"/>
      <c r="P20" s="175"/>
      <c r="Q20" s="176"/>
      <c r="R20" s="176"/>
      <c r="S20" s="176"/>
      <c r="T20" s="177"/>
      <c r="U20" s="178"/>
      <c r="V20" s="178"/>
      <c r="W20" s="186"/>
      <c r="X20" s="187"/>
      <c r="Y20" s="187"/>
      <c r="Z20" s="187"/>
      <c r="AA20" s="187"/>
      <c r="AB20" s="181"/>
      <c r="AC20" s="172"/>
      <c r="AD20" s="172"/>
      <c r="AE20" s="174"/>
      <c r="AF20" s="174"/>
      <c r="AG20" s="172"/>
      <c r="AH20" s="172"/>
      <c r="AJ20" s="175"/>
      <c r="AK20" s="176"/>
      <c r="AL20" s="177"/>
      <c r="AM20" s="178"/>
      <c r="AN20" s="178"/>
      <c r="AO20" s="186"/>
      <c r="AP20" s="187"/>
      <c r="AQ20" s="187"/>
      <c r="AR20" s="187"/>
      <c r="AS20" s="187"/>
      <c r="AT20" s="187"/>
      <c r="AU20" s="181"/>
      <c r="AY20" s="172"/>
      <c r="BA20" s="175"/>
      <c r="BB20" s="176"/>
      <c r="BC20" s="177"/>
      <c r="BD20" s="178"/>
      <c r="BE20" s="178"/>
      <c r="BF20" s="186"/>
      <c r="BG20" s="187"/>
      <c r="BH20" s="187"/>
      <c r="BI20" s="187"/>
      <c r="BJ20" s="187"/>
      <c r="BK20" s="187"/>
      <c r="BL20" s="181"/>
      <c r="BQ20" s="182"/>
      <c r="BR20" s="182"/>
      <c r="BS20" s="182"/>
      <c r="BT20" s="182"/>
      <c r="BU20" s="183"/>
      <c r="BV20" s="184"/>
      <c r="BW20" s="184"/>
      <c r="BX20" s="184"/>
      <c r="BY20" s="184"/>
      <c r="BZ20" s="183"/>
      <c r="CA20" s="185"/>
    </row>
    <row r="21" spans="2:80" ht="18" customHeight="1" thickBot="1">
      <c r="B21" s="26" t="s">
        <v>13</v>
      </c>
      <c r="C21" s="27" t="s">
        <v>14</v>
      </c>
      <c r="D21" s="38">
        <v>140.19</v>
      </c>
      <c r="E21" s="38">
        <v>145.67</v>
      </c>
      <c r="F21" s="38">
        <v>150.52</v>
      </c>
      <c r="G21" s="38">
        <v>155.15</v>
      </c>
      <c r="H21" s="38">
        <v>163.66303868556787</v>
      </c>
      <c r="I21" s="26" t="s">
        <v>13</v>
      </c>
      <c r="K21" s="57">
        <v>60.3</v>
      </c>
      <c r="L21" s="52">
        <v>1.313</v>
      </c>
      <c r="M21" s="56">
        <f>+L21*K21</f>
        <v>79.17389999999999</v>
      </c>
      <c r="N21" s="26" t="s">
        <v>13</v>
      </c>
      <c r="O21" s="27" t="s">
        <v>14</v>
      </c>
      <c r="P21" s="55">
        <v>59.45</v>
      </c>
      <c r="T21" s="63" t="s">
        <v>13</v>
      </c>
      <c r="U21" s="102">
        <f>+$P21*U$54*(1+U$58)*(1+U$48)*(1+U$50)</f>
        <v>113.3503425</v>
      </c>
      <c r="V21" s="102">
        <f>+$P21*V$54*(1+V$58)*(1+V$48)*(1+V$50)/(1+$U$61)*(1+V$61)</f>
        <v>107.87755188815001</v>
      </c>
      <c r="W21" s="77">
        <f>+$P21*(1+W$61)*(1+W$58)*(1+W$48)*(1+W$50)*W$54</f>
        <v>144.91244707875</v>
      </c>
      <c r="X21" s="77">
        <f>+$P21*(1+X$61)*(1+X$58)*(1+X$48)*(1+X$50)*X$54</f>
        <v>160.97490938474496</v>
      </c>
      <c r="Y21" s="77">
        <f>+$P21*(1+Y$61)*(1+Y$58)*(1+Y$48)*(1+Y$50)*Y$54</f>
        <v>164.69855488613516</v>
      </c>
      <c r="Z21" s="77">
        <f>+$P21*(1+Z$61)*(1+Z$58)*(1+Z$48)*(1+Z$50)*Z$54</f>
        <v>170.62770286203602</v>
      </c>
      <c r="AA21" s="77">
        <f>+$P21*(1+AA$61)*(1+AA$58)*(1+AA$48)*(1+AA$50)*AA$54</f>
        <v>176.77030016506933</v>
      </c>
      <c r="AB21" s="59" t="s">
        <v>13</v>
      </c>
      <c r="AC21" s="26"/>
      <c r="AD21" s="26"/>
      <c r="AE21" s="57">
        <v>60.3</v>
      </c>
      <c r="AF21" s="52">
        <v>1.313</v>
      </c>
      <c r="AG21" s="56">
        <f>+AF21*AE21</f>
        <v>79.17389999999999</v>
      </c>
      <c r="AH21" s="26" t="s">
        <v>86</v>
      </c>
      <c r="AI21" s="27" t="s">
        <v>14</v>
      </c>
      <c r="AJ21" s="55">
        <v>36.79026651216686</v>
      </c>
      <c r="AL21" s="63" t="s">
        <v>85</v>
      </c>
      <c r="AM21" s="102">
        <f>+$P21*AM$54*(1+AM$58)*(1+AM$48)*(1+AM$50)</f>
        <v>113.3503425</v>
      </c>
      <c r="AN21" s="102">
        <f>+$P21*AN$54*(1+AN$58)*(1+AN$48)*(1+AN$50)/(1+$U$61)*(1+AN$61)</f>
        <v>107.87755188815001</v>
      </c>
      <c r="AO21" s="150">
        <f>+$AJ21*(1+AO$61)*(1+AO$56)*(1+AO$48)*(1+AO$50)*AO$54</f>
        <v>93.60266063151798</v>
      </c>
      <c r="AP21" s="77">
        <f>+$AJ21*(1+AP$61)*(1+AP$56)*(1+AP$48)*(1+AP$50)*AP$54</f>
        <v>89.69610922182792</v>
      </c>
      <c r="AQ21" s="77">
        <f>+$AJ21*(1+AQ$61)*(1+AQ$56)*(1+AQ$48)*(1+AQ$50)*AQ$54</f>
        <v>93.93531008699306</v>
      </c>
      <c r="AR21" s="77">
        <f>+$AJ21*(1+AR$61)*(1+AR$56)*(1+AR$48)*(1+AR$50)*AR$54</f>
        <v>99.56214042819613</v>
      </c>
      <c r="AS21" s="77">
        <f>+$AJ21*(1+AS$61)*(1+AS$56)*(1+AS$48)*(1+AS$50)*AS$54</f>
        <v>102.94725320275481</v>
      </c>
      <c r="AT21" s="77">
        <f>+$AJ21*(1+AT$61)*(1+AT$56)*(1+AT$48)*(1+AT$50)*AT$54</f>
        <v>106.44745981164846</v>
      </c>
      <c r="AU21" s="63" t="s">
        <v>85</v>
      </c>
      <c r="AY21" s="26" t="s">
        <v>86</v>
      </c>
      <c r="AZ21" s="27" t="s">
        <v>14</v>
      </c>
      <c r="BA21" s="55">
        <v>36.79026651216686</v>
      </c>
      <c r="BC21" s="63" t="s">
        <v>85</v>
      </c>
      <c r="BD21" s="102">
        <f>+$P21*BD$54*(1+BD$58)*(1+BD$48)*(1+BD$50)</f>
        <v>113.3503425</v>
      </c>
      <c r="BE21" s="102">
        <f>+$P21*BE$54*(1+BE$58)*(1+BE$48)*(1+BE$50)/(1+$U$61)*(1+BE$61)</f>
        <v>107.87755188815001</v>
      </c>
      <c r="BF21" s="150">
        <f>+$AJ21*(1+BF$61)*(1+BF$56)*(1+BF$48)*(1+BF$50)*BF$54</f>
        <v>93.60266063151798</v>
      </c>
      <c r="BG21" s="77">
        <f>+$AJ21*(1+BG$61)*(1+BG$56)*(1+BG$48)*(1+BG$50)*BG$54</f>
        <v>91.49003140626448</v>
      </c>
      <c r="BH21" s="77">
        <f>+$AJ21*(1+BH$61)*(1+BH$56)*(1+BH$48)*(1+BH$50)*BH$54</f>
        <v>95.81401628873292</v>
      </c>
      <c r="BI21" s="77">
        <f>+$AJ21*(1+BI$61)*(1+BI$56)*(1+BI$48)*(1+BI$50)*BI$54</f>
        <v>101.55338323676007</v>
      </c>
      <c r="BJ21" s="77">
        <f>+$AJ21*(1+BJ$61)*(1+BJ$56)*(1+BJ$48)*(1+BJ$50)*BJ$54</f>
        <v>105.00619826680992</v>
      </c>
      <c r="BK21" s="77">
        <f>+$AJ21*(1+BK$61)*(1+BK$56)*(1+BK$48)*(1+BK$50)*BK$54</f>
        <v>108.57640900788145</v>
      </c>
      <c r="BL21" s="63" t="s">
        <v>85</v>
      </c>
      <c r="BQ21" s="134">
        <f>+AO21-X21</f>
        <v>-67.37224875322698</v>
      </c>
      <c r="BR21" s="134">
        <f>+AP21-Y21</f>
        <v>-75.00244566430723</v>
      </c>
      <c r="BS21" s="134">
        <f>+AQ21-Z21</f>
        <v>-76.69239277504296</v>
      </c>
      <c r="BT21" s="134">
        <f>+AR21-AA21</f>
        <v>-77.2081597368732</v>
      </c>
      <c r="BU21" s="136" t="s">
        <v>13</v>
      </c>
      <c r="BV21" s="137">
        <f>+BQ21/X21</f>
        <v>-0.4185263965094154</v>
      </c>
      <c r="BW21" s="137">
        <f>+BR21/Y21</f>
        <v>-0.455392251110888</v>
      </c>
      <c r="BX21" s="137">
        <f>+BS21/Z21</f>
        <v>-0.4494721049902074</v>
      </c>
      <c r="BY21" s="137">
        <f>+BT21/AA21</f>
        <v>-0.436771107277499</v>
      </c>
      <c r="BZ21" s="136" t="s">
        <v>13</v>
      </c>
      <c r="CA21" s="139">
        <f>SUM(BV21:BY21)/4</f>
        <v>-0.44004046497200244</v>
      </c>
      <c r="CB21">
        <v>-0.06153503935107014</v>
      </c>
    </row>
    <row r="22" spans="2:80" ht="16.5" customHeight="1" thickBot="1">
      <c r="B22" s="26" t="s">
        <v>17</v>
      </c>
      <c r="C22" s="27" t="s">
        <v>18</v>
      </c>
      <c r="D22" s="38">
        <v>149.2</v>
      </c>
      <c r="E22" s="38">
        <v>155.03</v>
      </c>
      <c r="F22" s="38">
        <v>160.2</v>
      </c>
      <c r="G22" s="38">
        <v>165.12</v>
      </c>
      <c r="H22" s="38">
        <v>166.88</v>
      </c>
      <c r="I22" s="26" t="s">
        <v>17</v>
      </c>
      <c r="K22" s="57">
        <v>66.45</v>
      </c>
      <c r="L22" s="52">
        <v>1.313</v>
      </c>
      <c r="M22" s="56">
        <f>+L22*K22</f>
        <v>87.24885</v>
      </c>
      <c r="N22" s="26" t="s">
        <v>17</v>
      </c>
      <c r="O22" s="27" t="s">
        <v>18</v>
      </c>
      <c r="P22" s="55">
        <v>65.37</v>
      </c>
      <c r="T22" s="63" t="s">
        <v>17</v>
      </c>
      <c r="U22" s="102">
        <f>+$P22*U$54*(1+U$56)*(1+U$48)*(1+U$50)</f>
        <v>122.4020565</v>
      </c>
      <c r="V22" s="102">
        <f>+$P22*V$54*(1+V$56)*(1+V$48)*(1+V$50)/(1+$U$61)*(1+V$61)</f>
        <v>115.95072663054002</v>
      </c>
      <c r="W22" s="77">
        <f>+$P22*(1+W$61)*(1+W$56)*(1+W$48)*(1+W$50)*W$54</f>
        <v>155.7700455285</v>
      </c>
      <c r="X22" s="77">
        <f>+$P22*(1+X$61)*(1+X$56)*(1+X$48)*(1+X$50)*X$54</f>
        <v>173.0359915196332</v>
      </c>
      <c r="Y22" s="77">
        <f>+$P22*(1+Y$61)*(1+Y$56)*(1+Y$48)*(1+Y$50)*Y$54</f>
        <v>177.03863201723198</v>
      </c>
      <c r="Z22" s="77">
        <f>+$P22*(1+Z$61)*(1+Z$56)*(1+Z$48)*(1+Z$50)*Z$54</f>
        <v>183.41202276985234</v>
      </c>
      <c r="AA22" s="77">
        <f>+$P22*(1+AA$61)*(1+AA$56)*(1+AA$48)*(1+AA$50)*AA$54</f>
        <v>190.01485558956705</v>
      </c>
      <c r="AB22" s="59" t="s">
        <v>17</v>
      </c>
      <c r="AC22" s="26"/>
      <c r="AD22" s="26"/>
      <c r="AE22" s="57">
        <v>66.45</v>
      </c>
      <c r="AF22" s="52">
        <v>1.313</v>
      </c>
      <c r="AG22" s="56">
        <f>+AF22*AE22</f>
        <v>87.24885</v>
      </c>
      <c r="AH22" s="26" t="s">
        <v>17</v>
      </c>
      <c r="AI22" s="27" t="s">
        <v>18</v>
      </c>
      <c r="AJ22" s="55">
        <v>69.27051115622196</v>
      </c>
      <c r="AL22" s="63" t="s">
        <v>17</v>
      </c>
      <c r="AM22" s="102">
        <f>+$P22*AM$54*(1+AM$56)*(1+AM$48)*(1+AM$50)</f>
        <v>122.4020565</v>
      </c>
      <c r="AN22" s="102">
        <f>+$P22*AN$54*(1+AN$56)*(1+AN$48)*(1+AN$50)/(1+$U$61)*(1+AN$61)</f>
        <v>115.95072663054002</v>
      </c>
      <c r="AO22" s="150">
        <f aca="true" t="shared" si="11" ref="AO22:AT24">+$AJ22*(1+AO$61)*(1+AO$56)*(1+AO$48)*(1+AO$50)*AO$54</f>
        <v>176.2396623406721</v>
      </c>
      <c r="AP22" s="77">
        <f t="shared" si="11"/>
        <v>168.88421649420624</v>
      </c>
      <c r="AQ22" s="77">
        <f t="shared" si="11"/>
        <v>176.8659909868366</v>
      </c>
      <c r="AR22" s="77">
        <f t="shared" si="11"/>
        <v>187.4604620487838</v>
      </c>
      <c r="AS22" s="77">
        <f t="shared" si="11"/>
        <v>193.83411775844246</v>
      </c>
      <c r="AT22" s="77">
        <f t="shared" si="11"/>
        <v>200.4244777622295</v>
      </c>
      <c r="AU22" s="59" t="s">
        <v>17</v>
      </c>
      <c r="AY22" s="26" t="s">
        <v>17</v>
      </c>
      <c r="AZ22" s="27" t="s">
        <v>18</v>
      </c>
      <c r="BA22" s="55">
        <v>69.27051115622196</v>
      </c>
      <c r="BC22" s="63" t="s">
        <v>17</v>
      </c>
      <c r="BD22" s="102">
        <f>+$P22*BD$54*(1+BD$56)*(1+BD$48)*(1+BD$50)</f>
        <v>122.4020565</v>
      </c>
      <c r="BE22" s="102">
        <f>+$P22*BE$54*(1+BE$56)*(1+BE$48)*(1+BE$50)/(1+$U$61)*(1+BE$61)</f>
        <v>115.95072663054002</v>
      </c>
      <c r="BF22" s="150">
        <f aca="true" t="shared" si="12" ref="BF22:BK24">+$AJ22*(1+BF$61)*(1+BF$56)*(1+BF$48)*(1+BF$50)*BF$54</f>
        <v>176.2396623406721</v>
      </c>
      <c r="BG22" s="77">
        <f t="shared" si="12"/>
        <v>172.26190082409036</v>
      </c>
      <c r="BH22" s="77">
        <f t="shared" si="12"/>
        <v>180.40331080657333</v>
      </c>
      <c r="BI22" s="77">
        <f t="shared" si="12"/>
        <v>191.20967128975948</v>
      </c>
      <c r="BJ22" s="77">
        <f t="shared" si="12"/>
        <v>197.71080011361133</v>
      </c>
      <c r="BK22" s="77">
        <f t="shared" si="12"/>
        <v>204.43296731747412</v>
      </c>
      <c r="BL22" s="59" t="s">
        <v>17</v>
      </c>
      <c r="BQ22" s="134">
        <f t="shared" si="0"/>
        <v>3.203670821038912</v>
      </c>
      <c r="BR22" s="134">
        <f t="shared" si="1"/>
        <v>-8.154415523025733</v>
      </c>
      <c r="BS22" s="134">
        <f t="shared" si="2"/>
        <v>-6.546031783015735</v>
      </c>
      <c r="BT22" s="134">
        <f t="shared" si="3"/>
        <v>-2.554393540783252</v>
      </c>
      <c r="BU22" s="136" t="s">
        <v>17</v>
      </c>
      <c r="BV22" s="137">
        <f t="shared" si="4"/>
        <v>0.018514476629420844</v>
      </c>
      <c r="BW22" s="137">
        <f t="shared" si="5"/>
        <v>-0.04606009112311728</v>
      </c>
      <c r="BX22" s="137">
        <f t="shared" si="6"/>
        <v>-0.035690309087478826</v>
      </c>
      <c r="BY22" s="137">
        <f t="shared" si="7"/>
        <v>-0.013443125448574157</v>
      </c>
      <c r="BZ22" s="136" t="s">
        <v>17</v>
      </c>
      <c r="CA22" s="139">
        <f t="shared" si="8"/>
        <v>-0.019169762257437356</v>
      </c>
      <c r="CB22">
        <v>-0.032854699496683376</v>
      </c>
    </row>
    <row r="23" spans="2:80" ht="16.5" customHeight="1" thickBot="1">
      <c r="B23" s="26" t="s">
        <v>19</v>
      </c>
      <c r="C23" s="27" t="s">
        <v>20</v>
      </c>
      <c r="D23" s="38">
        <v>102.41</v>
      </c>
      <c r="E23" s="38">
        <v>106.41</v>
      </c>
      <c r="F23" s="38">
        <v>109.95</v>
      </c>
      <c r="G23" s="38">
        <v>113.33</v>
      </c>
      <c r="H23" s="38">
        <v>114.54</v>
      </c>
      <c r="I23" s="26" t="s">
        <v>19</v>
      </c>
      <c r="K23" s="57">
        <v>46.51</v>
      </c>
      <c r="L23" s="52">
        <v>1.313</v>
      </c>
      <c r="M23" s="56">
        <f>+L23*K23</f>
        <v>61.067629999999994</v>
      </c>
      <c r="N23" s="26" t="s">
        <v>19</v>
      </c>
      <c r="O23" s="27" t="s">
        <v>20</v>
      </c>
      <c r="P23" s="55">
        <v>46.4</v>
      </c>
      <c r="T23" s="67" t="s">
        <v>19</v>
      </c>
      <c r="U23" s="106">
        <f>+$P23*U$54*(1+U$56)*(1+U$48)*(1+U$50)</f>
        <v>86.88168</v>
      </c>
      <c r="V23" s="106">
        <f>+$P23*V$54*(1+V$56)*(1+V$48)*(1+V$50)/(1+$U$61)*(1+V$61)</f>
        <v>82.30248914879999</v>
      </c>
      <c r="W23" s="77">
        <f aca="true" t="shared" si="13" ref="W23:AA24">+$P23*(1+W$61)*(1+W$56)*(1+W$48)*(1+W$50)*W$54</f>
        <v>110.56646952000001</v>
      </c>
      <c r="X23" s="77">
        <f t="shared" si="13"/>
        <v>122.8219367677984</v>
      </c>
      <c r="Y23" s="77">
        <f t="shared" si="13"/>
        <v>125.66303389321652</v>
      </c>
      <c r="Z23" s="77">
        <f t="shared" si="13"/>
        <v>130.18690311337232</v>
      </c>
      <c r="AA23" s="77">
        <f t="shared" si="13"/>
        <v>134.87363162545373</v>
      </c>
      <c r="AB23" s="60" t="s">
        <v>19</v>
      </c>
      <c r="AC23" s="26"/>
      <c r="AD23" s="26"/>
      <c r="AE23" s="57">
        <v>46.51</v>
      </c>
      <c r="AF23" s="52">
        <v>1.313</v>
      </c>
      <c r="AG23" s="56">
        <f>+AF23*AE23</f>
        <v>61.067629999999994</v>
      </c>
      <c r="AH23" s="26" t="s">
        <v>19</v>
      </c>
      <c r="AI23" s="27" t="s">
        <v>20</v>
      </c>
      <c r="AJ23" s="55">
        <v>56.85099190618492</v>
      </c>
      <c r="AL23" s="67" t="s">
        <v>19</v>
      </c>
      <c r="AM23" s="106">
        <f>+$P23*AM$54*(1+AM$56)*(1+AM$48)*(1+AM$50)</f>
        <v>86.88168</v>
      </c>
      <c r="AN23" s="106">
        <f>+$P23*AN$54*(1+AN$56)*(1+AN$48)*(1+AN$50)/(1+$U$61)*(1+AN$61)</f>
        <v>82.30248914879999</v>
      </c>
      <c r="AO23" s="150">
        <f t="shared" si="11"/>
        <v>144.64162960602548</v>
      </c>
      <c r="AP23" s="77">
        <f t="shared" si="11"/>
        <v>138.60494263340092</v>
      </c>
      <c r="AQ23" s="77">
        <f t="shared" si="11"/>
        <v>145.15566370508688</v>
      </c>
      <c r="AR23" s="77">
        <f t="shared" si="11"/>
        <v>153.8506506272235</v>
      </c>
      <c r="AS23" s="77">
        <f t="shared" si="11"/>
        <v>159.08157274854912</v>
      </c>
      <c r="AT23" s="77">
        <f t="shared" si="11"/>
        <v>164.49034622199977</v>
      </c>
      <c r="AU23" s="60" t="s">
        <v>19</v>
      </c>
      <c r="AY23" s="26" t="s">
        <v>19</v>
      </c>
      <c r="AZ23" s="27" t="s">
        <v>20</v>
      </c>
      <c r="BA23" s="55">
        <v>56.85099190618492</v>
      </c>
      <c r="BC23" s="67" t="s">
        <v>19</v>
      </c>
      <c r="BD23" s="106">
        <f>+$P23*BD$54*(1+BD$56)*(1+BD$48)*(1+BD$50)</f>
        <v>86.88168</v>
      </c>
      <c r="BE23" s="106">
        <f>+$P23*BE$54*(1+BE$56)*(1+BE$48)*(1+BE$50)/(1+$U$61)*(1+BE$61)</f>
        <v>82.30248914879999</v>
      </c>
      <c r="BF23" s="150">
        <f t="shared" si="12"/>
        <v>144.64162960602548</v>
      </c>
      <c r="BG23" s="77">
        <f t="shared" si="12"/>
        <v>141.37704148606895</v>
      </c>
      <c r="BH23" s="77">
        <f t="shared" si="12"/>
        <v>148.05877697918862</v>
      </c>
      <c r="BI23" s="77">
        <f t="shared" si="12"/>
        <v>156.92766363976799</v>
      </c>
      <c r="BJ23" s="77">
        <f t="shared" si="12"/>
        <v>162.26320420352013</v>
      </c>
      <c r="BK23" s="77">
        <f t="shared" si="12"/>
        <v>167.7801531464398</v>
      </c>
      <c r="BL23" s="60" t="s">
        <v>19</v>
      </c>
      <c r="BQ23" s="134">
        <f t="shared" si="0"/>
        <v>21.81969283822707</v>
      </c>
      <c r="BR23" s="134">
        <f t="shared" si="1"/>
        <v>12.941908740184402</v>
      </c>
      <c r="BS23" s="134">
        <f t="shared" si="2"/>
        <v>14.968760591714556</v>
      </c>
      <c r="BT23" s="134">
        <f t="shared" si="3"/>
        <v>18.977019001769776</v>
      </c>
      <c r="BU23" s="136" t="s">
        <v>19</v>
      </c>
      <c r="BV23" s="137">
        <f t="shared" si="4"/>
        <v>0.17765305948137255</v>
      </c>
      <c r="BW23" s="137">
        <f t="shared" si="5"/>
        <v>0.10298898840196652</v>
      </c>
      <c r="BX23" s="137">
        <f t="shared" si="6"/>
        <v>0.11497900505920414</v>
      </c>
      <c r="BY23" s="137">
        <f t="shared" si="7"/>
        <v>0.14070221712772787</v>
      </c>
      <c r="BZ23" s="136" t="s">
        <v>19</v>
      </c>
      <c r="CA23" s="139">
        <f t="shared" si="8"/>
        <v>0.13408081751756779</v>
      </c>
      <c r="CB23">
        <v>0.04340952627081514</v>
      </c>
    </row>
    <row r="24" spans="2:80" ht="16.5" customHeight="1" thickBot="1">
      <c r="B24" s="26" t="s">
        <v>21</v>
      </c>
      <c r="C24" s="27" t="s">
        <v>22</v>
      </c>
      <c r="D24" s="38">
        <v>78.46</v>
      </c>
      <c r="E24" s="38">
        <v>81.53</v>
      </c>
      <c r="F24" s="38">
        <v>84.24</v>
      </c>
      <c r="G24" s="38">
        <v>86.83</v>
      </c>
      <c r="H24" s="38">
        <v>87.76</v>
      </c>
      <c r="I24" s="26" t="s">
        <v>21</v>
      </c>
      <c r="K24" s="57">
        <v>32.18</v>
      </c>
      <c r="L24" s="52">
        <v>1.313</v>
      </c>
      <c r="M24" s="56">
        <f>+L24*K24</f>
        <v>42.25234</v>
      </c>
      <c r="N24" s="26" t="s">
        <v>21</v>
      </c>
      <c r="O24" s="27" t="s">
        <v>22</v>
      </c>
      <c r="P24" s="55">
        <v>31.74</v>
      </c>
      <c r="T24" s="64" t="s">
        <v>21</v>
      </c>
      <c r="U24" s="103">
        <f>+$P24*U$54*(1+U$56)*(1+U$48)*(1+U$50)</f>
        <v>59.431563</v>
      </c>
      <c r="V24" s="103">
        <f>+$P24*V$54*(1+V$56)*(1+V$48)*(1+V$50)/(1+$U$61)*(1+V$61)</f>
        <v>56.29915960308</v>
      </c>
      <c r="W24" s="77">
        <f t="shared" si="13"/>
        <v>75.63318410699999</v>
      </c>
      <c r="X24" s="77">
        <f t="shared" si="13"/>
        <v>84.01655760797244</v>
      </c>
      <c r="Y24" s="77">
        <f t="shared" si="13"/>
        <v>85.96001499505802</v>
      </c>
      <c r="Z24" s="77">
        <f t="shared" si="13"/>
        <v>89.0545755348801</v>
      </c>
      <c r="AA24" s="77">
        <f t="shared" si="13"/>
        <v>92.26054025413579</v>
      </c>
      <c r="AB24" s="62" t="s">
        <v>21</v>
      </c>
      <c r="AC24" s="26"/>
      <c r="AD24" s="26"/>
      <c r="AE24" s="57">
        <v>32.18</v>
      </c>
      <c r="AF24" s="52">
        <v>1.313</v>
      </c>
      <c r="AG24" s="56">
        <f>+AF24*AE24</f>
        <v>42.25234</v>
      </c>
      <c r="AH24" s="26" t="s">
        <v>21</v>
      </c>
      <c r="AI24" s="27" t="s">
        <v>22</v>
      </c>
      <c r="AJ24" s="55">
        <v>33.122348164733964</v>
      </c>
      <c r="AL24" s="64" t="s">
        <v>21</v>
      </c>
      <c r="AM24" s="103">
        <f>+$P24*AM$54*(1+AM$56)*(1+AM$48)*(1+AM$50)</f>
        <v>59.431563</v>
      </c>
      <c r="AN24" s="103">
        <f>+$P24*AN$54*(1+AN$56)*(1+AN$48)*(1+AN$50)/(1+$U$61)*(1+AN$61)</f>
        <v>56.29915960308</v>
      </c>
      <c r="AO24" s="150">
        <f t="shared" si="11"/>
        <v>84.27065657589803</v>
      </c>
      <c r="AP24" s="77">
        <f t="shared" si="11"/>
        <v>80.75358077889628</v>
      </c>
      <c r="AQ24" s="77">
        <f t="shared" si="11"/>
        <v>84.57014152465239</v>
      </c>
      <c r="AR24" s="77">
        <f t="shared" si="11"/>
        <v>89.63598777405593</v>
      </c>
      <c r="AS24" s="77">
        <f t="shared" si="11"/>
        <v>92.68361135837382</v>
      </c>
      <c r="AT24" s="77">
        <f t="shared" si="11"/>
        <v>95.83485414455853</v>
      </c>
      <c r="AU24" s="62" t="s">
        <v>21</v>
      </c>
      <c r="AY24" s="26" t="s">
        <v>21</v>
      </c>
      <c r="AZ24" s="27" t="s">
        <v>22</v>
      </c>
      <c r="BA24" s="55">
        <v>33.122348164733964</v>
      </c>
      <c r="BC24" s="64" t="s">
        <v>21</v>
      </c>
      <c r="BD24" s="103">
        <f>+$P24*BD$54*(1+BD$56)*(1+BD$48)*(1+BD$50)</f>
        <v>59.431563</v>
      </c>
      <c r="BE24" s="103">
        <f>+$P24*BE$54*(1+BE$56)*(1+BE$48)*(1+BE$50)/(1+$U$61)*(1+BE$61)</f>
        <v>56.29915960308</v>
      </c>
      <c r="BF24" s="150">
        <f t="shared" si="12"/>
        <v>84.27065657589803</v>
      </c>
      <c r="BG24" s="77">
        <f t="shared" si="12"/>
        <v>82.36865239447421</v>
      </c>
      <c r="BH24" s="77">
        <f t="shared" si="12"/>
        <v>86.26154435514543</v>
      </c>
      <c r="BI24" s="77">
        <f t="shared" si="12"/>
        <v>91.42870752953705</v>
      </c>
      <c r="BJ24" s="77">
        <f t="shared" si="12"/>
        <v>94.53728358554132</v>
      </c>
      <c r="BK24" s="77">
        <f t="shared" si="12"/>
        <v>97.75155122744972</v>
      </c>
      <c r="BL24" s="62" t="s">
        <v>21</v>
      </c>
      <c r="BQ24" s="134">
        <f t="shared" si="0"/>
        <v>0.25409896792558584</v>
      </c>
      <c r="BR24" s="134">
        <f t="shared" si="1"/>
        <v>-5.206434216161739</v>
      </c>
      <c r="BS24" s="134">
        <f t="shared" si="2"/>
        <v>-4.484434010227716</v>
      </c>
      <c r="BT24" s="134">
        <f t="shared" si="3"/>
        <v>-2.6245524800798563</v>
      </c>
      <c r="BU24" s="136" t="s">
        <v>21</v>
      </c>
      <c r="BV24" s="137">
        <f t="shared" si="4"/>
        <v>0.0030243915623302574</v>
      </c>
      <c r="BW24" s="137">
        <f t="shared" si="5"/>
        <v>-0.060568093391573576</v>
      </c>
      <c r="BX24" s="137">
        <f t="shared" si="6"/>
        <v>-0.05035602026390315</v>
      </c>
      <c r="BY24" s="137">
        <f t="shared" si="7"/>
        <v>-0.02844718308445202</v>
      </c>
      <c r="BZ24" s="136" t="s">
        <v>21</v>
      </c>
      <c r="CA24" s="139">
        <f t="shared" si="8"/>
        <v>-0.03408672629439962</v>
      </c>
      <c r="CB24">
        <v>-0.003452450067883181</v>
      </c>
    </row>
    <row r="25" spans="2:79" s="171" customFormat="1" ht="9" customHeight="1" thickBot="1">
      <c r="B25" s="172"/>
      <c r="D25" s="173"/>
      <c r="E25" s="173"/>
      <c r="F25" s="173"/>
      <c r="G25" s="173"/>
      <c r="H25" s="173"/>
      <c r="I25" s="172"/>
      <c r="K25" s="174"/>
      <c r="L25" s="174"/>
      <c r="M25" s="172"/>
      <c r="N25" s="172"/>
      <c r="P25" s="175"/>
      <c r="Q25" s="176"/>
      <c r="R25" s="176"/>
      <c r="S25" s="176"/>
      <c r="T25" s="177"/>
      <c r="U25" s="178"/>
      <c r="V25" s="178"/>
      <c r="W25" s="186"/>
      <c r="X25" s="187"/>
      <c r="Y25" s="187"/>
      <c r="Z25" s="187"/>
      <c r="AA25" s="187"/>
      <c r="AB25" s="181"/>
      <c r="AC25" s="172"/>
      <c r="AD25" s="172"/>
      <c r="AE25" s="174"/>
      <c r="AF25" s="174"/>
      <c r="AG25" s="172"/>
      <c r="AH25" s="172"/>
      <c r="AJ25" s="175"/>
      <c r="AK25" s="176"/>
      <c r="AL25" s="177"/>
      <c r="AM25" s="178"/>
      <c r="AN25" s="178"/>
      <c r="AO25" s="186"/>
      <c r="AP25" s="187"/>
      <c r="AQ25" s="187"/>
      <c r="AR25" s="187"/>
      <c r="AS25" s="187"/>
      <c r="AT25" s="187"/>
      <c r="AU25" s="181"/>
      <c r="AY25" s="172"/>
      <c r="BA25" s="175"/>
      <c r="BB25" s="176"/>
      <c r="BC25" s="177"/>
      <c r="BD25" s="178"/>
      <c r="BE25" s="178"/>
      <c r="BF25" s="186"/>
      <c r="BG25" s="187"/>
      <c r="BH25" s="187"/>
      <c r="BI25" s="187"/>
      <c r="BJ25" s="187"/>
      <c r="BK25" s="187"/>
      <c r="BL25" s="181"/>
      <c r="BQ25" s="182"/>
      <c r="BR25" s="182"/>
      <c r="BS25" s="182"/>
      <c r="BT25" s="182"/>
      <c r="BU25" s="183"/>
      <c r="BV25" s="184"/>
      <c r="BW25" s="184"/>
      <c r="BX25" s="184"/>
      <c r="BY25" s="184"/>
      <c r="BZ25" s="183"/>
      <c r="CA25" s="185"/>
    </row>
    <row r="26" spans="2:80" ht="16.5" customHeight="1" thickBot="1">
      <c r="B26" s="26" t="s">
        <v>23</v>
      </c>
      <c r="C26" s="27" t="s">
        <v>24</v>
      </c>
      <c r="D26" s="38">
        <v>153.35</v>
      </c>
      <c r="E26" s="38">
        <v>159.35</v>
      </c>
      <c r="F26" s="38">
        <v>164.66</v>
      </c>
      <c r="G26" s="38">
        <v>169.72</v>
      </c>
      <c r="H26" s="38">
        <v>171.52</v>
      </c>
      <c r="I26" s="26" t="s">
        <v>23</v>
      </c>
      <c r="K26" s="57">
        <v>67.8</v>
      </c>
      <c r="L26" s="52">
        <v>1.313</v>
      </c>
      <c r="M26" s="56">
        <f>+L26*K26</f>
        <v>89.02139999999999</v>
      </c>
      <c r="N26" s="26" t="s">
        <v>23</v>
      </c>
      <c r="O26" s="27" t="s">
        <v>24</v>
      </c>
      <c r="P26" s="55">
        <v>66.71</v>
      </c>
      <c r="T26" s="63" t="s">
        <v>23</v>
      </c>
      <c r="U26" s="102">
        <f>+$P26*U$54*(1+U$57)*(1+U$48)*(1+U$50)</f>
        <v>126.62225100000002</v>
      </c>
      <c r="V26" s="102">
        <f>+$P26*V$54*(1+V$57)*(1+V$48)*(1+V$50)/(1+$U$61)*(1+V$61)</f>
        <v>118.87235197117</v>
      </c>
      <c r="W26" s="77">
        <f>+$P26*(1+W$61)*(1+W$57)*(1+W$48)*(1+W$50)*W$54</f>
        <v>160.421506245</v>
      </c>
      <c r="X26" s="77">
        <f>+$P26*(1+X$61)*(1+X$57)*(1+X$48)*(1+X$50)*X$54</f>
        <v>179.82305947436757</v>
      </c>
      <c r="Y26" s="77">
        <f>+$P26*(1+Y$61)*(1+Y$57)*(1+Y$48)*(1+Y$50)*Y$54</f>
        <v>183.98269732735457</v>
      </c>
      <c r="Z26" s="77">
        <f>+$P26*(1+Z$61)*(1+Z$57)*(1+Z$48)*(1+Z$50)*Z$54</f>
        <v>190.60607443113935</v>
      </c>
      <c r="AA26" s="77">
        <f>+$P26*(1+AA$61)*(1+AA$57)*(1+AA$48)*(1+AA$50)*AA$54</f>
        <v>197.46789311066038</v>
      </c>
      <c r="AB26" s="59" t="s">
        <v>23</v>
      </c>
      <c r="AC26" s="26"/>
      <c r="AD26" s="26"/>
      <c r="AE26" s="57">
        <v>67.8</v>
      </c>
      <c r="AF26" s="52">
        <v>1.313</v>
      </c>
      <c r="AG26" s="56">
        <f>+AF26*AE26</f>
        <v>89.02139999999999</v>
      </c>
      <c r="AH26" s="26" t="s">
        <v>23</v>
      </c>
      <c r="AI26" s="27" t="s">
        <v>24</v>
      </c>
      <c r="AJ26" s="55">
        <v>63.04114864217321</v>
      </c>
      <c r="AL26" s="63" t="s">
        <v>23</v>
      </c>
      <c r="AM26" s="102">
        <f>+$P26*AM$54*(1+AM$57)*(1+AM$48)*(1+AM$50)</f>
        <v>126.62225100000002</v>
      </c>
      <c r="AN26" s="102">
        <f>+$P26*AN$54*(1+AN$57)*(1+AN$48)*(1+AN$50)/(1+$U$61)*(1+AN$61)</f>
        <v>118.87235197117</v>
      </c>
      <c r="AO26" s="150">
        <f aca="true" t="shared" si="14" ref="AO26:AT31">+$AJ26*(1+AO$61)*(1+AO$57)*(1+AO$48)*(1+AO$50)*AO$54</f>
        <v>163.3337217844728</v>
      </c>
      <c r="AP26" s="77">
        <f t="shared" si="14"/>
        <v>156.50403420365006</v>
      </c>
      <c r="AQ26" s="77">
        <f t="shared" si="14"/>
        <v>163.91418470342992</v>
      </c>
      <c r="AR26" s="77">
        <f t="shared" si="14"/>
        <v>173.73282805478175</v>
      </c>
      <c r="AS26" s="77">
        <f t="shared" si="14"/>
        <v>179.63974420864432</v>
      </c>
      <c r="AT26" s="77">
        <f t="shared" si="14"/>
        <v>185.74749551173824</v>
      </c>
      <c r="AU26" s="59" t="s">
        <v>23</v>
      </c>
      <c r="AY26" s="26" t="s">
        <v>23</v>
      </c>
      <c r="AZ26" s="27" t="s">
        <v>24</v>
      </c>
      <c r="BA26" s="55">
        <v>63.04114864217321</v>
      </c>
      <c r="BC26" s="63" t="s">
        <v>23</v>
      </c>
      <c r="BD26" s="102">
        <f>+$P26*BD$54*(1+BD$57)*(1+BD$48)*(1+BD$50)</f>
        <v>126.62225100000002</v>
      </c>
      <c r="BE26" s="102">
        <f>+$P26*BE$54*(1+BE$57)*(1+BE$48)*(1+BE$50)/(1+$U$61)*(1+BE$61)</f>
        <v>118.87235197117</v>
      </c>
      <c r="BF26" s="150">
        <f aca="true" t="shared" si="15" ref="BF26:BK31">+$AJ26*(1+BF$61)*(1+BF$57)*(1+BF$48)*(1+BF$50)*BF$54</f>
        <v>163.3337217844728</v>
      </c>
      <c r="BG26" s="77">
        <f t="shared" si="15"/>
        <v>159.63411488772306</v>
      </c>
      <c r="BH26" s="77">
        <f t="shared" si="15"/>
        <v>167.19246839749852</v>
      </c>
      <c r="BI26" s="77">
        <f t="shared" si="15"/>
        <v>177.2074846158774</v>
      </c>
      <c r="BJ26" s="77">
        <f t="shared" si="15"/>
        <v>183.23253909281723</v>
      </c>
      <c r="BK26" s="77">
        <f t="shared" si="15"/>
        <v>189.46244542197303</v>
      </c>
      <c r="BL26" s="59" t="s">
        <v>23</v>
      </c>
      <c r="BQ26" s="134">
        <f t="shared" si="0"/>
        <v>-16.489337689894768</v>
      </c>
      <c r="BR26" s="134">
        <f t="shared" si="1"/>
        <v>-27.478663123704507</v>
      </c>
      <c r="BS26" s="134">
        <f t="shared" si="2"/>
        <v>-26.691889727709423</v>
      </c>
      <c r="BT26" s="134">
        <f t="shared" si="3"/>
        <v>-23.735065055878636</v>
      </c>
      <c r="BU26" s="136" t="s">
        <v>23</v>
      </c>
      <c r="BV26" s="137">
        <f t="shared" si="4"/>
        <v>-0.09169757059019007</v>
      </c>
      <c r="BW26" s="137">
        <f t="shared" si="5"/>
        <v>-0.14935460520405675</v>
      </c>
      <c r="BX26" s="137">
        <f t="shared" si="6"/>
        <v>-0.14003693118055616</v>
      </c>
      <c r="BY26" s="137">
        <f t="shared" si="7"/>
        <v>-0.12019708460948424</v>
      </c>
      <c r="BZ26" s="136" t="s">
        <v>23</v>
      </c>
      <c r="CA26" s="139">
        <f t="shared" si="8"/>
        <v>-0.1253215478960718</v>
      </c>
      <c r="CB26">
        <v>-0.016597786705586065</v>
      </c>
    </row>
    <row r="27" spans="4:79" ht="16.5" customHeight="1" thickBot="1">
      <c r="D27" s="38"/>
      <c r="E27" s="38"/>
      <c r="F27" s="38"/>
      <c r="G27" s="38"/>
      <c r="H27" s="38"/>
      <c r="I27" s="26"/>
      <c r="K27" s="57"/>
      <c r="L27" s="52"/>
      <c r="M27" s="56"/>
      <c r="P27" s="55"/>
      <c r="T27" s="67"/>
      <c r="U27" s="106"/>
      <c r="V27" s="106"/>
      <c r="W27" s="77"/>
      <c r="X27" s="77"/>
      <c r="Y27" s="77"/>
      <c r="Z27" s="77"/>
      <c r="AA27" s="77"/>
      <c r="AB27" s="60"/>
      <c r="AC27" s="26"/>
      <c r="AD27" s="26"/>
      <c r="AE27" s="57"/>
      <c r="AF27" s="52"/>
      <c r="AG27" s="56"/>
      <c r="AH27" s="26" t="s">
        <v>82</v>
      </c>
      <c r="AJ27" s="55">
        <v>43.68002857665601</v>
      </c>
      <c r="AL27" s="67" t="s">
        <v>82</v>
      </c>
      <c r="AM27" s="106"/>
      <c r="AN27" s="106"/>
      <c r="AO27" s="150">
        <f t="shared" si="14"/>
        <v>113.17086995944382</v>
      </c>
      <c r="AP27" s="77">
        <f t="shared" si="14"/>
        <v>108.43870763173524</v>
      </c>
      <c r="AQ27" s="77">
        <f t="shared" si="14"/>
        <v>113.57306182037661</v>
      </c>
      <c r="AR27" s="77">
        <f t="shared" si="14"/>
        <v>120.37621549711865</v>
      </c>
      <c r="AS27" s="77">
        <f t="shared" si="14"/>
        <v>124.46900682402068</v>
      </c>
      <c r="AT27" s="77">
        <f t="shared" si="14"/>
        <v>128.70095305603738</v>
      </c>
      <c r="AU27" s="60" t="s">
        <v>82</v>
      </c>
      <c r="AY27" s="26" t="s">
        <v>82</v>
      </c>
      <c r="BA27" s="55">
        <v>43.68002857665601</v>
      </c>
      <c r="BC27" s="67" t="s">
        <v>81</v>
      </c>
      <c r="BD27" s="106"/>
      <c r="BE27" s="106"/>
      <c r="BF27" s="150">
        <f t="shared" si="15"/>
        <v>113.17086995944382</v>
      </c>
      <c r="BG27" s="77">
        <f t="shared" si="15"/>
        <v>110.60748178436995</v>
      </c>
      <c r="BH27" s="77">
        <f t="shared" si="15"/>
        <v>115.84452305678414</v>
      </c>
      <c r="BI27" s="77">
        <f t="shared" si="15"/>
        <v>122.78373980706102</v>
      </c>
      <c r="BJ27" s="77">
        <f t="shared" si="15"/>
        <v>126.95838696050112</v>
      </c>
      <c r="BK27" s="77">
        <f t="shared" si="15"/>
        <v>131.27497211715814</v>
      </c>
      <c r="BL27" s="60" t="s">
        <v>82</v>
      </c>
      <c r="BQ27" s="134"/>
      <c r="BR27" s="134"/>
      <c r="BS27" s="134"/>
      <c r="BT27" s="134"/>
      <c r="BU27" s="136"/>
      <c r="BV27" s="137"/>
      <c r="BW27" s="137"/>
      <c r="BX27" s="137"/>
      <c r="BY27" s="137"/>
      <c r="BZ27" s="136"/>
      <c r="CA27" s="139"/>
    </row>
    <row r="28" spans="2:80" ht="16.5" customHeight="1" thickBot="1">
      <c r="B28" s="26" t="s">
        <v>25</v>
      </c>
      <c r="C28" s="27" t="s">
        <v>26</v>
      </c>
      <c r="D28" s="38">
        <v>101.53</v>
      </c>
      <c r="E28" s="38">
        <v>105.5</v>
      </c>
      <c r="F28" s="38">
        <v>109.01</v>
      </c>
      <c r="G28" s="38">
        <v>112.36</v>
      </c>
      <c r="H28" s="38">
        <v>113.56</v>
      </c>
      <c r="I28" s="26" t="s">
        <v>25</v>
      </c>
      <c r="K28" s="57">
        <v>44.06</v>
      </c>
      <c r="L28" s="52">
        <v>1.313</v>
      </c>
      <c r="M28" s="56">
        <f>+L28*K28</f>
        <v>57.85078</v>
      </c>
      <c r="N28" s="26" t="s">
        <v>25</v>
      </c>
      <c r="O28" s="27" t="s">
        <v>26</v>
      </c>
      <c r="P28" s="55">
        <v>43.67</v>
      </c>
      <c r="T28" s="67" t="s">
        <v>25</v>
      </c>
      <c r="U28" s="106">
        <f>+$P28*U$54*(1+U$57)*(1+U$48)*(1+U$50)</f>
        <v>82.89002700000002</v>
      </c>
      <c r="V28" s="106">
        <f>+$P28*V$54*(1+V$57)*(1+V$48)*(1+V$50)/(1+$U$61)*(1+V$61)</f>
        <v>77.81675326909</v>
      </c>
      <c r="W28" s="77">
        <f aca="true" t="shared" si="16" ref="W28:AA31">+$P28*(1+W$61)*(1+W$57)*(1+W$48)*(1+W$50)*W$54</f>
        <v>105.015847365</v>
      </c>
      <c r="X28" s="77">
        <f t="shared" si="16"/>
        <v>117.7165793321186</v>
      </c>
      <c r="Y28" s="77">
        <f t="shared" si="16"/>
        <v>120.43958015718147</v>
      </c>
      <c r="Z28" s="77">
        <f t="shared" si="16"/>
        <v>124.77540504284</v>
      </c>
      <c r="AA28" s="77">
        <f t="shared" si="16"/>
        <v>129.26731962438225</v>
      </c>
      <c r="AB28" s="60" t="s">
        <v>25</v>
      </c>
      <c r="AC28" s="26"/>
      <c r="AD28" s="26"/>
      <c r="AE28" s="57">
        <v>44.06</v>
      </c>
      <c r="AF28" s="52">
        <v>1.313</v>
      </c>
      <c r="AG28" s="56">
        <f>+AF28*AE28</f>
        <v>57.85078</v>
      </c>
      <c r="AH28" s="26" t="s">
        <v>25</v>
      </c>
      <c r="AI28" s="27" t="s">
        <v>26</v>
      </c>
      <c r="AJ28" s="55">
        <v>51.796060254924676</v>
      </c>
      <c r="AL28" s="67" t="s">
        <v>25</v>
      </c>
      <c r="AM28" s="106">
        <f>+$P28*AM$54*(1+AM$57)*(1+AM$48)*(1+AM$50)</f>
        <v>82.89002700000002</v>
      </c>
      <c r="AN28" s="106">
        <f>+$P28*AN$54*(1+AN$57)*(1+AN$48)*(1+AN$50)/(1+$U$61)*(1+AN$61)</f>
        <v>77.81675326909</v>
      </c>
      <c r="AO28" s="150">
        <f t="shared" si="14"/>
        <v>134.198749188876</v>
      </c>
      <c r="AP28" s="77">
        <f t="shared" si="14"/>
        <v>128.5873205097045</v>
      </c>
      <c r="AQ28" s="77">
        <f t="shared" si="14"/>
        <v>134.67567089753186</v>
      </c>
      <c r="AR28" s="77">
        <f t="shared" si="14"/>
        <v>142.74289450627197</v>
      </c>
      <c r="AS28" s="77">
        <f t="shared" si="14"/>
        <v>147.5961529194852</v>
      </c>
      <c r="AT28" s="77">
        <f t="shared" si="14"/>
        <v>152.6144221187477</v>
      </c>
      <c r="AU28" s="60" t="s">
        <v>25</v>
      </c>
      <c r="AY28" s="26" t="s">
        <v>25</v>
      </c>
      <c r="AZ28" s="27" t="s">
        <v>26</v>
      </c>
      <c r="BA28" s="55">
        <v>51.796060254924676</v>
      </c>
      <c r="BC28" s="67" t="s">
        <v>25</v>
      </c>
      <c r="BD28" s="106">
        <f>+$P28*BD$54*(1+BD$57)*(1+BD$48)*(1+BD$50)</f>
        <v>82.89002700000002</v>
      </c>
      <c r="BE28" s="106">
        <f>+$P28*BE$54*(1+BE$57)*(1+BE$48)*(1+BE$50)/(1+$U$61)*(1+BE$61)</f>
        <v>77.81675326909</v>
      </c>
      <c r="BF28" s="150">
        <f t="shared" si="15"/>
        <v>134.198749188876</v>
      </c>
      <c r="BG28" s="77">
        <f t="shared" si="15"/>
        <v>131.1590669198986</v>
      </c>
      <c r="BH28" s="77">
        <f t="shared" si="15"/>
        <v>137.3691843154825</v>
      </c>
      <c r="BI28" s="77">
        <f t="shared" si="15"/>
        <v>145.59775239639742</v>
      </c>
      <c r="BJ28" s="77">
        <f t="shared" si="15"/>
        <v>150.54807597787493</v>
      </c>
      <c r="BK28" s="77">
        <f t="shared" si="15"/>
        <v>155.66671056112267</v>
      </c>
      <c r="BL28" s="60" t="s">
        <v>25</v>
      </c>
      <c r="BQ28" s="134">
        <f t="shared" si="0"/>
        <v>16.48216985675741</v>
      </c>
      <c r="BR28" s="134">
        <f t="shared" si="1"/>
        <v>8.147740352523044</v>
      </c>
      <c r="BS28" s="134">
        <f t="shared" si="2"/>
        <v>9.900265854691852</v>
      </c>
      <c r="BT28" s="134">
        <f t="shared" si="3"/>
        <v>13.475574881889713</v>
      </c>
      <c r="BU28" s="136" t="s">
        <v>25</v>
      </c>
      <c r="BV28" s="137">
        <f t="shared" si="4"/>
        <v>0.1400157050966932</v>
      </c>
      <c r="BW28" s="137">
        <f t="shared" si="5"/>
        <v>0.06765002287362439</v>
      </c>
      <c r="BX28" s="137">
        <f t="shared" si="6"/>
        <v>0.07934469017586218</v>
      </c>
      <c r="BY28" s="137">
        <f t="shared" si="7"/>
        <v>0.10424579794062633</v>
      </c>
      <c r="BZ28" s="136" t="s">
        <v>25</v>
      </c>
      <c r="CA28" s="139">
        <f t="shared" si="8"/>
        <v>0.09781405402170153</v>
      </c>
      <c r="CB28">
        <v>0.00469243919888338</v>
      </c>
    </row>
    <row r="29" spans="4:79" ht="16.5" customHeight="1" thickBot="1">
      <c r="D29" s="38"/>
      <c r="E29" s="38"/>
      <c r="F29" s="38"/>
      <c r="G29" s="38"/>
      <c r="H29" s="38"/>
      <c r="I29" s="26"/>
      <c r="K29" s="57"/>
      <c r="L29" s="52"/>
      <c r="M29" s="56"/>
      <c r="P29" s="55"/>
      <c r="T29" s="67"/>
      <c r="U29" s="106"/>
      <c r="V29" s="106"/>
      <c r="W29" s="77"/>
      <c r="X29" s="77"/>
      <c r="Y29" s="77"/>
      <c r="Z29" s="77"/>
      <c r="AA29" s="77"/>
      <c r="AB29" s="60"/>
      <c r="AC29" s="26"/>
      <c r="AD29" s="26"/>
      <c r="AE29" s="57"/>
      <c r="AF29" s="52"/>
      <c r="AG29" s="56"/>
      <c r="AJ29" s="55"/>
      <c r="AL29" s="67" t="s">
        <v>102</v>
      </c>
      <c r="AM29" s="106"/>
      <c r="AN29" s="106"/>
      <c r="AO29" s="150"/>
      <c r="AP29" s="77">
        <f>+AP31</f>
        <v>78.33312632654983</v>
      </c>
      <c r="AQ29" s="77">
        <f>+AQ31</f>
        <v>82.04204193471033</v>
      </c>
      <c r="AR29" s="77">
        <f>+AR31</f>
        <v>86.95645218560495</v>
      </c>
      <c r="AS29" s="77">
        <f>+AS31</f>
        <v>89.9129715599155</v>
      </c>
      <c r="AT29" s="77">
        <f>+AT31</f>
        <v>92.97001259295263</v>
      </c>
      <c r="AU29" s="67" t="s">
        <v>102</v>
      </c>
      <c r="BA29" s="55"/>
      <c r="BC29" s="67"/>
      <c r="BD29" s="106"/>
      <c r="BE29" s="106"/>
      <c r="BF29" s="150"/>
      <c r="BG29" s="77"/>
      <c r="BH29" s="77"/>
      <c r="BI29" s="77"/>
      <c r="BJ29" s="77"/>
      <c r="BK29" s="77"/>
      <c r="BL29" s="60"/>
      <c r="BQ29" s="134"/>
      <c r="BR29" s="134"/>
      <c r="BS29" s="134"/>
      <c r="BT29" s="134"/>
      <c r="BU29" s="136"/>
      <c r="BV29" s="137"/>
      <c r="BW29" s="137"/>
      <c r="BX29" s="137"/>
      <c r="BY29" s="137"/>
      <c r="BZ29" s="136"/>
      <c r="CA29" s="139"/>
    </row>
    <row r="30" spans="4:79" ht="16.5" customHeight="1" thickBot="1">
      <c r="D30" s="38"/>
      <c r="E30" s="38"/>
      <c r="F30" s="38"/>
      <c r="G30" s="38"/>
      <c r="H30" s="38"/>
      <c r="I30" s="26"/>
      <c r="K30" s="57"/>
      <c r="L30" s="52"/>
      <c r="M30" s="56"/>
      <c r="P30" s="55"/>
      <c r="T30" s="67"/>
      <c r="U30" s="106"/>
      <c r="V30" s="106"/>
      <c r="W30" s="77"/>
      <c r="X30" s="77"/>
      <c r="Y30" s="77"/>
      <c r="Z30" s="77"/>
      <c r="AA30" s="77"/>
      <c r="AB30" s="60"/>
      <c r="AC30" s="26"/>
      <c r="AD30" s="26"/>
      <c r="AE30" s="57"/>
      <c r="AF30" s="52"/>
      <c r="AG30" s="56"/>
      <c r="AJ30" s="55"/>
      <c r="AL30" s="227" t="s">
        <v>104</v>
      </c>
      <c r="AM30" s="228"/>
      <c r="AN30" s="228"/>
      <c r="AO30" s="229"/>
      <c r="AP30" s="230">
        <f>+AP31*1.1</f>
        <v>86.16643895920483</v>
      </c>
      <c r="AQ30" s="230">
        <f>+AQ31*1.1</f>
        <v>90.24624612818137</v>
      </c>
      <c r="AR30" s="230">
        <f>+AR31*1.1</f>
        <v>95.65209740416545</v>
      </c>
      <c r="AS30" s="230">
        <f>+AS31*1.1</f>
        <v>98.90426871590707</v>
      </c>
      <c r="AT30" s="230">
        <f>+AT31*1.1</f>
        <v>102.2670138522479</v>
      </c>
      <c r="AU30" s="227" t="s">
        <v>103</v>
      </c>
      <c r="BA30" s="55"/>
      <c r="BC30" s="67"/>
      <c r="BD30" s="106"/>
      <c r="BE30" s="106"/>
      <c r="BF30" s="150"/>
      <c r="BG30" s="77"/>
      <c r="BH30" s="77"/>
      <c r="BI30" s="77"/>
      <c r="BJ30" s="77"/>
      <c r="BK30" s="77"/>
      <c r="BL30" s="60"/>
      <c r="BQ30" s="134"/>
      <c r="BR30" s="134"/>
      <c r="BS30" s="134"/>
      <c r="BT30" s="134"/>
      <c r="BU30" s="136"/>
      <c r="BV30" s="137"/>
      <c r="BW30" s="137"/>
      <c r="BX30" s="137"/>
      <c r="BY30" s="137"/>
      <c r="BZ30" s="136"/>
      <c r="CA30" s="139"/>
    </row>
    <row r="31" spans="2:80" ht="16.5" customHeight="1" thickBot="1">
      <c r="B31" s="26" t="s">
        <v>27</v>
      </c>
      <c r="C31" s="27" t="s">
        <v>28</v>
      </c>
      <c r="D31" s="38">
        <v>74.6</v>
      </c>
      <c r="E31" s="38">
        <v>77.52</v>
      </c>
      <c r="F31" s="38">
        <v>80.1</v>
      </c>
      <c r="G31" s="38">
        <v>82.56</v>
      </c>
      <c r="H31" s="38">
        <v>83.44</v>
      </c>
      <c r="I31" s="26" t="s">
        <v>27</v>
      </c>
      <c r="K31" s="57">
        <v>32.2</v>
      </c>
      <c r="L31" s="52">
        <v>1.313</v>
      </c>
      <c r="M31" s="56">
        <f>+L31*K31</f>
        <v>42.278600000000004</v>
      </c>
      <c r="N31" s="26" t="s">
        <v>27</v>
      </c>
      <c r="O31" s="27" t="s">
        <v>28</v>
      </c>
      <c r="P31" s="55">
        <v>30.99</v>
      </c>
      <c r="T31" s="64" t="s">
        <v>27</v>
      </c>
      <c r="U31" s="103">
        <f>+$P31*U$54*(1+U$57)*(1+U$48)*(1+U$50)</f>
        <v>58.82211900000001</v>
      </c>
      <c r="V31" s="103">
        <f>+$P31*V$54*(1+V$57)*(1+V$48)*(1+V$50)/(1+$U$61)*(1+V$61)</f>
        <v>55.22191856672999</v>
      </c>
      <c r="W31" s="77">
        <f t="shared" si="16"/>
        <v>74.523496905</v>
      </c>
      <c r="X31" s="77">
        <f t="shared" si="16"/>
        <v>83.53645050383226</v>
      </c>
      <c r="Y31" s="77">
        <f t="shared" si="16"/>
        <v>85.46880213123548</v>
      </c>
      <c r="Z31" s="77">
        <f t="shared" si="16"/>
        <v>88.54567900795995</v>
      </c>
      <c r="AA31" s="77">
        <f t="shared" si="16"/>
        <v>91.73332345224652</v>
      </c>
      <c r="AB31" s="62" t="s">
        <v>27</v>
      </c>
      <c r="AC31" s="26"/>
      <c r="AD31" s="26"/>
      <c r="AE31" s="57">
        <v>32.2</v>
      </c>
      <c r="AF31" s="52">
        <v>1.313</v>
      </c>
      <c r="AG31" s="56">
        <f>+AF31*AE31</f>
        <v>42.278600000000004</v>
      </c>
      <c r="AH31" s="26" t="s">
        <v>27</v>
      </c>
      <c r="AI31" s="27" t="s">
        <v>28</v>
      </c>
      <c r="AJ31" s="55">
        <v>31.553245802803644</v>
      </c>
      <c r="AL31" s="64" t="s">
        <v>101</v>
      </c>
      <c r="AM31" s="103">
        <f>+$P31*AM$54*(1+AM$57)*(1+AM$48)*(1+AM$50)</f>
        <v>58.82211900000001</v>
      </c>
      <c r="AN31" s="103">
        <f>+$P31*AN$54*(1+AN$57)*(1+AN$48)*(1+AN$50)/(1+$U$61)*(1+AN$61)</f>
        <v>55.22191856672999</v>
      </c>
      <c r="AO31" s="150">
        <f t="shared" si="14"/>
        <v>81.7515096465817</v>
      </c>
      <c r="AP31" s="77">
        <f t="shared" si="14"/>
        <v>78.33312632654983</v>
      </c>
      <c r="AQ31" s="77">
        <f t="shared" si="14"/>
        <v>82.04204193471033</v>
      </c>
      <c r="AR31" s="77">
        <f t="shared" si="14"/>
        <v>86.95645218560495</v>
      </c>
      <c r="AS31" s="77">
        <f t="shared" si="14"/>
        <v>89.9129715599155</v>
      </c>
      <c r="AT31" s="77">
        <f t="shared" si="14"/>
        <v>92.97001259295263</v>
      </c>
      <c r="AU31" s="64" t="s">
        <v>101</v>
      </c>
      <c r="AY31" s="26" t="s">
        <v>27</v>
      </c>
      <c r="AZ31" s="27" t="s">
        <v>28</v>
      </c>
      <c r="BA31" s="55">
        <v>31.553245802803644</v>
      </c>
      <c r="BC31" s="64" t="s">
        <v>27</v>
      </c>
      <c r="BD31" s="103">
        <f>+$P31*BD$54*(1+BD$57)*(1+BD$48)*(1+BD$50)</f>
        <v>58.82211900000001</v>
      </c>
      <c r="BE31" s="103">
        <f>+$P31*BE$54*(1+BE$57)*(1+BE$48)*(1+BE$50)/(1+$U$61)*(1+BE$61)</f>
        <v>55.22191856672999</v>
      </c>
      <c r="BF31" s="150">
        <f t="shared" si="15"/>
        <v>81.7515096465817</v>
      </c>
      <c r="BG31" s="77">
        <f t="shared" si="15"/>
        <v>79.89978885308084</v>
      </c>
      <c r="BH31" s="77">
        <f t="shared" si="15"/>
        <v>83.68288277340453</v>
      </c>
      <c r="BI31" s="77">
        <f t="shared" si="15"/>
        <v>88.69558122931704</v>
      </c>
      <c r="BJ31" s="77">
        <f t="shared" si="15"/>
        <v>91.71123099111384</v>
      </c>
      <c r="BK31" s="77">
        <f t="shared" si="15"/>
        <v>94.8294128448117</v>
      </c>
      <c r="BL31" s="62" t="s">
        <v>27</v>
      </c>
      <c r="BQ31" s="134">
        <f t="shared" si="0"/>
        <v>-1.784940857250561</v>
      </c>
      <c r="BR31" s="134">
        <f t="shared" si="1"/>
        <v>-7.135675804685647</v>
      </c>
      <c r="BS31" s="134">
        <f t="shared" si="2"/>
        <v>-6.503637073249621</v>
      </c>
      <c r="BT31" s="134">
        <f t="shared" si="3"/>
        <v>-4.776871266641578</v>
      </c>
      <c r="BU31" s="136" t="s">
        <v>27</v>
      </c>
      <c r="BV31" s="137">
        <f t="shared" si="4"/>
        <v>-0.021367209720847265</v>
      </c>
      <c r="BW31" s="137">
        <f t="shared" si="5"/>
        <v>-0.08348866050244828</v>
      </c>
      <c r="BX31" s="137">
        <f t="shared" si="6"/>
        <v>-0.07344951381156574</v>
      </c>
      <c r="BY31" s="137">
        <f t="shared" si="7"/>
        <v>-0.052073456916975944</v>
      </c>
      <c r="BZ31" s="136" t="s">
        <v>27</v>
      </c>
      <c r="CA31" s="139">
        <f t="shared" si="8"/>
        <v>-0.05759471023795931</v>
      </c>
      <c r="CB31">
        <v>-0.007634632602567013</v>
      </c>
    </row>
    <row r="32" spans="2:79" s="171" customFormat="1" ht="9" customHeight="1" thickBot="1">
      <c r="B32" s="172"/>
      <c r="D32" s="173"/>
      <c r="E32" s="173"/>
      <c r="F32" s="173"/>
      <c r="G32" s="173"/>
      <c r="H32" s="173"/>
      <c r="I32" s="172"/>
      <c r="K32" s="174"/>
      <c r="L32" s="174"/>
      <c r="M32" s="172"/>
      <c r="N32" s="172"/>
      <c r="P32" s="175"/>
      <c r="Q32" s="176"/>
      <c r="R32" s="176"/>
      <c r="S32" s="176"/>
      <c r="T32" s="177"/>
      <c r="U32" s="178"/>
      <c r="V32" s="178"/>
      <c r="W32" s="179"/>
      <c r="X32" s="180"/>
      <c r="Y32" s="180"/>
      <c r="Z32" s="180"/>
      <c r="AA32" s="180"/>
      <c r="AB32" s="181"/>
      <c r="AC32" s="172"/>
      <c r="AD32" s="172"/>
      <c r="AE32" s="174"/>
      <c r="AF32" s="174"/>
      <c r="AG32" s="172"/>
      <c r="AH32" s="172"/>
      <c r="AJ32" s="175"/>
      <c r="AK32" s="176"/>
      <c r="AL32" s="177"/>
      <c r="AM32" s="178"/>
      <c r="AN32" s="178"/>
      <c r="AO32" s="179"/>
      <c r="AP32" s="180"/>
      <c r="AQ32" s="180"/>
      <c r="AR32" s="180"/>
      <c r="AS32" s="180"/>
      <c r="AT32" s="180"/>
      <c r="AU32" s="181"/>
      <c r="AY32" s="172"/>
      <c r="BA32" s="175"/>
      <c r="BB32" s="176"/>
      <c r="BC32" s="177"/>
      <c r="BD32" s="178"/>
      <c r="BE32" s="178"/>
      <c r="BF32" s="179"/>
      <c r="BG32" s="180"/>
      <c r="BH32" s="180"/>
      <c r="BI32" s="180"/>
      <c r="BJ32" s="180"/>
      <c r="BK32" s="180"/>
      <c r="BL32" s="181"/>
      <c r="BQ32" s="182"/>
      <c r="BR32" s="182"/>
      <c r="BS32" s="182"/>
      <c r="BT32" s="182"/>
      <c r="BU32" s="183"/>
      <c r="BV32" s="184"/>
      <c r="BW32" s="184"/>
      <c r="BX32" s="184"/>
      <c r="BY32" s="184"/>
      <c r="BZ32" s="183"/>
      <c r="CA32" s="185"/>
    </row>
    <row r="33" spans="2:80" ht="18" customHeight="1" thickBot="1">
      <c r="B33" s="26" t="s">
        <v>29</v>
      </c>
      <c r="C33" s="27" t="s">
        <v>30</v>
      </c>
      <c r="D33" s="38">
        <v>131.1</v>
      </c>
      <c r="E33" s="38">
        <v>136.22</v>
      </c>
      <c r="F33" s="38">
        <v>140.76</v>
      </c>
      <c r="G33" s="38">
        <v>145.08</v>
      </c>
      <c r="H33" s="38">
        <v>146.62</v>
      </c>
      <c r="I33" s="26" t="s">
        <v>29</v>
      </c>
      <c r="K33" s="57">
        <v>64.78</v>
      </c>
      <c r="L33" s="52">
        <v>1.313</v>
      </c>
      <c r="M33" s="56">
        <f>+L33*K33</f>
        <v>85.05614</v>
      </c>
      <c r="N33" s="26" t="s">
        <v>29</v>
      </c>
      <c r="O33" s="27" t="s">
        <v>30</v>
      </c>
      <c r="P33" s="55">
        <v>63.19</v>
      </c>
      <c r="T33" s="63" t="s">
        <v>29</v>
      </c>
      <c r="U33" s="102">
        <f>+$P33*U$54*(1+U$62)*(1+U$48)*(1+U$50)</f>
        <v>108.0549</v>
      </c>
      <c r="V33" s="102">
        <f>+$P33*V$54*(1+V$62)*(1+V$48)*(1+V$50)/(1+$U$61)*(1+V$61)</f>
        <v>103.20803743</v>
      </c>
      <c r="W33" s="77">
        <f>+$P33*(1+W$61)*(1+W$62)*(1+W$48)*(1+W$50)*W$54</f>
        <v>138.14250255</v>
      </c>
      <c r="X33" s="77">
        <f aca="true" t="shared" si="17" ref="X33:AA34">+$P33*(1+X$61)*(1+X$62)*(1+X$48)*(1+X$50)*X$54</f>
        <v>153.45456707444598</v>
      </c>
      <c r="Y33" s="77">
        <f t="shared" si="17"/>
        <v>157.00425323695728</v>
      </c>
      <c r="Z33" s="77">
        <f t="shared" si="17"/>
        <v>162.65640635348777</v>
      </c>
      <c r="AA33" s="77">
        <f t="shared" si="17"/>
        <v>168.51203698221332</v>
      </c>
      <c r="AB33" s="59" t="s">
        <v>29</v>
      </c>
      <c r="AC33" s="26"/>
      <c r="AD33" s="26"/>
      <c r="AE33" s="57">
        <v>64.78</v>
      </c>
      <c r="AF33" s="52">
        <v>1.313</v>
      </c>
      <c r="AG33" s="56">
        <f>+AF33*AE33</f>
        <v>85.05614</v>
      </c>
      <c r="AH33" s="26" t="s">
        <v>29</v>
      </c>
      <c r="AI33" s="27" t="s">
        <v>30</v>
      </c>
      <c r="AJ33" s="55">
        <v>70.13347389330801</v>
      </c>
      <c r="AL33" s="63" t="s">
        <v>29</v>
      </c>
      <c r="AM33" s="102">
        <f>+$P33*AM$54*(1+AM$62)*(1+AM$48)*(1+AM$50)</f>
        <v>108.0549</v>
      </c>
      <c r="AN33" s="102">
        <f>+$P33*AN$54*(1+AN$62)*(1+AN$48)*(1+AN$50)/(1+$U$61)*(1+AN$61)</f>
        <v>103.20803743</v>
      </c>
      <c r="AO33" s="150">
        <f aca="true" t="shared" si="18" ref="AO33:AT33">+$AJ33*(1+AO$61)*(1+AO$62)*(1+AO$48)*(1+AO$50)*AO$54</f>
        <v>163.7020480880649</v>
      </c>
      <c r="AP33" s="77">
        <f t="shared" si="18"/>
        <v>156.1535647595597</v>
      </c>
      <c r="AQ33" s="77">
        <f t="shared" si="18"/>
        <v>164.28381998203938</v>
      </c>
      <c r="AR33" s="77">
        <f t="shared" si="18"/>
        <v>174.12460490080537</v>
      </c>
      <c r="AS33" s="77">
        <f t="shared" si="18"/>
        <v>180.04484146743275</v>
      </c>
      <c r="AT33" s="77">
        <f t="shared" si="18"/>
        <v>186.16636607732545</v>
      </c>
      <c r="AU33" s="59" t="s">
        <v>29</v>
      </c>
      <c r="AY33" s="26" t="s">
        <v>29</v>
      </c>
      <c r="AZ33" s="27" t="s">
        <v>30</v>
      </c>
      <c r="BA33" s="55">
        <v>70.13347389330801</v>
      </c>
      <c r="BC33" s="63" t="s">
        <v>29</v>
      </c>
      <c r="BD33" s="102">
        <f>+$P33*BD$54*(1+BD$62)*(1+BD$48)*(1+BD$50)</f>
        <v>108.0549</v>
      </c>
      <c r="BE33" s="102">
        <f>+$P33*BE$54*(1+BE$62)*(1+BE$48)*(1+BE$50)/(1+$U$61)*(1+BE$61)</f>
        <v>103.20803743</v>
      </c>
      <c r="BF33" s="150">
        <f aca="true" t="shared" si="19" ref="BF33:BK33">+$AJ33*(1+BF$61)*(1+BF$62)*(1+BF$48)*(1+BF$50)*BF$54</f>
        <v>163.7020480880649</v>
      </c>
      <c r="BG33" s="77">
        <f t="shared" si="19"/>
        <v>159.27663605475092</v>
      </c>
      <c r="BH33" s="77">
        <f t="shared" si="19"/>
        <v>167.56949638168018</v>
      </c>
      <c r="BI33" s="77">
        <f t="shared" si="19"/>
        <v>177.60709699882148</v>
      </c>
      <c r="BJ33" s="77">
        <f t="shared" si="19"/>
        <v>183.64573829678142</v>
      </c>
      <c r="BK33" s="77">
        <f t="shared" si="19"/>
        <v>189.889693398872</v>
      </c>
      <c r="BL33" s="59" t="s">
        <v>29</v>
      </c>
      <c r="BQ33" s="134">
        <f t="shared" si="0"/>
        <v>10.247481013618938</v>
      </c>
      <c r="BR33" s="134">
        <f t="shared" si="1"/>
        <v>-0.8506884773975685</v>
      </c>
      <c r="BS33" s="134">
        <f t="shared" si="2"/>
        <v>1.6274136285516079</v>
      </c>
      <c r="BT33" s="134">
        <f t="shared" si="3"/>
        <v>5.612567918592049</v>
      </c>
      <c r="BU33" s="136" t="s">
        <v>29</v>
      </c>
      <c r="BV33" s="137">
        <f t="shared" si="4"/>
        <v>0.06677859909276952</v>
      </c>
      <c r="BW33" s="137">
        <f t="shared" si="5"/>
        <v>-0.0054182511610922695</v>
      </c>
      <c r="BX33" s="137">
        <f t="shared" si="6"/>
        <v>0.010005223065207059</v>
      </c>
      <c r="BY33" s="137">
        <f t="shared" si="7"/>
        <v>0.03330662912338104</v>
      </c>
      <c r="BZ33" s="136" t="s">
        <v>29</v>
      </c>
      <c r="CA33" s="139">
        <f t="shared" si="8"/>
        <v>0.026168050030066337</v>
      </c>
      <c r="CB33">
        <v>0.019880619958877015</v>
      </c>
    </row>
    <row r="34" spans="2:80" ht="18" customHeight="1" thickBot="1">
      <c r="B34" s="26" t="s">
        <v>31</v>
      </c>
      <c r="C34" s="27" t="s">
        <v>32</v>
      </c>
      <c r="D34" s="38">
        <v>169.75</v>
      </c>
      <c r="E34" s="38">
        <v>176.38</v>
      </c>
      <c r="F34" s="38">
        <v>182.26</v>
      </c>
      <c r="G34" s="38">
        <v>187.86</v>
      </c>
      <c r="H34" s="38">
        <v>189.86</v>
      </c>
      <c r="I34" s="26" t="s">
        <v>31</v>
      </c>
      <c r="K34" s="57">
        <v>82.69</v>
      </c>
      <c r="L34" s="52">
        <v>1.313</v>
      </c>
      <c r="M34" s="56">
        <f>+L34*K34</f>
        <v>108.57197</v>
      </c>
      <c r="N34" s="26" t="s">
        <v>31</v>
      </c>
      <c r="O34" s="27" t="s">
        <v>32</v>
      </c>
      <c r="P34" s="55">
        <v>63.19</v>
      </c>
      <c r="T34" s="64" t="s">
        <v>31</v>
      </c>
      <c r="U34" s="103">
        <f>+$P34*U$54*(1+U$62)*(1+U$48)*(1+U$50)</f>
        <v>108.0549</v>
      </c>
      <c r="V34" s="103">
        <f>+$P34*V$54*(1+V$62)*(1+V$48)*(1+V$50)/(1+$U$61)*(1+V$61)</f>
        <v>103.20803743</v>
      </c>
      <c r="W34" s="77">
        <f>+$P34*(1+W$61)*(1+W$62)*(1+W$48)*(1+W$50)*W$54</f>
        <v>138.14250255</v>
      </c>
      <c r="X34" s="77">
        <f t="shared" si="17"/>
        <v>153.45456707444598</v>
      </c>
      <c r="Y34" s="77">
        <f t="shared" si="17"/>
        <v>157.00425323695728</v>
      </c>
      <c r="Z34" s="77">
        <f t="shared" si="17"/>
        <v>162.65640635348777</v>
      </c>
      <c r="AA34" s="77">
        <f t="shared" si="17"/>
        <v>168.51203698221332</v>
      </c>
      <c r="AB34" s="62" t="s">
        <v>31</v>
      </c>
      <c r="AC34" s="26"/>
      <c r="AD34" s="26"/>
      <c r="AE34" s="57">
        <v>82.69</v>
      </c>
      <c r="AF34" s="52">
        <v>1.313</v>
      </c>
      <c r="AG34" s="56">
        <f>+AF34*AE34</f>
        <v>108.57197</v>
      </c>
      <c r="AH34" s="143" t="s">
        <v>31</v>
      </c>
      <c r="AI34" s="32" t="s">
        <v>32</v>
      </c>
      <c r="AJ34" s="153">
        <v>66.54</v>
      </c>
      <c r="AL34" s="64" t="s">
        <v>31</v>
      </c>
      <c r="AM34" s="103">
        <f>+$P34*AM$54*(1+AM$62)*(1+AM$48)*(1+AM$50)</f>
        <v>108.0549</v>
      </c>
      <c r="AN34" s="103">
        <f>+$P34*AN$54*(1+AN$62)*(1+AN$48)*(1+AN$50)/(1+$U$61)*(1+AN$61)</f>
        <v>103.20803743</v>
      </c>
      <c r="AO34" s="150">
        <f aca="true" t="shared" si="20" ref="AO34:AT34">+AO14</f>
        <v>188.6996946118192</v>
      </c>
      <c r="AP34" s="144">
        <f t="shared" si="20"/>
        <v>180.79148714600234</v>
      </c>
      <c r="AQ34" s="144">
        <f t="shared" si="20"/>
        <v>189.3703042957474</v>
      </c>
      <c r="AR34" s="144">
        <f t="shared" si="20"/>
        <v>200.71379773764232</v>
      </c>
      <c r="AS34" s="144">
        <f t="shared" si="20"/>
        <v>207.53806686072215</v>
      </c>
      <c r="AT34" s="144">
        <f t="shared" si="20"/>
        <v>214.5943611339867</v>
      </c>
      <c r="AU34" s="62" t="s">
        <v>31</v>
      </c>
      <c r="AY34" s="143" t="s">
        <v>31</v>
      </c>
      <c r="AZ34" s="32" t="s">
        <v>32</v>
      </c>
      <c r="BA34" s="153">
        <v>66.54</v>
      </c>
      <c r="BC34" s="64" t="s">
        <v>31</v>
      </c>
      <c r="BD34" s="103">
        <f>+$P34*BD$54*(1+BD$62)*(1+BD$48)*(1+BD$50)</f>
        <v>108.0549</v>
      </c>
      <c r="BE34" s="103">
        <f>+$P34*BE$54*(1+BE$62)*(1+BE$48)*(1+BE$50)/(1+$U$61)*(1+BE$61)</f>
        <v>103.20803743</v>
      </c>
      <c r="BF34" s="150">
        <f aca="true" t="shared" si="21" ref="BF34:BK34">+BF14</f>
        <v>188.6996946118192</v>
      </c>
      <c r="BG34" s="144">
        <f t="shared" si="21"/>
        <v>184.4073168889224</v>
      </c>
      <c r="BH34" s="144">
        <f t="shared" si="21"/>
        <v>193.15771038166233</v>
      </c>
      <c r="BI34" s="144">
        <f t="shared" si="21"/>
        <v>204.72807369239518</v>
      </c>
      <c r="BJ34" s="144">
        <f t="shared" si="21"/>
        <v>211.68882819793663</v>
      </c>
      <c r="BK34" s="144">
        <f t="shared" si="21"/>
        <v>218.88624835666647</v>
      </c>
      <c r="BL34" s="62" t="s">
        <v>31</v>
      </c>
      <c r="BQ34" s="134">
        <f t="shared" si="0"/>
        <v>35.245127537373236</v>
      </c>
      <c r="BR34" s="134">
        <f t="shared" si="1"/>
        <v>23.787233909045057</v>
      </c>
      <c r="BS34" s="134">
        <f t="shared" si="2"/>
        <v>26.71389794225962</v>
      </c>
      <c r="BT34" s="134">
        <f t="shared" si="3"/>
        <v>32.20176075542901</v>
      </c>
      <c r="BU34" s="136" t="s">
        <v>31</v>
      </c>
      <c r="BV34" s="137">
        <f t="shared" si="4"/>
        <v>0.2296779314510375</v>
      </c>
      <c r="BW34" s="137">
        <f t="shared" si="5"/>
        <v>0.15150693958044809</v>
      </c>
      <c r="BX34" s="137">
        <f t="shared" si="6"/>
        <v>0.16423514167775544</v>
      </c>
      <c r="BY34" s="137">
        <f t="shared" si="7"/>
        <v>0.1910947213748769</v>
      </c>
      <c r="BZ34" s="136" t="s">
        <v>31</v>
      </c>
      <c r="CA34" s="139">
        <f t="shared" si="8"/>
        <v>0.18412868352102948</v>
      </c>
      <c r="CB34">
        <v>0.014847561717716163</v>
      </c>
    </row>
    <row r="35" spans="2:79" s="171" customFormat="1" ht="9" customHeight="1" thickBot="1">
      <c r="B35" s="172"/>
      <c r="D35" s="173"/>
      <c r="E35" s="173"/>
      <c r="F35" s="173"/>
      <c r="G35" s="173"/>
      <c r="H35" s="173"/>
      <c r="I35" s="172"/>
      <c r="K35" s="174"/>
      <c r="L35" s="174"/>
      <c r="M35" s="172"/>
      <c r="N35" s="172"/>
      <c r="P35" s="175"/>
      <c r="Q35" s="176"/>
      <c r="R35" s="176"/>
      <c r="S35" s="176"/>
      <c r="T35" s="177"/>
      <c r="U35" s="178"/>
      <c r="V35" s="178"/>
      <c r="W35" s="186"/>
      <c r="X35" s="187"/>
      <c r="Y35" s="187"/>
      <c r="Z35" s="187"/>
      <c r="AA35" s="187"/>
      <c r="AB35" s="181"/>
      <c r="AC35" s="172"/>
      <c r="AD35" s="172"/>
      <c r="AE35" s="174"/>
      <c r="AF35" s="174"/>
      <c r="AG35" s="172"/>
      <c r="AH35" s="172"/>
      <c r="AJ35" s="175"/>
      <c r="AK35" s="176"/>
      <c r="AL35" s="177"/>
      <c r="AM35" s="178"/>
      <c r="AN35" s="178"/>
      <c r="AO35" s="186"/>
      <c r="AP35" s="187"/>
      <c r="AQ35" s="187"/>
      <c r="AR35" s="187"/>
      <c r="AS35" s="187"/>
      <c r="AT35" s="187"/>
      <c r="AU35" s="181"/>
      <c r="AY35" s="172"/>
      <c r="BA35" s="175"/>
      <c r="BB35" s="176"/>
      <c r="BC35" s="177"/>
      <c r="BD35" s="178"/>
      <c r="BE35" s="178"/>
      <c r="BF35" s="186"/>
      <c r="BG35" s="187"/>
      <c r="BH35" s="187"/>
      <c r="BI35" s="187"/>
      <c r="BJ35" s="187"/>
      <c r="BK35" s="187"/>
      <c r="BL35" s="181"/>
      <c r="BQ35" s="182"/>
      <c r="BR35" s="182"/>
      <c r="BS35" s="182"/>
      <c r="BT35" s="182"/>
      <c r="BU35" s="183"/>
      <c r="BV35" s="184"/>
      <c r="BW35" s="184"/>
      <c r="BX35" s="184"/>
      <c r="BY35" s="184"/>
      <c r="BZ35" s="183"/>
      <c r="CA35" s="185"/>
    </row>
    <row r="36" spans="2:80" ht="18.75" customHeight="1" thickBot="1">
      <c r="B36" s="26" t="s">
        <v>33</v>
      </c>
      <c r="C36" s="27" t="s">
        <v>34</v>
      </c>
      <c r="D36" s="38">
        <v>141.51</v>
      </c>
      <c r="E36" s="38">
        <v>147.04</v>
      </c>
      <c r="F36" s="38">
        <v>151.94</v>
      </c>
      <c r="G36" s="38">
        <v>156.61</v>
      </c>
      <c r="H36" s="38">
        <v>158.27</v>
      </c>
      <c r="I36" s="26" t="s">
        <v>33</v>
      </c>
      <c r="K36" s="57">
        <v>65.1</v>
      </c>
      <c r="L36" s="52">
        <v>1.313</v>
      </c>
      <c r="M36" s="56">
        <f>+L36*K36</f>
        <v>85.4763</v>
      </c>
      <c r="N36" s="26" t="s">
        <v>33</v>
      </c>
      <c r="O36" s="27" t="s">
        <v>34</v>
      </c>
      <c r="P36" s="55">
        <v>65.86</v>
      </c>
      <c r="T36" s="63" t="s">
        <v>33</v>
      </c>
      <c r="U36" s="102">
        <f>+$P36*U$54*(1+U$59)*(1+U$48)*(1+U$50)</f>
        <v>120.504042</v>
      </c>
      <c r="V36" s="102">
        <f>+$P36*V$54*(1+V$59)*(1+V$48)*(1+V$50)/(1+$U$61)*(1+V$61)</f>
        <v>113.80793896435998</v>
      </c>
      <c r="W36" s="77">
        <f>+$P36*(1+W$61)*(1+W$59)*(1+W$48)*(1+W$50)*W$54</f>
        <v>153.33817783049997</v>
      </c>
      <c r="X36" s="77">
        <f aca="true" t="shared" si="22" ref="X36:AA37">+$P36*(1+X$61)*(1+X$59)*(1+X$48)*(1+X$50)*X$54</f>
        <v>170.33456945263507</v>
      </c>
      <c r="Y36" s="77">
        <f t="shared" si="22"/>
        <v>174.27472109302258</v>
      </c>
      <c r="Z36" s="77">
        <f t="shared" si="22"/>
        <v>180.5486110523714</v>
      </c>
      <c r="AA36" s="77">
        <f t="shared" si="22"/>
        <v>187.04836105025677</v>
      </c>
      <c r="AB36" s="59" t="s">
        <v>33</v>
      </c>
      <c r="AC36" s="26"/>
      <c r="AD36" s="26"/>
      <c r="AE36" s="57">
        <v>65.1</v>
      </c>
      <c r="AF36" s="52">
        <v>1.313</v>
      </c>
      <c r="AG36" s="56">
        <f>+AF36*AE36</f>
        <v>85.4763</v>
      </c>
      <c r="AH36" s="26" t="s">
        <v>33</v>
      </c>
      <c r="AI36" s="27" t="s">
        <v>34</v>
      </c>
      <c r="AJ36" s="55">
        <v>68.67</v>
      </c>
      <c r="AL36" s="63" t="s">
        <v>33</v>
      </c>
      <c r="AM36" s="102">
        <f>+$P36*AM$54*(1+AM$59)*(1+AM$48)*(1+AM$50)</f>
        <v>120.504042</v>
      </c>
      <c r="AN36" s="102">
        <f>+$P36*AN$54*(1+AN$59)*(1+AN$48)*(1+AN$50)/(1+$U$61)*(1+AN$61)</f>
        <v>113.80793896435998</v>
      </c>
      <c r="AO36" s="150">
        <f aca="true" t="shared" si="23" ref="AO36:AT37">+$AJ36*(1+AO$61)*(1+AO$59)*(1+AO$48)*(1+AO$50)*AO$54</f>
        <v>170.70467573250002</v>
      </c>
      <c r="AP36" s="77">
        <f t="shared" si="23"/>
        <v>162.83329346261252</v>
      </c>
      <c r="AQ36" s="77">
        <f t="shared" si="23"/>
        <v>171.31133388779548</v>
      </c>
      <c r="AR36" s="77">
        <f t="shared" si="23"/>
        <v>181.57307476477905</v>
      </c>
      <c r="AS36" s="77">
        <f t="shared" si="23"/>
        <v>187.74655930678153</v>
      </c>
      <c r="AT36" s="77">
        <f t="shared" si="23"/>
        <v>194.1299423232121</v>
      </c>
      <c r="AU36" s="59" t="s">
        <v>33</v>
      </c>
      <c r="AY36" s="26" t="s">
        <v>33</v>
      </c>
      <c r="AZ36" s="27" t="s">
        <v>34</v>
      </c>
      <c r="BA36" s="55">
        <v>67.03807028884428</v>
      </c>
      <c r="BC36" s="63" t="s">
        <v>33</v>
      </c>
      <c r="BD36" s="102">
        <f>+$P36*BD$54*(1+BD$59)*(1+BD$48)*(1+BD$50)</f>
        <v>120.504042</v>
      </c>
      <c r="BE36" s="102">
        <f>+$P36*BE$54*(1+BE$59)*(1+BE$48)*(1+BE$50)/(1+$U$61)*(1+BE$61)</f>
        <v>113.80793896435998</v>
      </c>
      <c r="BF36" s="150">
        <f aca="true" t="shared" si="24" ref="BF36:BK37">+$AJ36*(1+BF$61)*(1+BF$59)*(1+BF$48)*(1+BF$50)*BF$54</f>
        <v>170.70467573250002</v>
      </c>
      <c r="BG36" s="77">
        <f t="shared" si="24"/>
        <v>166.08995933186478</v>
      </c>
      <c r="BH36" s="77">
        <f t="shared" si="24"/>
        <v>174.7375605655514</v>
      </c>
      <c r="BI36" s="77">
        <f t="shared" si="24"/>
        <v>185.20453626007466</v>
      </c>
      <c r="BJ36" s="77">
        <f t="shared" si="24"/>
        <v>191.5014904929172</v>
      </c>
      <c r="BK36" s="77">
        <f t="shared" si="24"/>
        <v>198.01254116967638</v>
      </c>
      <c r="BL36" s="59" t="s">
        <v>33</v>
      </c>
      <c r="BQ36" s="134">
        <f t="shared" si="0"/>
        <v>0.3701062798649559</v>
      </c>
      <c r="BR36" s="134">
        <f t="shared" si="1"/>
        <v>-11.441427630410061</v>
      </c>
      <c r="BS36" s="134">
        <f t="shared" si="2"/>
        <v>-9.237277164575914</v>
      </c>
      <c r="BT36" s="134">
        <f t="shared" si="3"/>
        <v>-5.475286285477722</v>
      </c>
      <c r="BU36" s="136" t="s">
        <v>33</v>
      </c>
      <c r="BV36" s="137">
        <f t="shared" si="4"/>
        <v>0.002172819534251216</v>
      </c>
      <c r="BW36" s="137">
        <f t="shared" si="5"/>
        <v>-0.06565167660950078</v>
      </c>
      <c r="BX36" s="137">
        <f t="shared" si="6"/>
        <v>-0.05116227209245312</v>
      </c>
      <c r="BY36" s="137">
        <f t="shared" si="7"/>
        <v>-0.029272035610120123</v>
      </c>
      <c r="BZ36" s="136" t="s">
        <v>33</v>
      </c>
      <c r="CA36" s="139">
        <f t="shared" si="8"/>
        <v>-0.0359782911944557</v>
      </c>
      <c r="CB36">
        <v>-0.005515507660936727</v>
      </c>
    </row>
    <row r="37" spans="2:80" ht="18.75" customHeight="1" thickBot="1">
      <c r="B37" s="26" t="s">
        <v>35</v>
      </c>
      <c r="C37" s="27" t="s">
        <v>36</v>
      </c>
      <c r="D37" s="38">
        <v>203.27</v>
      </c>
      <c r="E37" s="38">
        <v>211.21</v>
      </c>
      <c r="F37" s="38">
        <v>218.25</v>
      </c>
      <c r="G37" s="38">
        <v>224.96</v>
      </c>
      <c r="H37" s="38">
        <v>227.35</v>
      </c>
      <c r="I37" s="26" t="s">
        <v>35</v>
      </c>
      <c r="K37" s="57">
        <v>95.02</v>
      </c>
      <c r="L37" s="52">
        <v>1.313</v>
      </c>
      <c r="M37" s="56">
        <f>+L37*K37</f>
        <v>124.76126</v>
      </c>
      <c r="N37" s="26" t="s">
        <v>35</v>
      </c>
      <c r="O37" s="27" t="s">
        <v>36</v>
      </c>
      <c r="P37" s="55">
        <v>95.16</v>
      </c>
      <c r="T37" s="64" t="s">
        <v>35</v>
      </c>
      <c r="U37" s="103">
        <f>+$P37*U$54*(1+U$59)*(1+U$48)*(1+U$50)</f>
        <v>174.114252</v>
      </c>
      <c r="V37" s="103">
        <f>+$P37*V$54*(1+V$59)*(1+V$48)*(1+V$50)/(1+$U$61)*(1+V$61)</f>
        <v>164.43916598616002</v>
      </c>
      <c r="W37" s="77">
        <f>+$P37*(1+W$61)*(1+W$59)*(1+W$48)*(1+W$50)*W$54</f>
        <v>221.55573948299997</v>
      </c>
      <c r="X37" s="77">
        <f t="shared" si="22"/>
        <v>246.11353824951033</v>
      </c>
      <c r="Y37" s="77">
        <f t="shared" si="22"/>
        <v>251.80659670835146</v>
      </c>
      <c r="Z37" s="77">
        <f t="shared" si="22"/>
        <v>260.8716341898521</v>
      </c>
      <c r="AA37" s="77">
        <f t="shared" si="22"/>
        <v>270.2630130206868</v>
      </c>
      <c r="AB37" s="62" t="s">
        <v>35</v>
      </c>
      <c r="AC37" s="26"/>
      <c r="AD37" s="26"/>
      <c r="AE37" s="57">
        <v>95.02</v>
      </c>
      <c r="AF37" s="52">
        <v>1.313</v>
      </c>
      <c r="AG37" s="56">
        <f>+AF37*AE37</f>
        <v>124.76126</v>
      </c>
      <c r="AH37" s="26" t="s">
        <v>35</v>
      </c>
      <c r="AI37" s="27" t="s">
        <v>36</v>
      </c>
      <c r="AJ37" s="55">
        <v>96.8</v>
      </c>
      <c r="AL37" s="64" t="s">
        <v>35</v>
      </c>
      <c r="AM37" s="103">
        <f>+$P37*AM$54*(1+AM$59)*(1+AM$48)*(1+AM$50)</f>
        <v>174.114252</v>
      </c>
      <c r="AN37" s="103">
        <f>+$P37*AN$54*(1+AN$59)*(1+AN$48)*(1+AN$50)/(1+$U$61)*(1+AN$61)</f>
        <v>164.43916598616002</v>
      </c>
      <c r="AO37" s="150">
        <f t="shared" si="23"/>
        <v>240.63219180000002</v>
      </c>
      <c r="AP37" s="77">
        <f t="shared" si="23"/>
        <v>229.536374067</v>
      </c>
      <c r="AQ37" s="77">
        <f t="shared" si="23"/>
        <v>241.48736158931996</v>
      </c>
      <c r="AR37" s="77">
        <f t="shared" si="23"/>
        <v>255.95272516718524</v>
      </c>
      <c r="AS37" s="77">
        <f t="shared" si="23"/>
        <v>264.65511782286956</v>
      </c>
      <c r="AT37" s="77">
        <f t="shared" si="23"/>
        <v>273.6533918288471</v>
      </c>
      <c r="AU37" s="62" t="s">
        <v>35</v>
      </c>
      <c r="AY37" s="26" t="s">
        <v>35</v>
      </c>
      <c r="AZ37" s="27" t="s">
        <v>36</v>
      </c>
      <c r="BA37" s="55">
        <v>94.5</v>
      </c>
      <c r="BC37" s="64" t="s">
        <v>35</v>
      </c>
      <c r="BD37" s="103">
        <f>+$P37*BD$54*(1+BD$59)*(1+BD$48)*(1+BD$50)</f>
        <v>174.114252</v>
      </c>
      <c r="BE37" s="103">
        <f>+$P37*BE$54*(1+BE$59)*(1+BE$48)*(1+BE$50)/(1+$U$61)*(1+BE$61)</f>
        <v>164.43916598616002</v>
      </c>
      <c r="BF37" s="150">
        <f t="shared" si="24"/>
        <v>240.63219180000002</v>
      </c>
      <c r="BG37" s="77">
        <f t="shared" si="24"/>
        <v>234.12710154834</v>
      </c>
      <c r="BH37" s="77">
        <f t="shared" si="24"/>
        <v>246.31710882110636</v>
      </c>
      <c r="BI37" s="77">
        <f t="shared" si="24"/>
        <v>261.071779670529</v>
      </c>
      <c r="BJ37" s="77">
        <f t="shared" si="24"/>
        <v>269.948220179327</v>
      </c>
      <c r="BK37" s="77">
        <f t="shared" si="24"/>
        <v>279.1264596654241</v>
      </c>
      <c r="BL37" s="62" t="s">
        <v>35</v>
      </c>
      <c r="BQ37" s="134">
        <f t="shared" si="0"/>
        <v>-5.481346449510312</v>
      </c>
      <c r="BR37" s="134">
        <f t="shared" si="1"/>
        <v>-22.270222641351467</v>
      </c>
      <c r="BS37" s="134">
        <f t="shared" si="2"/>
        <v>-19.384272600532142</v>
      </c>
      <c r="BT37" s="134">
        <f t="shared" si="3"/>
        <v>-14.310287853501563</v>
      </c>
      <c r="BU37" s="136" t="s">
        <v>35</v>
      </c>
      <c r="BV37" s="137">
        <f t="shared" si="4"/>
        <v>-0.022271616947594785</v>
      </c>
      <c r="BW37" s="137">
        <f t="shared" si="5"/>
        <v>-0.08844177607922393</v>
      </c>
      <c r="BX37" s="137">
        <f t="shared" si="6"/>
        <v>-0.07430578897828743</v>
      </c>
      <c r="BY37" s="137">
        <f t="shared" si="7"/>
        <v>-0.05294948684822887</v>
      </c>
      <c r="BZ37" s="136" t="s">
        <v>35</v>
      </c>
      <c r="CA37" s="139">
        <f t="shared" si="8"/>
        <v>-0.05949216721333375</v>
      </c>
      <c r="CB37">
        <v>-0.022674452596921878</v>
      </c>
    </row>
    <row r="38" spans="2:79" s="171" customFormat="1" ht="9" customHeight="1" thickBot="1">
      <c r="B38" s="172"/>
      <c r="D38" s="173"/>
      <c r="E38" s="173"/>
      <c r="F38" s="173"/>
      <c r="G38" s="173"/>
      <c r="H38" s="173"/>
      <c r="I38" s="172"/>
      <c r="K38" s="174"/>
      <c r="L38" s="174"/>
      <c r="M38" s="172"/>
      <c r="N38" s="172"/>
      <c r="P38" s="175"/>
      <c r="Q38" s="176"/>
      <c r="R38" s="176"/>
      <c r="S38" s="176"/>
      <c r="T38" s="177"/>
      <c r="U38" s="178"/>
      <c r="V38" s="178"/>
      <c r="W38" s="179"/>
      <c r="X38" s="180"/>
      <c r="Y38" s="180"/>
      <c r="Z38" s="188"/>
      <c r="AA38" s="188"/>
      <c r="AB38" s="181"/>
      <c r="AC38" s="172"/>
      <c r="AD38" s="172"/>
      <c r="AE38" s="174"/>
      <c r="AF38" s="174"/>
      <c r="AG38" s="172"/>
      <c r="AH38" s="172"/>
      <c r="AJ38" s="175"/>
      <c r="AK38" s="176"/>
      <c r="AL38" s="177"/>
      <c r="AM38" s="178"/>
      <c r="AN38" s="178"/>
      <c r="AO38" s="179"/>
      <c r="AP38" s="180"/>
      <c r="AQ38" s="180"/>
      <c r="AR38" s="188"/>
      <c r="AS38" s="188"/>
      <c r="AT38" s="188"/>
      <c r="AU38" s="181"/>
      <c r="AY38" s="172"/>
      <c r="BA38" s="175"/>
      <c r="BB38" s="176"/>
      <c r="BC38" s="177"/>
      <c r="BD38" s="178"/>
      <c r="BE38" s="178"/>
      <c r="BF38" s="179"/>
      <c r="BG38" s="180"/>
      <c r="BH38" s="180"/>
      <c r="BI38" s="188"/>
      <c r="BJ38" s="188"/>
      <c r="BK38" s="188"/>
      <c r="BL38" s="181"/>
      <c r="BQ38" s="182"/>
      <c r="BR38" s="182"/>
      <c r="BS38" s="182"/>
      <c r="BT38" s="182"/>
      <c r="BU38" s="183"/>
      <c r="BV38" s="184"/>
      <c r="BW38" s="184"/>
      <c r="BX38" s="184"/>
      <c r="BY38" s="184"/>
      <c r="BZ38" s="183"/>
      <c r="CA38" s="185"/>
    </row>
    <row r="39" spans="2:80" ht="12.75" customHeight="1">
      <c r="B39" s="26" t="s">
        <v>50</v>
      </c>
      <c r="D39" s="38">
        <v>112.88</v>
      </c>
      <c r="E39" s="38">
        <v>123.82</v>
      </c>
      <c r="F39" s="38">
        <v>131.23</v>
      </c>
      <c r="G39" s="38">
        <v>138.39</v>
      </c>
      <c r="H39" s="38">
        <v>158.63</v>
      </c>
      <c r="I39" s="26" t="s">
        <v>50</v>
      </c>
      <c r="K39" s="52"/>
      <c r="L39" s="52"/>
      <c r="N39" s="26" t="s">
        <v>50</v>
      </c>
      <c r="P39" s="78"/>
      <c r="T39" s="63" t="s">
        <v>50</v>
      </c>
      <c r="U39" s="102">
        <v>120.45</v>
      </c>
      <c r="V39" s="102">
        <v>128.69</v>
      </c>
      <c r="W39" s="132">
        <v>155.01</v>
      </c>
      <c r="X39" s="133">
        <v>168.72</v>
      </c>
      <c r="Y39" s="133">
        <v>171.93</v>
      </c>
      <c r="Z39" s="68">
        <v>178.61</v>
      </c>
      <c r="AA39" s="68">
        <v>185.58</v>
      </c>
      <c r="AB39" s="59" t="s">
        <v>50</v>
      </c>
      <c r="AC39" s="26"/>
      <c r="AD39" s="26"/>
      <c r="AE39" s="52"/>
      <c r="AF39" s="52"/>
      <c r="AH39" s="26" t="s">
        <v>50</v>
      </c>
      <c r="AJ39" s="78"/>
      <c r="AL39" s="63" t="s">
        <v>50</v>
      </c>
      <c r="AM39" s="102">
        <v>120.45</v>
      </c>
      <c r="AN39" s="102">
        <v>128.69</v>
      </c>
      <c r="AO39" s="151">
        <v>155.01</v>
      </c>
      <c r="AP39" s="133">
        <v>168.72</v>
      </c>
      <c r="AQ39" s="133">
        <v>171.93</v>
      </c>
      <c r="AR39" s="68">
        <v>178.61</v>
      </c>
      <c r="AS39" s="68">
        <v>178.61</v>
      </c>
      <c r="AT39" s="68">
        <v>178.61</v>
      </c>
      <c r="AU39" s="59" t="s">
        <v>50</v>
      </c>
      <c r="AY39" s="26" t="s">
        <v>50</v>
      </c>
      <c r="BA39" s="78"/>
      <c r="BC39" s="63" t="s">
        <v>50</v>
      </c>
      <c r="BD39" s="102">
        <v>120.45</v>
      </c>
      <c r="BE39" s="102">
        <v>128.69</v>
      </c>
      <c r="BF39" s="151">
        <v>155.01</v>
      </c>
      <c r="BG39" s="133">
        <v>168.72</v>
      </c>
      <c r="BH39" s="133">
        <v>171.93</v>
      </c>
      <c r="BI39" s="68">
        <v>178.61</v>
      </c>
      <c r="BJ39" s="68">
        <v>178.61</v>
      </c>
      <c r="BK39" s="68">
        <v>178.61</v>
      </c>
      <c r="BL39" s="59" t="s">
        <v>50</v>
      </c>
      <c r="BQ39" s="134">
        <f t="shared" si="0"/>
        <v>-13.710000000000008</v>
      </c>
      <c r="BR39" s="134">
        <f t="shared" si="1"/>
        <v>-3.210000000000008</v>
      </c>
      <c r="BS39" s="134">
        <f t="shared" si="2"/>
        <v>-6.680000000000007</v>
      </c>
      <c r="BT39" s="134">
        <f t="shared" si="3"/>
        <v>-6.969999999999999</v>
      </c>
      <c r="BU39" s="136" t="s">
        <v>50</v>
      </c>
      <c r="BV39" s="137">
        <f t="shared" si="4"/>
        <v>-0.08125889046941684</v>
      </c>
      <c r="BW39" s="137">
        <f t="shared" si="5"/>
        <v>-0.01867038911184789</v>
      </c>
      <c r="BX39" s="137">
        <f t="shared" si="6"/>
        <v>-0.03739992161693078</v>
      </c>
      <c r="BY39" s="137">
        <f t="shared" si="7"/>
        <v>-0.0375579265007005</v>
      </c>
      <c r="BZ39" s="136" t="s">
        <v>50</v>
      </c>
      <c r="CA39" s="139">
        <f t="shared" si="8"/>
        <v>-0.043721781924724</v>
      </c>
      <c r="CB39">
        <v>-0.043721781924724</v>
      </c>
    </row>
    <row r="40" spans="2:80" ht="12.75" customHeight="1" thickBot="1">
      <c r="B40" s="26" t="s">
        <v>51</v>
      </c>
      <c r="D40" s="38">
        <v>164.57</v>
      </c>
      <c r="E40" s="38">
        <v>174.17</v>
      </c>
      <c r="F40" s="38">
        <v>182.01</v>
      </c>
      <c r="G40" s="38">
        <v>190.2</v>
      </c>
      <c r="H40" s="38">
        <v>198.76</v>
      </c>
      <c r="I40" s="26" t="s">
        <v>51</v>
      </c>
      <c r="K40" s="52"/>
      <c r="L40" s="52"/>
      <c r="N40" s="26" t="s">
        <v>51</v>
      </c>
      <c r="P40" s="78"/>
      <c r="T40" s="64" t="s">
        <v>51</v>
      </c>
      <c r="U40" s="103">
        <v>164.16</v>
      </c>
      <c r="V40" s="103">
        <v>171.66</v>
      </c>
      <c r="W40" s="129">
        <v>179.66</v>
      </c>
      <c r="X40" s="130">
        <v>184.33</v>
      </c>
      <c r="Y40" s="130">
        <v>188.94</v>
      </c>
      <c r="Z40" s="131">
        <f>+Y40*(1+Z51)</f>
        <v>192.15197999999998</v>
      </c>
      <c r="AA40" s="131">
        <f>+Z40*(1+AA51)</f>
        <v>195.41856365999996</v>
      </c>
      <c r="AB40" s="62" t="s">
        <v>51</v>
      </c>
      <c r="AC40" s="26"/>
      <c r="AD40" s="26"/>
      <c r="AE40" s="52"/>
      <c r="AF40" s="52"/>
      <c r="AH40" s="26" t="s">
        <v>51</v>
      </c>
      <c r="AJ40" s="78"/>
      <c r="AL40" s="64" t="s">
        <v>51</v>
      </c>
      <c r="AM40" s="103">
        <v>164.16</v>
      </c>
      <c r="AN40" s="103">
        <v>171.66</v>
      </c>
      <c r="AO40" s="152">
        <v>179.66</v>
      </c>
      <c r="AP40" s="130">
        <v>184.33</v>
      </c>
      <c r="AQ40" s="130">
        <v>188.94</v>
      </c>
      <c r="AR40" s="131">
        <f>+AQ40*(1+AR51)</f>
        <v>193.66349999999997</v>
      </c>
      <c r="AS40" s="131">
        <f>+AR40*(1+AS51)</f>
        <v>198.50508749999995</v>
      </c>
      <c r="AT40" s="131">
        <f>+AS40*(1+AT51)</f>
        <v>203.46771468749992</v>
      </c>
      <c r="AU40" s="62" t="s">
        <v>51</v>
      </c>
      <c r="AY40" s="26" t="s">
        <v>51</v>
      </c>
      <c r="BA40" s="78"/>
      <c r="BC40" s="64" t="s">
        <v>51</v>
      </c>
      <c r="BD40" s="103">
        <v>164.16</v>
      </c>
      <c r="BE40" s="103">
        <v>171.66</v>
      </c>
      <c r="BF40" s="152">
        <v>179.66</v>
      </c>
      <c r="BG40" s="130">
        <v>184.33</v>
      </c>
      <c r="BH40" s="130">
        <v>188.94</v>
      </c>
      <c r="BI40" s="131">
        <f>+BH40*(1+BI51)</f>
        <v>193.66349999999997</v>
      </c>
      <c r="BJ40" s="131">
        <f>+BI40*(1+BJ51)</f>
        <v>198.50508749999995</v>
      </c>
      <c r="BK40" s="131">
        <f>+BJ40*(1+BK51)</f>
        <v>203.46771468749992</v>
      </c>
      <c r="BL40" s="62" t="s">
        <v>51</v>
      </c>
      <c r="BQ40" s="134">
        <f t="shared" si="0"/>
        <v>-4.670000000000016</v>
      </c>
      <c r="BR40" s="134">
        <f t="shared" si="1"/>
        <v>-4.609999999999985</v>
      </c>
      <c r="BS40" s="134">
        <f t="shared" si="2"/>
        <v>-3.2119799999999827</v>
      </c>
      <c r="BT40" s="134">
        <f t="shared" si="3"/>
        <v>-1.7550636599999905</v>
      </c>
      <c r="BU40" s="136" t="s">
        <v>51</v>
      </c>
      <c r="BV40" s="137">
        <f t="shared" si="4"/>
        <v>-0.02533499701622099</v>
      </c>
      <c r="BW40" s="137">
        <f t="shared" si="5"/>
        <v>-0.02439928019477075</v>
      </c>
      <c r="BX40" s="137">
        <f t="shared" si="6"/>
        <v>-0.016715830875122822</v>
      </c>
      <c r="BY40" s="137">
        <f t="shared" si="7"/>
        <v>-0.008981048817110064</v>
      </c>
      <c r="BZ40" s="136" t="s">
        <v>51</v>
      </c>
      <c r="CA40" s="139">
        <f t="shared" si="8"/>
        <v>-0.01885778922580616</v>
      </c>
      <c r="CB40">
        <v>-0.020791484740309348</v>
      </c>
    </row>
    <row r="41" spans="2:80" s="171" customFormat="1" ht="9" customHeight="1" thickBot="1">
      <c r="B41" s="172"/>
      <c r="D41" s="173"/>
      <c r="E41" s="173"/>
      <c r="F41" s="173"/>
      <c r="G41" s="173"/>
      <c r="H41" s="173"/>
      <c r="I41" s="172"/>
      <c r="K41" s="174"/>
      <c r="L41" s="174"/>
      <c r="M41" s="172"/>
      <c r="N41" s="172"/>
      <c r="P41" s="175"/>
      <c r="Q41" s="176"/>
      <c r="R41" s="176"/>
      <c r="S41" s="176"/>
      <c r="T41" s="177"/>
      <c r="U41" s="178"/>
      <c r="V41" s="178"/>
      <c r="W41" s="179"/>
      <c r="X41" s="180"/>
      <c r="Y41" s="180"/>
      <c r="Z41" s="188"/>
      <c r="AA41" s="188"/>
      <c r="AB41" s="181"/>
      <c r="AC41" s="172"/>
      <c r="AD41" s="172"/>
      <c r="AE41" s="174"/>
      <c r="AF41" s="174"/>
      <c r="AG41" s="172"/>
      <c r="AH41" s="172"/>
      <c r="AJ41" s="175"/>
      <c r="AK41" s="176"/>
      <c r="AL41" s="177"/>
      <c r="AM41" s="178"/>
      <c r="AN41" s="178"/>
      <c r="AO41" s="179"/>
      <c r="AP41" s="180"/>
      <c r="AQ41" s="180"/>
      <c r="AR41" s="188"/>
      <c r="AS41" s="188"/>
      <c r="AT41" s="188"/>
      <c r="AU41" s="181"/>
      <c r="AY41" s="172"/>
      <c r="BA41" s="175"/>
      <c r="BB41" s="176"/>
      <c r="BC41" s="177"/>
      <c r="BD41" s="178"/>
      <c r="BE41" s="178"/>
      <c r="BF41" s="179"/>
      <c r="BG41" s="180"/>
      <c r="BH41" s="180"/>
      <c r="BI41" s="188"/>
      <c r="BJ41" s="188"/>
      <c r="BK41" s="188"/>
      <c r="BL41" s="181"/>
      <c r="BQ41" s="182"/>
      <c r="BR41" s="182"/>
      <c r="BS41" s="182"/>
      <c r="BT41" s="182"/>
      <c r="BU41" s="183"/>
      <c r="BV41" s="184"/>
      <c r="BW41" s="184"/>
      <c r="BX41" s="184"/>
      <c r="BY41" s="184"/>
      <c r="BZ41" s="183"/>
      <c r="CA41" s="185">
        <f t="shared" si="8"/>
        <v>0</v>
      </c>
      <c r="CB41" s="171">
        <v>0</v>
      </c>
    </row>
    <row r="42" spans="4:80" ht="18.75" customHeight="1" thickBot="1">
      <c r="D42" s="38"/>
      <c r="E42" s="38"/>
      <c r="F42" s="38"/>
      <c r="G42" s="38"/>
      <c r="H42" s="38"/>
      <c r="I42" s="26"/>
      <c r="K42" s="52">
        <v>32.75</v>
      </c>
      <c r="L42" s="52">
        <v>1.313</v>
      </c>
      <c r="M42" s="56">
        <f>+L42*K42</f>
        <v>43.00075</v>
      </c>
      <c r="N42" s="26" t="s">
        <v>37</v>
      </c>
      <c r="O42" s="27" t="s">
        <v>38</v>
      </c>
      <c r="P42" s="55">
        <v>32.03</v>
      </c>
      <c r="S42" s="39"/>
      <c r="T42" s="65" t="s">
        <v>37</v>
      </c>
      <c r="U42" s="104">
        <f>+$P42*U$54*(1+U$60)*(1+U$48)*(1+U$50)</f>
        <v>67.368699</v>
      </c>
      <c r="V42" s="104">
        <f>+$P42*V$54*(1+V$60)*(1+V$48)*(1+V$50)/(1+$U$61)*(1+V$61)</f>
        <v>78.471754365</v>
      </c>
      <c r="W42" s="77">
        <f>+$P42*(1+W$61)*(1+W$60)*(1+W$48)*(1+W$50)*W$54</f>
        <v>105.03333652500001</v>
      </c>
      <c r="X42" s="77">
        <f>+$P42*(1+X$61)*(1+X$60)*(1+X$48)*(1+X$50)*X$54</f>
        <v>116.67549731115301</v>
      </c>
      <c r="Y42" s="77">
        <f>+$P42*(1+Y$61)*(1+Y$60)*(1+Y$48)*(1+Y$50)*Y$54</f>
        <v>119.37441599572104</v>
      </c>
      <c r="Z42" s="77">
        <f>+$P42*(1+Z$61)*(1+Z$60)*(1+Z$48)*(1+Z$50)*Z$54</f>
        <v>123.67189497156699</v>
      </c>
      <c r="AA42" s="77">
        <f>+$P42*(1+AA$61)*(1+AA$60)*(1+AA$48)*(1+AA$50)*AA$54</f>
        <v>128.12408319054342</v>
      </c>
      <c r="AB42" s="66" t="s">
        <v>37</v>
      </c>
      <c r="AC42" s="26"/>
      <c r="AD42" s="26"/>
      <c r="AE42" s="52">
        <v>32.75</v>
      </c>
      <c r="AF42" s="52">
        <v>1.313</v>
      </c>
      <c r="AG42" s="56">
        <f>+AF42*AE42</f>
        <v>43.00075</v>
      </c>
      <c r="AH42" s="26" t="s">
        <v>37</v>
      </c>
      <c r="AI42" s="27" t="s">
        <v>38</v>
      </c>
      <c r="AJ42" s="153">
        <v>33.57495709145401</v>
      </c>
      <c r="AK42" s="39"/>
      <c r="AL42" s="65" t="s">
        <v>37</v>
      </c>
      <c r="AM42" s="104">
        <f>+$P42*AM$54*(1+AM$60)*(1+AM$48)*(1+AM$50)</f>
        <v>67.368699</v>
      </c>
      <c r="AN42" s="104">
        <f>+$P42*AN$54*(1+AN$60)*(1+AN$48)*(1+AN$50)/(1+$U$61)*(1+AN$61)</f>
        <v>78.471754365</v>
      </c>
      <c r="AO42" s="150">
        <f aca="true" t="shared" si="25" ref="AO42:AT42">+$AJ42*(1+AO$61)*(1+AO$60)*(1+AO$48)*(1+AO$50)*AO$54</f>
        <v>117.5534791425261</v>
      </c>
      <c r="AP42" s="77">
        <f t="shared" si="25"/>
        <v>114.00184023102551</v>
      </c>
      <c r="AQ42" s="77">
        <f t="shared" si="25"/>
        <v>117.97124612224799</v>
      </c>
      <c r="AR42" s="77">
        <f t="shared" si="25"/>
        <v>125.03785596742182</v>
      </c>
      <c r="AS42" s="77">
        <f t="shared" si="25"/>
        <v>129.28914307031417</v>
      </c>
      <c r="AT42" s="77">
        <f t="shared" si="25"/>
        <v>133.68497393470483</v>
      </c>
      <c r="AU42" s="66" t="s">
        <v>37</v>
      </c>
      <c r="AY42" s="26" t="s">
        <v>37</v>
      </c>
      <c r="AZ42" s="27" t="s">
        <v>38</v>
      </c>
      <c r="BA42" s="153">
        <v>33.57495709145401</v>
      </c>
      <c r="BB42" s="39"/>
      <c r="BC42" s="65" t="s">
        <v>37</v>
      </c>
      <c r="BD42" s="104">
        <f>+$P42*BD$54*(1+BD$60)*(1+BD$48)*(1+BD$50)</f>
        <v>67.368699</v>
      </c>
      <c r="BE42" s="104">
        <f>+$P42*BE$54*(1+BE$60)*(1+BE$48)*(1+BE$50)/(1+$U$61)*(1+BE$61)</f>
        <v>78.471754365</v>
      </c>
      <c r="BF42" s="150">
        <f aca="true" t="shared" si="26" ref="BF42:BK42">+$AJ42*(1+BF$61)*(1+BF$60)*(1+BF$48)*(1+BF$50)*BF$54</f>
        <v>117.5534791425261</v>
      </c>
      <c r="BG42" s="77">
        <f t="shared" si="26"/>
        <v>116.28187703564602</v>
      </c>
      <c r="BH42" s="77">
        <f t="shared" si="26"/>
        <v>120.33067104469295</v>
      </c>
      <c r="BI42" s="77">
        <f t="shared" si="26"/>
        <v>127.53861308677027</v>
      </c>
      <c r="BJ42" s="77">
        <f t="shared" si="26"/>
        <v>131.87492593172047</v>
      </c>
      <c r="BK42" s="77">
        <f t="shared" si="26"/>
        <v>136.35867341339895</v>
      </c>
      <c r="BL42" s="66" t="s">
        <v>37</v>
      </c>
      <c r="BQ42" s="134">
        <f t="shared" si="0"/>
        <v>0.8779818313730914</v>
      </c>
      <c r="BR42" s="134">
        <f t="shared" si="1"/>
        <v>-5.372575764695526</v>
      </c>
      <c r="BS42" s="134">
        <f t="shared" si="2"/>
        <v>-5.700648849318995</v>
      </c>
      <c r="BT42" s="134">
        <f t="shared" si="3"/>
        <v>-3.086227223121597</v>
      </c>
      <c r="BU42" s="138" t="s">
        <v>37</v>
      </c>
      <c r="BV42" s="137">
        <f t="shared" si="4"/>
        <v>0.00752498897889133</v>
      </c>
      <c r="BW42" s="137">
        <f t="shared" si="5"/>
        <v>-0.045006090458177446</v>
      </c>
      <c r="BX42" s="137">
        <f t="shared" si="6"/>
        <v>-0.046094942190621505</v>
      </c>
      <c r="BY42" s="137">
        <f t="shared" si="7"/>
        <v>-0.02408779946961123</v>
      </c>
      <c r="BZ42" s="138" t="s">
        <v>37</v>
      </c>
      <c r="CA42" s="139">
        <f t="shared" si="8"/>
        <v>-0.026915960784879712</v>
      </c>
      <c r="CB42">
        <v>-0.0034484685213044806</v>
      </c>
    </row>
    <row r="43" spans="2:73" ht="18.75" customHeight="1" hidden="1" thickBot="1">
      <c r="B43" s="26" t="s">
        <v>37</v>
      </c>
      <c r="C43" s="27" t="s">
        <v>38</v>
      </c>
      <c r="D43" s="38"/>
      <c r="E43" s="38"/>
      <c r="F43" s="38"/>
      <c r="G43" s="38"/>
      <c r="H43" s="38"/>
      <c r="I43" s="26" t="s">
        <v>37</v>
      </c>
      <c r="T43" s="39"/>
      <c r="U43" s="105"/>
      <c r="V43" s="105"/>
      <c r="W43" s="48"/>
      <c r="X43" s="48"/>
      <c r="Y43" s="48"/>
      <c r="Z43" s="26"/>
      <c r="AA43" s="26"/>
      <c r="AB43" s="26"/>
      <c r="AC43" s="26"/>
      <c r="AD43" s="26"/>
      <c r="AL43" s="39"/>
      <c r="AM43" s="105"/>
      <c r="AN43" s="105"/>
      <c r="AO43" s="48"/>
      <c r="AP43" s="48"/>
      <c r="AQ43" s="48"/>
      <c r="AR43" s="26"/>
      <c r="AS43" s="26"/>
      <c r="AT43" s="26"/>
      <c r="AU43" s="26"/>
      <c r="BC43" s="39"/>
      <c r="BD43" s="105"/>
      <c r="BE43" s="105"/>
      <c r="BF43" s="48"/>
      <c r="BG43" s="48"/>
      <c r="BH43" s="48"/>
      <c r="BI43" s="26"/>
      <c r="BJ43" s="26"/>
      <c r="BK43" s="26"/>
      <c r="BL43" s="26"/>
      <c r="BU43" s="135"/>
    </row>
    <row r="44" spans="4:64" ht="18.75" customHeight="1">
      <c r="D44" s="38"/>
      <c r="E44" s="38"/>
      <c r="F44" s="38"/>
      <c r="G44" s="38"/>
      <c r="H44" s="38"/>
      <c r="I44" s="26"/>
      <c r="Q44" s="114"/>
      <c r="R44" s="115"/>
      <c r="S44" s="115"/>
      <c r="T44" s="116" t="s">
        <v>76</v>
      </c>
      <c r="U44" s="102"/>
      <c r="V44" s="102"/>
      <c r="W44" s="121">
        <f>(1+(W49*W50)+W49)*W63</f>
        <v>1.28125</v>
      </c>
      <c r="X44" s="121">
        <f>(1+(X49*X50)+X49)*X63</f>
        <v>1.4540000000000002</v>
      </c>
      <c r="Y44" s="121">
        <f>(1+(Y49*Y50)+Y49)*Y63</f>
        <v>1.339</v>
      </c>
      <c r="Z44" s="121">
        <f>(1+(Z49*Z50)+Z49)*Z63</f>
        <v>1.339</v>
      </c>
      <c r="AA44" s="122">
        <f>(1+(AA49*AA50)+AA49)*AA63</f>
        <v>1.339</v>
      </c>
      <c r="AB44" s="26"/>
      <c r="AC44" s="26"/>
      <c r="AD44" s="26"/>
      <c r="AK44" s="115"/>
      <c r="AL44" s="116" t="s">
        <v>76</v>
      </c>
      <c r="AM44" s="102"/>
      <c r="AN44" s="102"/>
      <c r="AO44" s="121">
        <f aca="true" t="shared" si="27" ref="AO44:AT44">(1+(AO49*AO50)+AO49)*AO63</f>
        <v>1.37125</v>
      </c>
      <c r="AP44" s="121">
        <f t="shared" si="27"/>
        <v>1.27625</v>
      </c>
      <c r="AQ44" s="121">
        <f t="shared" si="27"/>
        <v>1.3375000000000001</v>
      </c>
      <c r="AR44" s="121">
        <f t="shared" si="27"/>
        <v>1.3375000000000001</v>
      </c>
      <c r="AS44" s="121">
        <f t="shared" si="27"/>
        <v>1.3375000000000001</v>
      </c>
      <c r="AT44" s="121">
        <f t="shared" si="27"/>
        <v>1.3375000000000001</v>
      </c>
      <c r="AU44" s="26"/>
      <c r="BB44" s="115"/>
      <c r="BC44" s="116" t="s">
        <v>76</v>
      </c>
      <c r="BD44" s="102"/>
      <c r="BE44" s="102"/>
      <c r="BF44" s="121">
        <f aca="true" t="shared" si="28" ref="BF44:BK44">(1+(BF49*BF50)+BF49)*BF63</f>
        <v>1.37125</v>
      </c>
      <c r="BG44" s="121">
        <f t="shared" si="28"/>
        <v>1.27625</v>
      </c>
      <c r="BH44" s="121">
        <f t="shared" si="28"/>
        <v>1.3375000000000001</v>
      </c>
      <c r="BI44" s="121">
        <f t="shared" si="28"/>
        <v>1.3375000000000001</v>
      </c>
      <c r="BJ44" s="121">
        <f t="shared" si="28"/>
        <v>1.3375000000000001</v>
      </c>
      <c r="BK44" s="121">
        <f t="shared" si="28"/>
        <v>1.3375000000000001</v>
      </c>
      <c r="BL44" s="26"/>
    </row>
    <row r="45" spans="17:63" ht="13.5" thickBot="1">
      <c r="Q45" s="117"/>
      <c r="R45" s="118"/>
      <c r="S45" s="118"/>
      <c r="T45" s="119" t="s">
        <v>67</v>
      </c>
      <c r="U45" s="120">
        <f aca="true" t="shared" si="29" ref="U45:Z45">(1+(U49*U50)+U49)*U52</f>
        <v>1.2081250000000001</v>
      </c>
      <c r="V45" s="120">
        <f t="shared" si="29"/>
        <v>1.218595</v>
      </c>
      <c r="W45" s="123">
        <f t="shared" si="29"/>
        <v>1.28125</v>
      </c>
      <c r="X45" s="123">
        <f t="shared" si="29"/>
        <v>1.478718</v>
      </c>
      <c r="Y45" s="123">
        <f t="shared" si="29"/>
        <v>1.3849129709999997</v>
      </c>
      <c r="Z45" s="123">
        <f t="shared" si="29"/>
        <v>1.4084564915069995</v>
      </c>
      <c r="AA45" s="124">
        <f>(1+(AA49*AA50)+AA49)*AA52</f>
        <v>1.4324002518626182</v>
      </c>
      <c r="AK45" s="118"/>
      <c r="AL45" s="119" t="s">
        <v>67</v>
      </c>
      <c r="AM45" s="120">
        <f aca="true" t="shared" si="30" ref="AM45:AR45">(1+(AM49*AM50)+AM49)*AM52</f>
        <v>1.2081250000000001</v>
      </c>
      <c r="AN45" s="120">
        <f t="shared" si="30"/>
        <v>1.218595</v>
      </c>
      <c r="AO45" s="123">
        <f t="shared" si="30"/>
        <v>1.37125</v>
      </c>
      <c r="AP45" s="123">
        <f>(1+(AP49*AP50)+AP49)*AP52</f>
        <v>1.30815625</v>
      </c>
      <c r="AQ45" s="123">
        <f t="shared" si="30"/>
        <v>1.4052109375</v>
      </c>
      <c r="AR45" s="123">
        <f t="shared" si="30"/>
        <v>1.4403412109375</v>
      </c>
      <c r="AS45" s="123">
        <f>(1+(AS49*AS50)+AS49)*AS52</f>
        <v>1.4763497412109374</v>
      </c>
      <c r="AT45" s="123">
        <f>(1+(AT49*AT50)+AT49)*AT52</f>
        <v>1.5132584847412107</v>
      </c>
      <c r="BB45" s="118"/>
      <c r="BC45" s="119" t="s">
        <v>67</v>
      </c>
      <c r="BD45" s="120">
        <f aca="true" t="shared" si="31" ref="BD45:BK45">(1+(BD49*BD50)+BD49)*BD52</f>
        <v>1.2081250000000001</v>
      </c>
      <c r="BE45" s="120">
        <f t="shared" si="31"/>
        <v>1.218595</v>
      </c>
      <c r="BF45" s="123">
        <f t="shared" si="31"/>
        <v>1.37125</v>
      </c>
      <c r="BG45" s="123">
        <f t="shared" si="31"/>
        <v>1.30815625</v>
      </c>
      <c r="BH45" s="123">
        <f t="shared" si="31"/>
        <v>1.4052109375</v>
      </c>
      <c r="BI45" s="123">
        <f t="shared" si="31"/>
        <v>1.4403412109375</v>
      </c>
      <c r="BJ45" s="123">
        <f t="shared" si="31"/>
        <v>1.4763497412109374</v>
      </c>
      <c r="BK45" s="123">
        <f t="shared" si="31"/>
        <v>1.5132584847412107</v>
      </c>
    </row>
    <row r="46" spans="2:63" ht="15.75" hidden="1">
      <c r="B46" s="1" t="s">
        <v>62</v>
      </c>
      <c r="C46" s="2"/>
      <c r="D46" s="3"/>
      <c r="E46" s="3"/>
      <c r="F46" s="3"/>
      <c r="G46" s="2"/>
      <c r="H46" s="2"/>
      <c r="I46" s="4"/>
      <c r="R46" s="112" t="s">
        <v>74</v>
      </c>
      <c r="S46" s="40"/>
      <c r="T46" s="41"/>
      <c r="U46" s="113"/>
      <c r="V46" s="113"/>
      <c r="W46" s="40" t="s">
        <v>69</v>
      </c>
      <c r="X46" s="40" t="s">
        <v>70</v>
      </c>
      <c r="Y46" s="40" t="s">
        <v>70</v>
      </c>
      <c r="Z46" s="40" t="s">
        <v>70</v>
      </c>
      <c r="AA46" s="40" t="s">
        <v>70</v>
      </c>
      <c r="AK46" s="40"/>
      <c r="AL46" s="41"/>
      <c r="AM46" s="113"/>
      <c r="AN46" s="113"/>
      <c r="AO46" s="40" t="s">
        <v>69</v>
      </c>
      <c r="AP46" s="40" t="s">
        <v>70</v>
      </c>
      <c r="AQ46" s="40" t="s">
        <v>70</v>
      </c>
      <c r="AR46" s="40" t="s">
        <v>70</v>
      </c>
      <c r="AS46" s="108"/>
      <c r="AT46" s="108"/>
      <c r="BB46" s="40"/>
      <c r="BC46" s="41"/>
      <c r="BD46" s="113"/>
      <c r="BE46" s="113"/>
      <c r="BF46" s="40" t="s">
        <v>69</v>
      </c>
      <c r="BG46" s="40" t="s">
        <v>70</v>
      </c>
      <c r="BH46" s="40" t="s">
        <v>70</v>
      </c>
      <c r="BI46" s="40" t="s">
        <v>70</v>
      </c>
      <c r="BJ46" s="40" t="s">
        <v>70</v>
      </c>
      <c r="BK46" s="40" t="s">
        <v>70</v>
      </c>
    </row>
    <row r="47" spans="2:64" ht="24.75" customHeight="1">
      <c r="B47" s="5" t="s">
        <v>52</v>
      </c>
      <c r="C47" s="6"/>
      <c r="D47" s="7" t="s">
        <v>53</v>
      </c>
      <c r="E47" s="7" t="s">
        <v>41</v>
      </c>
      <c r="F47" s="7" t="s">
        <v>42</v>
      </c>
      <c r="G47" s="7" t="s">
        <v>45</v>
      </c>
      <c r="H47" s="7" t="s">
        <v>43</v>
      </c>
      <c r="I47" s="8" t="s">
        <v>44</v>
      </c>
      <c r="R47" s="5" t="s">
        <v>52</v>
      </c>
      <c r="S47" s="40"/>
      <c r="T47" s="41"/>
      <c r="U47" s="89" t="s">
        <v>41</v>
      </c>
      <c r="V47" s="89" t="s">
        <v>42</v>
      </c>
      <c r="W47" s="50" t="s">
        <v>45</v>
      </c>
      <c r="X47" s="50" t="s">
        <v>43</v>
      </c>
      <c r="Y47" s="51" t="s">
        <v>44</v>
      </c>
      <c r="Z47" s="51" t="s">
        <v>68</v>
      </c>
      <c r="AA47" s="51" t="s">
        <v>73</v>
      </c>
      <c r="AB47" s="51"/>
      <c r="AC47" s="53"/>
      <c r="AD47" s="53"/>
      <c r="AK47" s="40"/>
      <c r="AL47" s="41"/>
      <c r="AM47" s="89" t="s">
        <v>41</v>
      </c>
      <c r="AN47" s="89" t="s">
        <v>42</v>
      </c>
      <c r="AO47" s="35" t="s">
        <v>43</v>
      </c>
      <c r="AP47" s="35" t="s">
        <v>44</v>
      </c>
      <c r="AQ47" s="35" t="s">
        <v>68</v>
      </c>
      <c r="AR47" s="35" t="s">
        <v>73</v>
      </c>
      <c r="AS47" s="35" t="s">
        <v>97</v>
      </c>
      <c r="AT47" s="35" t="s">
        <v>98</v>
      </c>
      <c r="AU47" s="51"/>
      <c r="BB47" s="40"/>
      <c r="BC47" s="41"/>
      <c r="BD47" s="89" t="s">
        <v>41</v>
      </c>
      <c r="BE47" s="89" t="s">
        <v>42</v>
      </c>
      <c r="BF47" s="35" t="s">
        <v>43</v>
      </c>
      <c r="BG47" s="35" t="s">
        <v>44</v>
      </c>
      <c r="BH47" s="35" t="s">
        <v>68</v>
      </c>
      <c r="BI47" s="35" t="s">
        <v>73</v>
      </c>
      <c r="BJ47" s="35" t="s">
        <v>97</v>
      </c>
      <c r="BK47" s="35" t="s">
        <v>98</v>
      </c>
      <c r="BL47" s="51"/>
    </row>
    <row r="48" spans="2:63" ht="12.75">
      <c r="B48" s="5"/>
      <c r="C48" s="6" t="s">
        <v>54</v>
      </c>
      <c r="D48" s="9">
        <v>0.6</v>
      </c>
      <c r="E48" s="10">
        <v>0.49</v>
      </c>
      <c r="F48" s="10">
        <v>0.475</v>
      </c>
      <c r="G48" s="10">
        <v>0.465</v>
      </c>
      <c r="H48" s="10">
        <v>0.445</v>
      </c>
      <c r="I48" s="11">
        <v>0.41</v>
      </c>
      <c r="R48" s="5"/>
      <c r="S48" s="40" t="s">
        <v>54</v>
      </c>
      <c r="T48" s="42"/>
      <c r="U48" s="90">
        <v>0.52</v>
      </c>
      <c r="V48" s="90">
        <v>0.457</v>
      </c>
      <c r="W48" s="42">
        <v>0.48</v>
      </c>
      <c r="X48" s="42">
        <v>0.57</v>
      </c>
      <c r="Y48" s="79">
        <v>0.555</v>
      </c>
      <c r="Z48" s="79">
        <v>0.555</v>
      </c>
      <c r="AA48" s="79">
        <v>0.555</v>
      </c>
      <c r="AK48" s="40" t="s">
        <v>88</v>
      </c>
      <c r="AL48" s="42"/>
      <c r="AM48" s="90">
        <v>0.52</v>
      </c>
      <c r="AN48" s="90">
        <v>0.457</v>
      </c>
      <c r="AO48" s="42">
        <v>0.56</v>
      </c>
      <c r="AP48" s="142">
        <v>0.515</v>
      </c>
      <c r="AQ48" s="142">
        <v>0.517</v>
      </c>
      <c r="AR48" s="79">
        <v>0.555</v>
      </c>
      <c r="AS48" s="79">
        <v>0.555</v>
      </c>
      <c r="AT48" s="79">
        <v>0.555</v>
      </c>
      <c r="BB48" s="40" t="s">
        <v>88</v>
      </c>
      <c r="BC48" s="42"/>
      <c r="BD48" s="90">
        <v>0.52</v>
      </c>
      <c r="BE48" s="90">
        <v>0.457</v>
      </c>
      <c r="BF48" s="42">
        <v>0.56</v>
      </c>
      <c r="BG48" s="142">
        <v>0.515</v>
      </c>
      <c r="BH48" s="142">
        <v>0.517</v>
      </c>
      <c r="BI48" s="79">
        <v>0.555</v>
      </c>
      <c r="BJ48" s="79">
        <v>0.555</v>
      </c>
      <c r="BK48" s="79">
        <v>0.555</v>
      </c>
    </row>
    <row r="49" spans="2:63" ht="12.75">
      <c r="B49" s="5"/>
      <c r="C49" s="6" t="s">
        <v>40</v>
      </c>
      <c r="D49" s="9">
        <v>0.25</v>
      </c>
      <c r="E49" s="10">
        <v>0.15</v>
      </c>
      <c r="F49" s="10">
        <v>0.14</v>
      </c>
      <c r="G49" s="10">
        <v>0.14</v>
      </c>
      <c r="H49" s="10">
        <v>0.19</v>
      </c>
      <c r="I49" s="11">
        <v>0.21</v>
      </c>
      <c r="R49" s="5"/>
      <c r="S49" s="40" t="s">
        <v>40</v>
      </c>
      <c r="T49" s="42"/>
      <c r="U49" s="90">
        <v>0.185</v>
      </c>
      <c r="V49" s="90">
        <v>0.195</v>
      </c>
      <c r="W49" s="42">
        <v>0.25</v>
      </c>
      <c r="X49" s="42">
        <v>0.4</v>
      </c>
      <c r="Y49" s="79">
        <v>0.3</v>
      </c>
      <c r="Z49" s="79">
        <v>0.3</v>
      </c>
      <c r="AA49" s="79">
        <v>0.3</v>
      </c>
      <c r="AK49" s="40" t="s">
        <v>40</v>
      </c>
      <c r="AL49" s="42"/>
      <c r="AM49" s="90">
        <v>0.185</v>
      </c>
      <c r="AN49" s="90">
        <v>0.195</v>
      </c>
      <c r="AO49" s="42">
        <v>0.33</v>
      </c>
      <c r="AP49" s="79">
        <v>0.25</v>
      </c>
      <c r="AQ49" s="79">
        <v>0.3</v>
      </c>
      <c r="AR49" s="79">
        <v>0.3</v>
      </c>
      <c r="AS49" s="79">
        <v>0.3</v>
      </c>
      <c r="AT49" s="79">
        <v>0.3</v>
      </c>
      <c r="BB49" s="40" t="s">
        <v>40</v>
      </c>
      <c r="BC49" s="42"/>
      <c r="BD49" s="90">
        <v>0.185</v>
      </c>
      <c r="BE49" s="90">
        <v>0.195</v>
      </c>
      <c r="BF49" s="42">
        <v>0.33</v>
      </c>
      <c r="BG49" s="79">
        <v>0.25</v>
      </c>
      <c r="BH49" s="79">
        <v>0.3</v>
      </c>
      <c r="BI49" s="79">
        <v>0.3</v>
      </c>
      <c r="BJ49" s="79">
        <v>0.3</v>
      </c>
      <c r="BK49" s="79">
        <v>0.3</v>
      </c>
    </row>
    <row r="50" spans="2:63" ht="13.5" thickBot="1">
      <c r="B50" s="5"/>
      <c r="C50" s="6" t="s">
        <v>39</v>
      </c>
      <c r="D50" s="9"/>
      <c r="E50" s="10">
        <v>0.125</v>
      </c>
      <c r="F50" s="10">
        <v>0.13</v>
      </c>
      <c r="G50" s="10">
        <v>0.125</v>
      </c>
      <c r="H50" s="10">
        <v>0.125</v>
      </c>
      <c r="I50" s="11">
        <v>0.115</v>
      </c>
      <c r="R50" s="5"/>
      <c r="S50" s="40" t="s">
        <v>39</v>
      </c>
      <c r="T50" s="42"/>
      <c r="U50" s="90">
        <v>0.125</v>
      </c>
      <c r="V50" s="90">
        <v>0.121</v>
      </c>
      <c r="W50" s="42">
        <v>0.125</v>
      </c>
      <c r="X50" s="42">
        <v>0.135</v>
      </c>
      <c r="Y50" s="79">
        <v>0.13</v>
      </c>
      <c r="Z50" s="79">
        <v>0.13</v>
      </c>
      <c r="AA50" s="79">
        <v>0.13</v>
      </c>
      <c r="AK50" s="40" t="s">
        <v>39</v>
      </c>
      <c r="AL50" s="42"/>
      <c r="AM50" s="90">
        <v>0.125</v>
      </c>
      <c r="AN50" s="90">
        <v>0.121</v>
      </c>
      <c r="AO50" s="42">
        <v>0.125</v>
      </c>
      <c r="AP50" s="79">
        <v>0.105</v>
      </c>
      <c r="AQ50" s="79">
        <v>0.125</v>
      </c>
      <c r="AR50" s="79">
        <v>0.125</v>
      </c>
      <c r="AS50" s="79">
        <v>0.125</v>
      </c>
      <c r="AT50" s="79">
        <v>0.125</v>
      </c>
      <c r="BB50" s="40" t="s">
        <v>39</v>
      </c>
      <c r="BC50" s="42"/>
      <c r="BD50" s="90">
        <v>0.125</v>
      </c>
      <c r="BE50" s="90">
        <v>0.121</v>
      </c>
      <c r="BF50" s="42">
        <v>0.125</v>
      </c>
      <c r="BG50" s="79">
        <v>0.105</v>
      </c>
      <c r="BH50" s="79">
        <v>0.125</v>
      </c>
      <c r="BI50" s="79">
        <v>0.125</v>
      </c>
      <c r="BJ50" s="79">
        <v>0.125</v>
      </c>
      <c r="BK50" s="79">
        <v>0.125</v>
      </c>
    </row>
    <row r="51" spans="2:63" ht="12.75">
      <c r="B51" s="5"/>
      <c r="C51" s="12" t="s">
        <v>55</v>
      </c>
      <c r="D51" s="13">
        <v>0</v>
      </c>
      <c r="E51" s="13">
        <v>0.02</v>
      </c>
      <c r="F51" s="13">
        <v>0.02</v>
      </c>
      <c r="G51" s="13">
        <v>0.02</v>
      </c>
      <c r="H51" s="13">
        <v>0.02</v>
      </c>
      <c r="I51" s="14">
        <v>0.02</v>
      </c>
      <c r="R51" s="5"/>
      <c r="S51" s="43" t="s">
        <v>55</v>
      </c>
      <c r="T51" s="44"/>
      <c r="U51" s="91">
        <v>0</v>
      </c>
      <c r="V51" s="91">
        <v>0</v>
      </c>
      <c r="W51" s="80">
        <v>0</v>
      </c>
      <c r="X51" s="80">
        <v>0.017</v>
      </c>
      <c r="Y51" s="81">
        <v>0.017</v>
      </c>
      <c r="Z51" s="81">
        <v>0.017</v>
      </c>
      <c r="AA51" s="81">
        <v>0.017</v>
      </c>
      <c r="AK51" s="43" t="s">
        <v>55</v>
      </c>
      <c r="AL51" s="44"/>
      <c r="AM51" s="91">
        <v>0</v>
      </c>
      <c r="AN51" s="91">
        <v>0</v>
      </c>
      <c r="AO51" s="80">
        <v>0</v>
      </c>
      <c r="AP51" s="80">
        <v>0.025</v>
      </c>
      <c r="AQ51" s="81">
        <v>0.025</v>
      </c>
      <c r="AR51" s="81">
        <v>0.025</v>
      </c>
      <c r="AS51" s="81">
        <v>0.025</v>
      </c>
      <c r="AT51" s="81">
        <v>0.025</v>
      </c>
      <c r="BB51" s="43" t="s">
        <v>55</v>
      </c>
      <c r="BC51" s="44"/>
      <c r="BD51" s="91">
        <v>0</v>
      </c>
      <c r="BE51" s="91">
        <v>0</v>
      </c>
      <c r="BF51" s="80">
        <v>0</v>
      </c>
      <c r="BG51" s="80">
        <v>0.025</v>
      </c>
      <c r="BH51" s="81">
        <v>0.025</v>
      </c>
      <c r="BI51" s="81">
        <v>0.025</v>
      </c>
      <c r="BJ51" s="81">
        <v>0.025</v>
      </c>
      <c r="BK51" s="81">
        <v>0.025</v>
      </c>
    </row>
    <row r="52" spans="2:63" ht="13.5" thickBot="1">
      <c r="B52" s="5"/>
      <c r="C52" s="15"/>
      <c r="D52" s="16">
        <v>1</v>
      </c>
      <c r="E52" s="17">
        <f>(+E51+1)*D52</f>
        <v>1.02</v>
      </c>
      <c r="F52" s="17">
        <f>(+F51+1)*E52</f>
        <v>1.0404</v>
      </c>
      <c r="G52" s="17">
        <f>(+G51+1)*F52</f>
        <v>1.061208</v>
      </c>
      <c r="H52" s="17">
        <f>(+H51+1)*G52</f>
        <v>1.08243216</v>
      </c>
      <c r="I52" s="18">
        <f>(+I51+1)*H52</f>
        <v>1.1040808032</v>
      </c>
      <c r="R52" s="5"/>
      <c r="S52" s="45"/>
      <c r="T52" s="44"/>
      <c r="U52" s="92">
        <v>1</v>
      </c>
      <c r="V52" s="93">
        <f aca="true" t="shared" si="32" ref="V52:AA52">(+V51+1)*U52</f>
        <v>1</v>
      </c>
      <c r="W52" s="82">
        <f t="shared" si="32"/>
        <v>1</v>
      </c>
      <c r="X52" s="82">
        <f t="shared" si="32"/>
        <v>1.017</v>
      </c>
      <c r="Y52" s="83">
        <f t="shared" si="32"/>
        <v>1.0342889999999998</v>
      </c>
      <c r="Z52" s="83">
        <f t="shared" si="32"/>
        <v>1.0518719129999996</v>
      </c>
      <c r="AA52" s="83">
        <f t="shared" si="32"/>
        <v>1.0697537355209994</v>
      </c>
      <c r="AK52" s="45"/>
      <c r="AL52" s="44"/>
      <c r="AM52" s="92">
        <v>1</v>
      </c>
      <c r="AN52" s="93">
        <f aca="true" t="shared" si="33" ref="AN52:AT52">(+AN51+1)*AM52</f>
        <v>1</v>
      </c>
      <c r="AO52" s="82">
        <f t="shared" si="33"/>
        <v>1</v>
      </c>
      <c r="AP52" s="82">
        <f t="shared" si="33"/>
        <v>1.025</v>
      </c>
      <c r="AQ52" s="83">
        <f t="shared" si="33"/>
        <v>1.050625</v>
      </c>
      <c r="AR52" s="83">
        <f t="shared" si="33"/>
        <v>1.0768906249999999</v>
      </c>
      <c r="AS52" s="83">
        <f t="shared" si="33"/>
        <v>1.1038128906249998</v>
      </c>
      <c r="AT52" s="83">
        <f t="shared" si="33"/>
        <v>1.1314082128906247</v>
      </c>
      <c r="BB52" s="45"/>
      <c r="BC52" s="44"/>
      <c r="BD52" s="92">
        <v>1</v>
      </c>
      <c r="BE52" s="93">
        <f aca="true" t="shared" si="34" ref="BE52:BK52">(+BE51+1)*BD52</f>
        <v>1</v>
      </c>
      <c r="BF52" s="82">
        <f t="shared" si="34"/>
        <v>1</v>
      </c>
      <c r="BG52" s="82">
        <f t="shared" si="34"/>
        <v>1.025</v>
      </c>
      <c r="BH52" s="83">
        <f t="shared" si="34"/>
        <v>1.050625</v>
      </c>
      <c r="BI52" s="83">
        <f t="shared" si="34"/>
        <v>1.0768906249999999</v>
      </c>
      <c r="BJ52" s="83">
        <f t="shared" si="34"/>
        <v>1.1038128906249998</v>
      </c>
      <c r="BK52" s="83">
        <f t="shared" si="34"/>
        <v>1.1314082128906247</v>
      </c>
    </row>
    <row r="53" spans="2:63" ht="12.75">
      <c r="B53" s="5"/>
      <c r="C53" s="12" t="s">
        <v>56</v>
      </c>
      <c r="D53" s="13">
        <v>0</v>
      </c>
      <c r="E53" s="13">
        <v>0.045</v>
      </c>
      <c r="F53" s="13">
        <v>0.045</v>
      </c>
      <c r="G53" s="13">
        <v>0.045</v>
      </c>
      <c r="H53" s="13">
        <v>0.045</v>
      </c>
      <c r="I53" s="14">
        <v>0.045</v>
      </c>
      <c r="R53" s="5"/>
      <c r="S53" s="43" t="s">
        <v>56</v>
      </c>
      <c r="T53" s="44"/>
      <c r="U53" s="91">
        <v>0</v>
      </c>
      <c r="V53" s="91">
        <v>0</v>
      </c>
      <c r="W53" s="80">
        <v>0</v>
      </c>
      <c r="X53" s="80">
        <v>0.034</v>
      </c>
      <c r="Y53" s="81">
        <v>0.036</v>
      </c>
      <c r="Z53" s="81">
        <v>0.036</v>
      </c>
      <c r="AA53" s="81">
        <v>0.036</v>
      </c>
      <c r="AK53" s="43" t="s">
        <v>56</v>
      </c>
      <c r="AL53" s="44"/>
      <c r="AM53" s="91">
        <v>0</v>
      </c>
      <c r="AN53" s="91">
        <v>0</v>
      </c>
      <c r="AO53" s="80">
        <v>0</v>
      </c>
      <c r="AP53" s="80">
        <v>0</v>
      </c>
      <c r="AQ53" s="81">
        <v>0.032</v>
      </c>
      <c r="AR53" s="81">
        <v>0.034</v>
      </c>
      <c r="AS53" s="81">
        <v>0.034</v>
      </c>
      <c r="AT53" s="81">
        <v>0.034</v>
      </c>
      <c r="BB53" s="43" t="s">
        <v>56</v>
      </c>
      <c r="BC53" s="44"/>
      <c r="BD53" s="91">
        <v>0</v>
      </c>
      <c r="BE53" s="91">
        <v>0</v>
      </c>
      <c r="BF53" s="80">
        <v>0</v>
      </c>
      <c r="BG53" s="80">
        <v>0</v>
      </c>
      <c r="BH53" s="81">
        <v>0.032</v>
      </c>
      <c r="BI53" s="81">
        <v>0.034</v>
      </c>
      <c r="BJ53" s="81">
        <v>0.034</v>
      </c>
      <c r="BK53" s="81">
        <v>0.034</v>
      </c>
    </row>
    <row r="54" spans="2:63" ht="13.5" thickBot="1">
      <c r="B54" s="5"/>
      <c r="C54" s="15"/>
      <c r="D54" s="16">
        <v>1</v>
      </c>
      <c r="E54" s="19">
        <f>(+E53+1)*D54</f>
        <v>1.045</v>
      </c>
      <c r="F54" s="19">
        <f>(+F53+1)*E54</f>
        <v>1.0920249999999998</v>
      </c>
      <c r="G54" s="19">
        <f>(+G53+1)*F54</f>
        <v>1.1411661249999998</v>
      </c>
      <c r="H54" s="19">
        <f>(+H53+1)*G54</f>
        <v>1.1925186006249997</v>
      </c>
      <c r="I54" s="20">
        <f>(+I53+1)*H54</f>
        <v>1.2461819376531247</v>
      </c>
      <c r="R54" s="5"/>
      <c r="S54" s="45"/>
      <c r="T54" s="44"/>
      <c r="U54" s="92">
        <v>1</v>
      </c>
      <c r="V54" s="94">
        <f aca="true" t="shared" si="35" ref="V54:AA54">(+V53+1)*U54</f>
        <v>1</v>
      </c>
      <c r="W54" s="84">
        <f t="shared" si="35"/>
        <v>1</v>
      </c>
      <c r="X54" s="84">
        <f t="shared" si="35"/>
        <v>1.034</v>
      </c>
      <c r="Y54" s="85">
        <f t="shared" si="35"/>
        <v>1.071224</v>
      </c>
      <c r="Z54" s="85">
        <f t="shared" si="35"/>
        <v>1.109788064</v>
      </c>
      <c r="AA54" s="85">
        <f t="shared" si="35"/>
        <v>1.149740434304</v>
      </c>
      <c r="AK54" s="156" t="s">
        <v>94</v>
      </c>
      <c r="AL54" s="157"/>
      <c r="AM54" s="158">
        <v>1</v>
      </c>
      <c r="AN54" s="159">
        <f>(+AN53+1)*AM54</f>
        <v>1</v>
      </c>
      <c r="AO54" s="160">
        <f>(+AO53+1)*AN54</f>
        <v>1</v>
      </c>
      <c r="AP54" s="160">
        <v>1</v>
      </c>
      <c r="AQ54" s="161">
        <f>(+AQ53+1)*AP54</f>
        <v>1.032</v>
      </c>
      <c r="AR54" s="161">
        <f>(+AR53+1)*AQ54</f>
        <v>1.067088</v>
      </c>
      <c r="AS54" s="161">
        <f>(+AS53+1)*AR54</f>
        <v>1.103368992</v>
      </c>
      <c r="AT54" s="161">
        <f>(+AT53+1)*AS54</f>
        <v>1.140883537728</v>
      </c>
      <c r="AU54" s="165"/>
      <c r="AV54" s="166"/>
      <c r="AW54" s="166"/>
      <c r="AX54" s="166"/>
      <c r="AY54" s="167"/>
      <c r="AZ54" s="165"/>
      <c r="BA54" s="168"/>
      <c r="BB54" s="169" t="s">
        <v>93</v>
      </c>
      <c r="BC54" s="170"/>
      <c r="BD54" s="162">
        <v>1</v>
      </c>
      <c r="BE54" s="162">
        <f>(+BE53+1)*BD54</f>
        <v>1</v>
      </c>
      <c r="BF54" s="163">
        <f>(+BF53+1)*BE54</f>
        <v>1</v>
      </c>
      <c r="BG54" s="163">
        <v>1.02</v>
      </c>
      <c r="BH54" s="164">
        <f>(+BH53+1)*BG54</f>
        <v>1.05264</v>
      </c>
      <c r="BI54" s="164">
        <f>(+BI53+1)*BH54</f>
        <v>1.0884297600000001</v>
      </c>
      <c r="BJ54" s="164">
        <f>(+BJ53+1)*BI54</f>
        <v>1.1254363718400002</v>
      </c>
      <c r="BK54" s="164">
        <f>(+BK53+1)*BJ54</f>
        <v>1.1637012084825602</v>
      </c>
    </row>
    <row r="55" spans="2:63" ht="12.75">
      <c r="B55" s="5"/>
      <c r="C55" s="6" t="s">
        <v>57</v>
      </c>
      <c r="D55" s="9">
        <v>0.145</v>
      </c>
      <c r="E55" s="9">
        <v>0.145</v>
      </c>
      <c r="F55" s="9">
        <v>0.145</v>
      </c>
      <c r="G55" s="9">
        <v>0.145</v>
      </c>
      <c r="H55" s="9">
        <v>0.145</v>
      </c>
      <c r="I55" s="21">
        <v>0.145</v>
      </c>
      <c r="R55" s="5"/>
      <c r="S55" s="40" t="s">
        <v>57</v>
      </c>
      <c r="T55" s="42"/>
      <c r="U55" s="90">
        <v>0.145</v>
      </c>
      <c r="V55" s="90">
        <v>0.134</v>
      </c>
      <c r="W55" s="42">
        <v>0.135</v>
      </c>
      <c r="X55" s="42">
        <v>0.135</v>
      </c>
      <c r="Y55" s="79">
        <v>0.135</v>
      </c>
      <c r="Z55" s="79">
        <v>0.135</v>
      </c>
      <c r="AA55" s="79">
        <v>0.135</v>
      </c>
      <c r="AK55" s="40" t="s">
        <v>57</v>
      </c>
      <c r="AL55" s="42"/>
      <c r="AM55" s="90">
        <v>0.145</v>
      </c>
      <c r="AN55" s="90">
        <v>0.134</v>
      </c>
      <c r="AO55" s="42">
        <v>0.135</v>
      </c>
      <c r="AP55" s="79">
        <v>0.14</v>
      </c>
      <c r="AQ55" s="79">
        <v>0.135</v>
      </c>
      <c r="AR55" s="79">
        <v>0.135</v>
      </c>
      <c r="AS55" s="79">
        <v>0.135</v>
      </c>
      <c r="AT55" s="79">
        <v>0.135</v>
      </c>
      <c r="BB55" s="40" t="s">
        <v>57</v>
      </c>
      <c r="BC55" s="42"/>
      <c r="BD55" s="90">
        <v>0.145</v>
      </c>
      <c r="BE55" s="90">
        <v>0.134</v>
      </c>
      <c r="BF55" s="42">
        <v>0.135</v>
      </c>
      <c r="BG55" s="79">
        <v>0.14</v>
      </c>
      <c r="BH55" s="79">
        <v>0.135</v>
      </c>
      <c r="BI55" s="79">
        <v>0.135</v>
      </c>
      <c r="BJ55" s="79">
        <v>0.135</v>
      </c>
      <c r="BK55" s="79">
        <v>0.135</v>
      </c>
    </row>
    <row r="56" spans="2:63" ht="12.75">
      <c r="B56" s="5"/>
      <c r="C56" s="6" t="s">
        <v>58</v>
      </c>
      <c r="D56" s="9">
        <v>0.085</v>
      </c>
      <c r="E56" s="9">
        <v>0.095</v>
      </c>
      <c r="F56" s="9">
        <v>0.095</v>
      </c>
      <c r="G56" s="9">
        <v>0.095</v>
      </c>
      <c r="H56" s="9">
        <v>0.095</v>
      </c>
      <c r="I56" s="21">
        <v>0.095</v>
      </c>
      <c r="R56" s="5"/>
      <c r="S56" s="40" t="s">
        <v>58</v>
      </c>
      <c r="T56" s="42"/>
      <c r="U56" s="90">
        <v>0.095</v>
      </c>
      <c r="V56" s="90">
        <v>0.086</v>
      </c>
      <c r="W56" s="42">
        <v>0.09</v>
      </c>
      <c r="X56" s="42">
        <v>0.09</v>
      </c>
      <c r="Y56" s="79">
        <v>0.09</v>
      </c>
      <c r="Z56" s="79">
        <v>0.09</v>
      </c>
      <c r="AA56" s="79">
        <v>0.09</v>
      </c>
      <c r="AK56" s="40" t="s">
        <v>58</v>
      </c>
      <c r="AL56" s="42"/>
      <c r="AM56" s="90">
        <v>0.095</v>
      </c>
      <c r="AN56" s="90">
        <v>0.086</v>
      </c>
      <c r="AO56" s="42">
        <v>0.09</v>
      </c>
      <c r="AP56" s="79">
        <v>0.095</v>
      </c>
      <c r="AQ56" s="79">
        <v>0.09</v>
      </c>
      <c r="AR56" s="79">
        <v>0.09</v>
      </c>
      <c r="AS56" s="79">
        <v>0.09</v>
      </c>
      <c r="AT56" s="79">
        <v>0.09</v>
      </c>
      <c r="BB56" s="40" t="s">
        <v>58</v>
      </c>
      <c r="BC56" s="42"/>
      <c r="BD56" s="90">
        <v>0.095</v>
      </c>
      <c r="BE56" s="90">
        <v>0.086</v>
      </c>
      <c r="BF56" s="42">
        <v>0.09</v>
      </c>
      <c r="BG56" s="79">
        <v>0.095</v>
      </c>
      <c r="BH56" s="79">
        <v>0.09</v>
      </c>
      <c r="BI56" s="79">
        <v>0.09</v>
      </c>
      <c r="BJ56" s="79">
        <v>0.09</v>
      </c>
      <c r="BK56" s="79">
        <v>0.09</v>
      </c>
    </row>
    <row r="57" spans="2:63" ht="12.75">
      <c r="B57" s="5"/>
      <c r="C57" s="6" t="s">
        <v>59</v>
      </c>
      <c r="D57" s="9">
        <v>0.09</v>
      </c>
      <c r="E57" s="9">
        <v>0.11</v>
      </c>
      <c r="F57" s="9">
        <v>0.11</v>
      </c>
      <c r="G57" s="9">
        <v>0.11</v>
      </c>
      <c r="H57" s="9">
        <v>0.11</v>
      </c>
      <c r="I57" s="21">
        <v>0.11</v>
      </c>
      <c r="R57" s="5"/>
      <c r="S57" s="40" t="s">
        <v>59</v>
      </c>
      <c r="T57" s="42"/>
      <c r="U57" s="90">
        <v>0.11</v>
      </c>
      <c r="V57" s="90">
        <v>0.091</v>
      </c>
      <c r="W57" s="42">
        <v>0.1</v>
      </c>
      <c r="X57" s="42">
        <v>0.11</v>
      </c>
      <c r="Y57" s="79">
        <v>0.11</v>
      </c>
      <c r="Z57" s="79">
        <v>0.11</v>
      </c>
      <c r="AA57" s="79">
        <v>0.11</v>
      </c>
      <c r="AK57" s="40" t="s">
        <v>59</v>
      </c>
      <c r="AL57" s="42"/>
      <c r="AM57" s="90">
        <v>0.11</v>
      </c>
      <c r="AN57" s="90">
        <v>0.091</v>
      </c>
      <c r="AO57" s="42">
        <v>0.11</v>
      </c>
      <c r="AP57" s="79">
        <v>0.115</v>
      </c>
      <c r="AQ57" s="79">
        <v>0.11</v>
      </c>
      <c r="AR57" s="79">
        <v>0.11</v>
      </c>
      <c r="AS57" s="79">
        <v>0.11</v>
      </c>
      <c r="AT57" s="79">
        <v>0.11</v>
      </c>
      <c r="BB57" s="40" t="s">
        <v>59</v>
      </c>
      <c r="BC57" s="42"/>
      <c r="BD57" s="90">
        <v>0.11</v>
      </c>
      <c r="BE57" s="90">
        <v>0.091</v>
      </c>
      <c r="BF57" s="42">
        <v>0.11</v>
      </c>
      <c r="BG57" s="79">
        <v>0.115</v>
      </c>
      <c r="BH57" s="79">
        <v>0.11</v>
      </c>
      <c r="BI57" s="79">
        <v>0.11</v>
      </c>
      <c r="BJ57" s="79">
        <v>0.11</v>
      </c>
      <c r="BK57" s="79">
        <v>0.11</v>
      </c>
    </row>
    <row r="58" spans="2:63" ht="12.75">
      <c r="B58" s="5"/>
      <c r="C58" s="6" t="s">
        <v>60</v>
      </c>
      <c r="D58" s="9">
        <v>0.105</v>
      </c>
      <c r="E58" s="9">
        <v>0.115</v>
      </c>
      <c r="F58" s="9">
        <v>0.115</v>
      </c>
      <c r="G58" s="9">
        <v>0.115</v>
      </c>
      <c r="H58" s="9">
        <v>0.115</v>
      </c>
      <c r="I58" s="21">
        <v>0.115</v>
      </c>
      <c r="R58" s="5"/>
      <c r="S58" s="40" t="s">
        <v>60</v>
      </c>
      <c r="T58" s="42"/>
      <c r="U58" s="90">
        <v>0.115</v>
      </c>
      <c r="V58" s="90">
        <v>0.111</v>
      </c>
      <c r="W58" s="42">
        <v>0.115</v>
      </c>
      <c r="X58" s="42">
        <v>0.115</v>
      </c>
      <c r="Y58" s="79">
        <v>0.115</v>
      </c>
      <c r="Z58" s="79">
        <v>0.115</v>
      </c>
      <c r="AA58" s="79">
        <v>0.115</v>
      </c>
      <c r="AK58" s="40" t="s">
        <v>60</v>
      </c>
      <c r="AL58" s="42"/>
      <c r="AM58" s="90">
        <v>0.115</v>
      </c>
      <c r="AN58" s="90">
        <v>0.111</v>
      </c>
      <c r="AO58" s="42">
        <v>0.115</v>
      </c>
      <c r="AP58" s="79">
        <v>0.115</v>
      </c>
      <c r="AQ58" s="79">
        <v>0.115</v>
      </c>
      <c r="AR58" s="79">
        <v>0.115</v>
      </c>
      <c r="AS58" s="79">
        <v>0.115</v>
      </c>
      <c r="AT58" s="79">
        <v>0.115</v>
      </c>
      <c r="BB58" s="40" t="s">
        <v>60</v>
      </c>
      <c r="BC58" s="42"/>
      <c r="BD58" s="90">
        <v>0.115</v>
      </c>
      <c r="BE58" s="90">
        <v>0.111</v>
      </c>
      <c r="BF58" s="42">
        <v>0.115</v>
      </c>
      <c r="BG58" s="79">
        <v>0.115</v>
      </c>
      <c r="BH58" s="79">
        <v>0.115</v>
      </c>
      <c r="BI58" s="79">
        <v>0.115</v>
      </c>
      <c r="BJ58" s="79">
        <v>0.115</v>
      </c>
      <c r="BK58" s="79">
        <v>0.115</v>
      </c>
    </row>
    <row r="59" spans="2:63" ht="13.5" thickBot="1">
      <c r="B59" s="22"/>
      <c r="C59" s="23" t="s">
        <v>61</v>
      </c>
      <c r="D59" s="24">
        <v>0.08</v>
      </c>
      <c r="E59" s="24">
        <v>0.07</v>
      </c>
      <c r="F59" s="24">
        <v>0.07</v>
      </c>
      <c r="G59" s="24">
        <v>0.07</v>
      </c>
      <c r="H59" s="24">
        <v>0.07</v>
      </c>
      <c r="I59" s="25">
        <v>0.07</v>
      </c>
      <c r="R59" s="22"/>
      <c r="S59" s="46" t="s">
        <v>61</v>
      </c>
      <c r="T59" s="47"/>
      <c r="U59" s="95">
        <v>0.07</v>
      </c>
      <c r="V59" s="95">
        <v>0.058</v>
      </c>
      <c r="W59" s="47">
        <v>0.065</v>
      </c>
      <c r="X59" s="47">
        <v>0.065</v>
      </c>
      <c r="Y59" s="126">
        <v>0.065</v>
      </c>
      <c r="Z59" s="126">
        <v>0.065</v>
      </c>
      <c r="AA59" s="126">
        <v>0.065</v>
      </c>
      <c r="AK59" s="46" t="s">
        <v>61</v>
      </c>
      <c r="AL59" s="47"/>
      <c r="AM59" s="95">
        <v>0.07</v>
      </c>
      <c r="AN59" s="95">
        <v>0.058</v>
      </c>
      <c r="AO59" s="47">
        <v>0.065</v>
      </c>
      <c r="AP59" s="126">
        <v>0.065</v>
      </c>
      <c r="AQ59" s="126">
        <v>0.065</v>
      </c>
      <c r="AR59" s="126">
        <v>0.065</v>
      </c>
      <c r="AS59" s="126">
        <v>0.065</v>
      </c>
      <c r="AT59" s="126">
        <v>0.065</v>
      </c>
      <c r="BB59" s="46" t="s">
        <v>61</v>
      </c>
      <c r="BC59" s="47"/>
      <c r="BD59" s="95">
        <v>0.07</v>
      </c>
      <c r="BE59" s="95">
        <v>0.058</v>
      </c>
      <c r="BF59" s="47">
        <v>0.065</v>
      </c>
      <c r="BG59" s="126">
        <v>0.065</v>
      </c>
      <c r="BH59" s="126">
        <v>0.065</v>
      </c>
      <c r="BI59" s="126">
        <v>0.065</v>
      </c>
      <c r="BJ59" s="126">
        <v>0.065</v>
      </c>
      <c r="BK59" s="126">
        <v>0.065</v>
      </c>
    </row>
    <row r="60" spans="18:63" ht="13.5" thickBot="1">
      <c r="R60" s="107"/>
      <c r="S60" s="108" t="s">
        <v>63</v>
      </c>
      <c r="T60" s="44"/>
      <c r="U60" s="109">
        <v>0.23</v>
      </c>
      <c r="V60" s="109">
        <v>0.5</v>
      </c>
      <c r="W60" s="127">
        <v>0.5</v>
      </c>
      <c r="X60" s="127">
        <v>0.5</v>
      </c>
      <c r="Y60" s="128">
        <v>0.5</v>
      </c>
      <c r="Z60" s="128">
        <v>0.5</v>
      </c>
      <c r="AA60" s="128">
        <v>0.5</v>
      </c>
      <c r="AK60" s="108" t="s">
        <v>63</v>
      </c>
      <c r="AL60" s="44"/>
      <c r="AM60" s="109">
        <v>0.23</v>
      </c>
      <c r="AN60" s="109">
        <v>0.5</v>
      </c>
      <c r="AO60" s="127">
        <v>0.5</v>
      </c>
      <c r="AP60" s="128">
        <v>0.525</v>
      </c>
      <c r="AQ60" s="128">
        <v>0.5</v>
      </c>
      <c r="AR60" s="128">
        <v>0.5</v>
      </c>
      <c r="AS60" s="128">
        <v>0.5</v>
      </c>
      <c r="AT60" s="128">
        <v>0.5</v>
      </c>
      <c r="BB60" s="108" t="s">
        <v>63</v>
      </c>
      <c r="BC60" s="44"/>
      <c r="BD60" s="109">
        <v>0.23</v>
      </c>
      <c r="BE60" s="109">
        <v>0.5</v>
      </c>
      <c r="BF60" s="127">
        <v>0.5</v>
      </c>
      <c r="BG60" s="128">
        <v>0.525</v>
      </c>
      <c r="BH60" s="128">
        <v>0.5</v>
      </c>
      <c r="BI60" s="128">
        <v>0.5</v>
      </c>
      <c r="BJ60" s="128">
        <v>0.5</v>
      </c>
      <c r="BK60" s="128">
        <v>0.5</v>
      </c>
    </row>
    <row r="61" spans="2:63" ht="13.5" thickBot="1">
      <c r="B61" s="28"/>
      <c r="C61" s="29" t="s">
        <v>64</v>
      </c>
      <c r="D61" s="29"/>
      <c r="E61" s="30">
        <v>0.295</v>
      </c>
      <c r="F61" s="30">
        <v>0.3</v>
      </c>
      <c r="G61" s="30">
        <v>0.3</v>
      </c>
      <c r="H61" s="30">
        <v>0.3</v>
      </c>
      <c r="I61" s="31">
        <v>0.3</v>
      </c>
      <c r="P61" s="110"/>
      <c r="Q61" s="110"/>
      <c r="R61" s="28"/>
      <c r="S61" s="111"/>
      <c r="T61" s="49" t="s">
        <v>66</v>
      </c>
      <c r="U61" s="96">
        <v>0.313</v>
      </c>
      <c r="V61" s="96">
        <v>0.313</v>
      </c>
      <c r="W61" s="86">
        <v>0.313</v>
      </c>
      <c r="X61" s="86">
        <v>0.318</v>
      </c>
      <c r="Y61" s="86">
        <v>0.32</v>
      </c>
      <c r="Z61" s="86">
        <v>0.32</v>
      </c>
      <c r="AA61" s="125">
        <v>0.32</v>
      </c>
      <c r="AJ61" s="110"/>
      <c r="AK61" s="111"/>
      <c r="AL61" s="49" t="s">
        <v>66</v>
      </c>
      <c r="AM61" s="96">
        <v>0.313</v>
      </c>
      <c r="AN61" s="96">
        <v>0.313</v>
      </c>
      <c r="AO61" s="86">
        <v>0.33</v>
      </c>
      <c r="AP61" s="86">
        <v>0.33</v>
      </c>
      <c r="AQ61" s="86">
        <v>0.33</v>
      </c>
      <c r="AR61" s="125">
        <v>0.33</v>
      </c>
      <c r="AS61" s="125">
        <v>0.33</v>
      </c>
      <c r="AT61" s="125">
        <v>0.33</v>
      </c>
      <c r="BA61" s="110"/>
      <c r="BB61" s="111"/>
      <c r="BC61" s="49" t="s">
        <v>66</v>
      </c>
      <c r="BD61" s="96">
        <v>0.313</v>
      </c>
      <c r="BE61" s="96">
        <v>0.313</v>
      </c>
      <c r="BF61" s="86">
        <v>0.33</v>
      </c>
      <c r="BG61" s="86">
        <v>0.33</v>
      </c>
      <c r="BH61" s="86">
        <v>0.33</v>
      </c>
      <c r="BI61" s="125">
        <v>0.33</v>
      </c>
      <c r="BJ61" s="125">
        <v>0.33</v>
      </c>
      <c r="BK61" s="125">
        <v>0.33</v>
      </c>
    </row>
    <row r="62" spans="19:63" ht="12.75">
      <c r="S62" s="39"/>
      <c r="T62" s="39"/>
      <c r="U62" s="87">
        <v>0</v>
      </c>
      <c r="V62" s="87">
        <v>0</v>
      </c>
      <c r="W62" s="88">
        <v>0</v>
      </c>
      <c r="X62" s="88">
        <v>0</v>
      </c>
      <c r="Y62" s="88">
        <v>0</v>
      </c>
      <c r="Z62" s="88"/>
      <c r="AA62" s="88"/>
      <c r="AK62" s="39"/>
      <c r="AL62" s="39"/>
      <c r="AM62" s="87">
        <v>0</v>
      </c>
      <c r="AN62" s="87">
        <v>0</v>
      </c>
      <c r="AO62" s="88">
        <v>0</v>
      </c>
      <c r="AP62" s="88">
        <v>0</v>
      </c>
      <c r="AQ62" s="88">
        <v>0</v>
      </c>
      <c r="AR62" s="88"/>
      <c r="AS62" s="88"/>
      <c r="AT62" s="88"/>
      <c r="BB62" s="39"/>
      <c r="BC62" s="39"/>
      <c r="BD62" s="87">
        <v>0</v>
      </c>
      <c r="BE62" s="87">
        <v>0</v>
      </c>
      <c r="BF62" s="88">
        <v>0</v>
      </c>
      <c r="BG62" s="88">
        <v>0</v>
      </c>
      <c r="BH62" s="88">
        <v>0</v>
      </c>
      <c r="BI62" s="88"/>
      <c r="BJ62" s="88"/>
      <c r="BK62" s="88"/>
    </row>
    <row r="63" spans="23:63" ht="12.75">
      <c r="W63" s="27">
        <v>1</v>
      </c>
      <c r="X63" s="27">
        <v>1</v>
      </c>
      <c r="Y63" s="27">
        <v>1</v>
      </c>
      <c r="Z63" s="27">
        <v>1</v>
      </c>
      <c r="AA63" s="27">
        <v>1</v>
      </c>
      <c r="AO63" s="27">
        <v>1</v>
      </c>
      <c r="AP63" s="27">
        <v>1</v>
      </c>
      <c r="AQ63" s="27">
        <v>1</v>
      </c>
      <c r="AR63" s="27">
        <v>1</v>
      </c>
      <c r="AS63" s="27">
        <v>1</v>
      </c>
      <c r="AT63" s="27">
        <v>1</v>
      </c>
      <c r="BF63" s="27">
        <v>1</v>
      </c>
      <c r="BG63" s="27">
        <v>1</v>
      </c>
      <c r="BH63" s="27">
        <v>1</v>
      </c>
      <c r="BI63" s="27">
        <v>1</v>
      </c>
      <c r="BJ63" s="27">
        <v>1</v>
      </c>
      <c r="BK63" s="27">
        <v>1</v>
      </c>
    </row>
    <row r="64" spans="37:63" ht="12.75">
      <c r="AK64" s="33" t="s">
        <v>89</v>
      </c>
      <c r="AO64" s="27">
        <v>0.56</v>
      </c>
      <c r="AP64" s="27">
        <v>0.555</v>
      </c>
      <c r="AQ64" s="27">
        <v>0.555</v>
      </c>
      <c r="AR64" s="27">
        <v>0.555</v>
      </c>
      <c r="AS64" s="27">
        <v>0.555</v>
      </c>
      <c r="AT64" s="27">
        <v>0.555</v>
      </c>
      <c r="BB64" s="33" t="s">
        <v>89</v>
      </c>
      <c r="BF64" s="27">
        <v>0.56</v>
      </c>
      <c r="BG64" s="27">
        <v>0.555</v>
      </c>
      <c r="BH64" s="27">
        <v>0.555</v>
      </c>
      <c r="BI64" s="27">
        <v>0.555</v>
      </c>
      <c r="BJ64" s="27">
        <v>0.555</v>
      </c>
      <c r="BK64" s="27">
        <v>0.555</v>
      </c>
    </row>
    <row r="65" spans="42:59" ht="12.75">
      <c r="AP65" s="154" t="s">
        <v>92</v>
      </c>
      <c r="BG65" s="155" t="s">
        <v>93</v>
      </c>
    </row>
  </sheetData>
  <printOptions gridLines="1"/>
  <pageMargins left="0.17" right="0.21" top="0.22" bottom="0.29" header="0.17" footer="0.17"/>
  <pageSetup fitToHeight="1" fitToWidth="1" horizontalDpi="600" verticalDpi="600" orientation="portrait" scale="84" r:id="rId1"/>
  <headerFooter alignWithMargins="0">
    <oddFooter>&amp;R&amp;F    &amp;A 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2007-05-08T19:17:15Z</cp:lastPrinted>
  <dcterms:created xsi:type="dcterms:W3CDTF">2003-08-28T12:36:19Z</dcterms:created>
  <dcterms:modified xsi:type="dcterms:W3CDTF">2007-05-08T19:17:58Z</dcterms:modified>
  <cp:category/>
  <cp:version/>
  <cp:contentType/>
  <cp:contentStatus/>
</cp:coreProperties>
</file>