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90" windowWidth="19320" windowHeight="5175" activeTab="2"/>
  </bookViews>
  <sheets>
    <sheet name="Input Data" sheetId="1" r:id="rId1"/>
    <sheet name="offsets" sheetId="2" r:id="rId2"/>
    <sheet name="Adjustments" sheetId="3" r:id="rId3"/>
    <sheet name="Super Point Data" sheetId="4" r:id="rId4"/>
    <sheet name="Stability Checks" sheetId="5" r:id="rId5"/>
    <sheet name="visuals" sheetId="6" r:id="rId6"/>
  </sheets>
  <definedNames/>
  <calcPr fullCalcOnLoad="1"/>
</workbook>
</file>

<file path=xl/sharedStrings.xml><?xml version="1.0" encoding="utf-8"?>
<sst xmlns="http://schemas.openxmlformats.org/spreadsheetml/2006/main" count="419" uniqueCount="103">
  <si>
    <t>Point</t>
  </si>
  <si>
    <t>x</t>
  </si>
  <si>
    <t>y</t>
  </si>
  <si>
    <t>z</t>
  </si>
  <si>
    <t>Normal</t>
  </si>
  <si>
    <t>Gamma</t>
  </si>
  <si>
    <t>Gzero</t>
  </si>
  <si>
    <t>Lzero</t>
  </si>
  <si>
    <t>gamma x L0</t>
  </si>
  <si>
    <t>G0 * gamma</t>
  </si>
  <si>
    <t>point on plane</t>
  </si>
  <si>
    <t>Offset</t>
  </si>
  <si>
    <t>phi</t>
  </si>
  <si>
    <t>psi</t>
  </si>
  <si>
    <t>Datum D</t>
  </si>
  <si>
    <t>ID</t>
  </si>
  <si>
    <t>X</t>
  </si>
  <si>
    <t>Y</t>
  </si>
  <si>
    <t>Z</t>
  </si>
  <si>
    <t>Our_z</t>
  </si>
  <si>
    <t>Max</t>
  </si>
  <si>
    <t>Min</t>
  </si>
  <si>
    <t>Range</t>
  </si>
  <si>
    <t>Our_ref</t>
  </si>
  <si>
    <t>Major_ref</t>
  </si>
  <si>
    <t>Our_delta</t>
  </si>
  <si>
    <t>adjustment</t>
  </si>
  <si>
    <t>comp_adj</t>
  </si>
  <si>
    <t>Unit normal</t>
  </si>
  <si>
    <t>(sheet 2)</t>
  </si>
  <si>
    <t>Unit Vectors Normal to Datum Planes</t>
  </si>
  <si>
    <t>Datum E</t>
  </si>
  <si>
    <t>Winding_z</t>
  </si>
  <si>
    <t>Dist_E</t>
  </si>
  <si>
    <t>Dist_D</t>
  </si>
  <si>
    <t>Winding_delta</t>
  </si>
  <si>
    <t>Reference Plane Points</t>
  </si>
  <si>
    <t>Det(A) =</t>
  </si>
  <si>
    <t>Det(A1) =</t>
  </si>
  <si>
    <t>Det(A2) =</t>
  </si>
  <si>
    <t>Det(A3) =</t>
  </si>
  <si>
    <t>Monument Coordinates</t>
  </si>
  <si>
    <t>Go/No go</t>
  </si>
  <si>
    <t>PASTE VALUES INTO APPROPRIATE CELLS</t>
  </si>
  <si>
    <t>Coil / Fudicial Reference Coordinates per Art Brooks</t>
  </si>
  <si>
    <t>Measured Data Points</t>
  </si>
  <si>
    <t>Enter a 1 next to the Coil Type used</t>
  </si>
  <si>
    <t>Coil A</t>
  </si>
  <si>
    <t>Coil B</t>
  </si>
  <si>
    <t>Coil C</t>
  </si>
  <si>
    <t>Enter a 1 to indicate which Datum faces Up.</t>
  </si>
  <si>
    <t>Datum D Up</t>
  </si>
  <si>
    <t>Datum E Up</t>
  </si>
  <si>
    <t>Degrees</t>
  </si>
  <si>
    <t>Super Point Globals</t>
  </si>
  <si>
    <t>Distance</t>
  </si>
  <si>
    <t>(inch)</t>
  </si>
  <si>
    <t>(feet)</t>
  </si>
  <si>
    <t>(meters)</t>
  </si>
  <si>
    <t>MPE</t>
  </si>
  <si>
    <t>Tolerance</t>
  </si>
  <si>
    <t>Pass/Fail</t>
  </si>
  <si>
    <t>Error Per Distance Guide</t>
  </si>
  <si>
    <t>Maximum Permissible Error</t>
  </si>
  <si>
    <t>Typical Performance</t>
  </si>
  <si>
    <t>Length</t>
  </si>
  <si>
    <t>Abs Dist Error</t>
  </si>
  <si>
    <t>Trans Error</t>
  </si>
  <si>
    <t>MPE/2</t>
  </si>
  <si>
    <t xml:space="preserve"> (meters)</t>
  </si>
  <si>
    <t>(inches)</t>
  </si>
  <si>
    <t>(ft)</t>
  </si>
  <si>
    <t>±</t>
  </si>
  <si>
    <t>HOW TO USE THIS SHEET: Cut and paste data into X,Y, Z columns. Select ALL the Columns and The (ROWS +1), Press the Summation Button, on the next available enter averaging formula.</t>
  </si>
  <si>
    <t>POINT DATA</t>
  </si>
  <si>
    <t xml:space="preserve">Difference to </t>
  </si>
  <si>
    <t>3D Distance</t>
  </si>
  <si>
    <t>to Super Pt</t>
  </si>
  <si>
    <t>2-2</t>
  </si>
  <si>
    <t>2-3</t>
  </si>
  <si>
    <t>2-4</t>
  </si>
  <si>
    <t>2-5</t>
  </si>
  <si>
    <t>2-6</t>
  </si>
  <si>
    <t>2-7</t>
  </si>
  <si>
    <t>2-8</t>
  </si>
  <si>
    <t>1-1</t>
  </si>
  <si>
    <t>1-5</t>
  </si>
  <si>
    <t>1-6</t>
  </si>
  <si>
    <t>1-8</t>
  </si>
  <si>
    <t>1-9</t>
  </si>
  <si>
    <t>Adjustments</t>
  </si>
  <si>
    <t>TB #</t>
  </si>
  <si>
    <t>Datum D Angle</t>
  </si>
  <si>
    <t>Dist_D or Dist_E Selection</t>
  </si>
  <si>
    <t>Direction of Coil Flange</t>
  </si>
  <si>
    <t>Datum E Angle</t>
  </si>
  <si>
    <t>Thurs.</t>
  </si>
  <si>
    <t>Wed.</t>
  </si>
  <si>
    <t>1-7</t>
  </si>
  <si>
    <t>na</t>
  </si>
  <si>
    <t>Mon 9/24</t>
  </si>
  <si>
    <t>Adjust 4</t>
  </si>
  <si>
    <t>Adjust 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</si>
</sst>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E+00"/>
    <numFmt numFmtId="166" formatCode="0.000"/>
    <numFmt numFmtId="167" formatCode="0.00000"/>
    <numFmt numFmtId="168" formatCode="0.0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0"/>
      <color indexed="10"/>
      <name val="Arial"/>
      <family val="0"/>
    </font>
  </fonts>
  <fills count="2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ck"/>
      <top>
        <color indexed="63"/>
      </top>
      <bottom style="thin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ck"/>
      <top style="medium"/>
      <bottom style="thin"/>
    </border>
    <border>
      <left style="medium"/>
      <right style="thick"/>
      <top style="thin"/>
      <bottom style="medium"/>
    </border>
    <border>
      <left style="thick"/>
      <right style="thick"/>
      <top style="medium"/>
      <bottom style="thin"/>
    </border>
    <border>
      <left style="thick"/>
      <right style="medium"/>
      <top style="medium"/>
      <bottom style="thin"/>
    </border>
    <border>
      <left style="medium"/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medium"/>
      <top style="thin"/>
      <bottom style="thin"/>
    </border>
    <border>
      <left style="thick"/>
      <right style="thick"/>
      <top style="thin"/>
      <bottom style="medium"/>
    </border>
    <border>
      <left style="thick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ck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4" fillId="3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4" fillId="4" borderId="1" xfId="0" applyFon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4" fillId="0" borderId="0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left"/>
    </xf>
    <xf numFmtId="166" fontId="0" fillId="2" borderId="6" xfId="0" applyNumberFormat="1" applyFill="1" applyBorder="1" applyAlignment="1">
      <alignment horizontal="center"/>
    </xf>
    <xf numFmtId="166" fontId="0" fillId="2" borderId="7" xfId="0" applyNumberFormat="1" applyFill="1" applyBorder="1" applyAlignment="1">
      <alignment horizontal="center"/>
    </xf>
    <xf numFmtId="0" fontId="4" fillId="5" borderId="1" xfId="0" applyFont="1" applyFill="1" applyBorder="1" applyAlignment="1">
      <alignment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left"/>
    </xf>
    <xf numFmtId="0" fontId="4" fillId="4" borderId="15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3" borderId="8" xfId="0" applyFont="1" applyFill="1" applyBorder="1" applyAlignment="1">
      <alignment/>
    </xf>
    <xf numFmtId="167" fontId="0" fillId="3" borderId="9" xfId="0" applyNumberFormat="1" applyFill="1" applyBorder="1" applyAlignment="1">
      <alignment/>
    </xf>
    <xf numFmtId="167" fontId="0" fillId="3" borderId="15" xfId="0" applyNumberFormat="1" applyFill="1" applyBorder="1" applyAlignment="1">
      <alignment/>
    </xf>
    <xf numFmtId="0" fontId="4" fillId="3" borderId="12" xfId="0" applyFont="1" applyFill="1" applyBorder="1" applyAlignment="1">
      <alignment/>
    </xf>
    <xf numFmtId="167" fontId="0" fillId="3" borderId="7" xfId="0" applyNumberFormat="1" applyFill="1" applyBorder="1" applyAlignment="1">
      <alignment/>
    </xf>
    <xf numFmtId="167" fontId="0" fillId="3" borderId="13" xfId="0" applyNumberFormat="1" applyFill="1" applyBorder="1" applyAlignment="1">
      <alignment/>
    </xf>
    <xf numFmtId="0" fontId="4" fillId="0" borderId="16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66" fontId="4" fillId="0" borderId="18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66" fontId="4" fillId="0" borderId="20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66" fontId="0" fillId="6" borderId="23" xfId="0" applyNumberFormat="1" applyFill="1" applyBorder="1" applyAlignment="1" quotePrefix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4" fillId="6" borderId="33" xfId="0" applyFont="1" applyFill="1" applyBorder="1" applyAlignment="1">
      <alignment horizontal="center"/>
    </xf>
    <xf numFmtId="0" fontId="4" fillId="6" borderId="34" xfId="0" applyFont="1" applyFill="1" applyBorder="1" applyAlignment="1">
      <alignment horizontal="center"/>
    </xf>
    <xf numFmtId="164" fontId="0" fillId="5" borderId="35" xfId="0" applyNumberFormat="1" applyFill="1" applyBorder="1" applyAlignment="1">
      <alignment horizontal="center"/>
    </xf>
    <xf numFmtId="164" fontId="0" fillId="5" borderId="29" xfId="0" applyNumberFormat="1" applyFill="1" applyBorder="1" applyAlignment="1" quotePrefix="1">
      <alignment horizontal="center"/>
    </xf>
    <xf numFmtId="164" fontId="0" fillId="5" borderId="35" xfId="0" applyNumberFormat="1" applyFill="1" applyBorder="1" applyAlignment="1" quotePrefix="1">
      <alignment horizontal="center"/>
    </xf>
    <xf numFmtId="164" fontId="0" fillId="5" borderId="36" xfId="0" applyNumberFormat="1" applyFill="1" applyBorder="1" applyAlignment="1" quotePrefix="1">
      <alignment horizontal="center"/>
    </xf>
    <xf numFmtId="164" fontId="0" fillId="5" borderId="29" xfId="0" applyNumberFormat="1" applyFill="1" applyBorder="1" applyAlignment="1">
      <alignment horizontal="center"/>
    </xf>
    <xf numFmtId="164" fontId="0" fillId="2" borderId="26" xfId="0" applyNumberFormat="1" applyFill="1" applyBorder="1" applyAlignment="1" quotePrefix="1">
      <alignment horizontal="center"/>
    </xf>
    <xf numFmtId="164" fontId="0" fillId="2" borderId="37" xfId="0" applyNumberFormat="1" applyFill="1" applyBorder="1" applyAlignment="1" quotePrefix="1">
      <alignment horizontal="center"/>
    </xf>
    <xf numFmtId="164" fontId="0" fillId="2" borderId="38" xfId="0" applyNumberFormat="1" applyFill="1" applyBorder="1" applyAlignment="1" quotePrefix="1">
      <alignment horizontal="center"/>
    </xf>
    <xf numFmtId="164" fontId="0" fillId="2" borderId="31" xfId="0" applyNumberFormat="1" applyFill="1" applyBorder="1" applyAlignment="1" quotePrefix="1">
      <alignment horizontal="center"/>
    </xf>
    <xf numFmtId="164" fontId="0" fillId="2" borderId="39" xfId="0" applyNumberFormat="1" applyFill="1" applyBorder="1" applyAlignment="1" quotePrefix="1">
      <alignment horizontal="center"/>
    </xf>
    <xf numFmtId="164" fontId="0" fillId="2" borderId="40" xfId="0" applyNumberFormat="1" applyFill="1" applyBorder="1" applyAlignment="1" quotePrefix="1">
      <alignment horizontal="center"/>
    </xf>
    <xf numFmtId="0" fontId="0" fillId="0" borderId="0" xfId="0" applyAlignment="1">
      <alignment horizontal="center"/>
    </xf>
    <xf numFmtId="164" fontId="0" fillId="0" borderId="29" xfId="0" applyNumberFormat="1" applyBorder="1" applyAlignment="1" quotePrefix="1">
      <alignment horizontal="center"/>
    </xf>
    <xf numFmtId="164" fontId="0" fillId="0" borderId="30" xfId="0" applyNumberFormat="1" applyBorder="1" applyAlignment="1" quotePrefix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0" fillId="7" borderId="0" xfId="0" applyFill="1" applyAlignment="1">
      <alignment/>
    </xf>
    <xf numFmtId="0" fontId="7" fillId="7" borderId="0" xfId="0" applyFont="1" applyFill="1" applyAlignment="1">
      <alignment/>
    </xf>
    <xf numFmtId="166" fontId="0" fillId="2" borderId="10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166" fontId="0" fillId="2" borderId="12" xfId="0" applyNumberFormat="1" applyFill="1" applyBorder="1" applyAlignment="1">
      <alignment horizontal="center"/>
    </xf>
    <xf numFmtId="166" fontId="0" fillId="2" borderId="13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0" fontId="0" fillId="2" borderId="33" xfId="0" applyFill="1" applyBorder="1" applyAlignment="1">
      <alignment/>
    </xf>
    <xf numFmtId="0" fontId="4" fillId="2" borderId="41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166" fontId="0" fillId="2" borderId="42" xfId="0" applyNumberFormat="1" applyFill="1" applyBorder="1" applyAlignment="1">
      <alignment horizontal="center"/>
    </xf>
    <xf numFmtId="166" fontId="0" fillId="2" borderId="43" xfId="0" applyNumberFormat="1" applyFill="1" applyBorder="1" applyAlignment="1">
      <alignment horizontal="center"/>
    </xf>
    <xf numFmtId="166" fontId="0" fillId="2" borderId="44" xfId="0" applyNumberFormat="1" applyFill="1" applyBorder="1" applyAlignment="1">
      <alignment horizontal="center"/>
    </xf>
    <xf numFmtId="1" fontId="0" fillId="2" borderId="42" xfId="0" applyNumberFormat="1" applyFill="1" applyBorder="1" applyAlignment="1">
      <alignment horizontal="center"/>
    </xf>
    <xf numFmtId="2" fontId="0" fillId="2" borderId="43" xfId="0" applyNumberFormat="1" applyFill="1" applyBorder="1" applyAlignment="1">
      <alignment horizontal="center"/>
    </xf>
    <xf numFmtId="0" fontId="4" fillId="2" borderId="45" xfId="0" applyFont="1" applyFill="1" applyBorder="1" applyAlignment="1">
      <alignment horizontal="center"/>
    </xf>
    <xf numFmtId="0" fontId="4" fillId="2" borderId="46" xfId="0" applyFont="1" applyFill="1" applyBorder="1" applyAlignment="1">
      <alignment horizontal="center"/>
    </xf>
    <xf numFmtId="0" fontId="4" fillId="2" borderId="47" xfId="0" applyFont="1" applyFill="1" applyBorder="1" applyAlignment="1">
      <alignment horizontal="center"/>
    </xf>
    <xf numFmtId="49" fontId="4" fillId="2" borderId="47" xfId="0" applyNumberFormat="1" applyFont="1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2" borderId="50" xfId="0" applyFill="1" applyBorder="1" applyAlignment="1">
      <alignment horizontal="center"/>
    </xf>
    <xf numFmtId="164" fontId="0" fillId="2" borderId="49" xfId="0" applyNumberFormat="1" applyFill="1" applyBorder="1" applyAlignment="1">
      <alignment horizontal="center"/>
    </xf>
    <xf numFmtId="49" fontId="0" fillId="2" borderId="50" xfId="0" applyNumberForma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164" fontId="8" fillId="3" borderId="9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/>
    </xf>
    <xf numFmtId="0" fontId="8" fillId="3" borderId="9" xfId="0" applyFont="1" applyFill="1" applyBorder="1" applyAlignment="1">
      <alignment horizontal="center"/>
    </xf>
    <xf numFmtId="0" fontId="8" fillId="3" borderId="15" xfId="0" applyFont="1" applyFill="1" applyBorder="1" applyAlignment="1">
      <alignment/>
    </xf>
    <xf numFmtId="0" fontId="8" fillId="3" borderId="1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164" fontId="1" fillId="3" borderId="6" xfId="0" applyNumberFormat="1" applyFont="1" applyFill="1" applyBorder="1" applyAlignment="1" quotePrefix="1">
      <alignment horizontal="center"/>
    </xf>
    <xf numFmtId="164" fontId="1" fillId="3" borderId="11" xfId="0" applyNumberFormat="1" applyFont="1" applyFill="1" applyBorder="1" applyAlignment="1" quotePrefix="1">
      <alignment horizontal="center"/>
    </xf>
    <xf numFmtId="164" fontId="1" fillId="3" borderId="51" xfId="0" applyNumberFormat="1" applyFont="1" applyFill="1" applyBorder="1" applyAlignment="1" quotePrefix="1">
      <alignment horizontal="center"/>
    </xf>
    <xf numFmtId="0" fontId="8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 quotePrefix="1">
      <alignment horizontal="center"/>
    </xf>
    <xf numFmtId="164" fontId="1" fillId="3" borderId="52" xfId="0" applyNumberFormat="1" applyFont="1" applyFill="1" applyBorder="1" applyAlignment="1" quotePrefix="1">
      <alignment horizontal="center"/>
    </xf>
    <xf numFmtId="164" fontId="8" fillId="0" borderId="53" xfId="0" applyNumberFormat="1" applyFont="1" applyFill="1" applyBorder="1" applyAlignment="1" quotePrefix="1">
      <alignment horizontal="center"/>
    </xf>
    <xf numFmtId="0" fontId="8" fillId="8" borderId="8" xfId="0" applyFont="1" applyFill="1" applyBorder="1" applyAlignment="1">
      <alignment horizontal="center"/>
    </xf>
    <xf numFmtId="164" fontId="8" fillId="8" borderId="9" xfId="0" applyNumberFormat="1" applyFont="1" applyFill="1" applyBorder="1" applyAlignment="1">
      <alignment horizontal="center"/>
    </xf>
    <xf numFmtId="0" fontId="1" fillId="8" borderId="9" xfId="0" applyFont="1" applyFill="1" applyBorder="1" applyAlignment="1">
      <alignment/>
    </xf>
    <xf numFmtId="0" fontId="8" fillId="8" borderId="9" xfId="0" applyFont="1" applyFill="1" applyBorder="1" applyAlignment="1">
      <alignment horizontal="center"/>
    </xf>
    <xf numFmtId="0" fontId="8" fillId="8" borderId="15" xfId="0" applyFont="1" applyFill="1" applyBorder="1" applyAlignment="1">
      <alignment/>
    </xf>
    <xf numFmtId="0" fontId="8" fillId="8" borderId="10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164" fontId="1" fillId="8" borderId="6" xfId="0" applyNumberFormat="1" applyFont="1" applyFill="1" applyBorder="1" applyAlignment="1" quotePrefix="1">
      <alignment horizontal="center"/>
    </xf>
    <xf numFmtId="164" fontId="1" fillId="8" borderId="11" xfId="0" applyNumberFormat="1" applyFont="1" applyFill="1" applyBorder="1" applyAlignment="1" quotePrefix="1">
      <alignment horizontal="center"/>
    </xf>
    <xf numFmtId="164" fontId="1" fillId="8" borderId="51" xfId="0" applyNumberFormat="1" applyFont="1" applyFill="1" applyBorder="1" applyAlignment="1" quotePrefix="1">
      <alignment horizontal="center"/>
    </xf>
    <xf numFmtId="0" fontId="8" fillId="8" borderId="7" xfId="0" applyFont="1" applyFill="1" applyBorder="1" applyAlignment="1">
      <alignment horizontal="center"/>
    </xf>
    <xf numFmtId="164" fontId="1" fillId="8" borderId="7" xfId="0" applyNumberFormat="1" applyFont="1" applyFill="1" applyBorder="1" applyAlignment="1" quotePrefix="1">
      <alignment horizontal="center"/>
    </xf>
    <xf numFmtId="164" fontId="1" fillId="8" borderId="52" xfId="0" applyNumberFormat="1" applyFont="1" applyFill="1" applyBorder="1" applyAlignment="1" quotePrefix="1">
      <alignment horizontal="center"/>
    </xf>
    <xf numFmtId="0" fontId="8" fillId="2" borderId="8" xfId="0" applyFont="1" applyFill="1" applyBorder="1" applyAlignment="1">
      <alignment horizontal="center"/>
    </xf>
    <xf numFmtId="164" fontId="8" fillId="2" borderId="9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8" fillId="2" borderId="9" xfId="0" applyFont="1" applyFill="1" applyBorder="1" applyAlignment="1">
      <alignment horizontal="center"/>
    </xf>
    <xf numFmtId="0" fontId="8" fillId="2" borderId="15" xfId="0" applyFont="1" applyFill="1" applyBorder="1" applyAlignment="1">
      <alignment/>
    </xf>
    <xf numFmtId="0" fontId="8" fillId="2" borderId="1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164" fontId="1" fillId="2" borderId="6" xfId="0" applyNumberFormat="1" applyFont="1" applyFill="1" applyBorder="1" applyAlignment="1" quotePrefix="1">
      <alignment horizontal="center"/>
    </xf>
    <xf numFmtId="164" fontId="1" fillId="2" borderId="11" xfId="0" applyNumberFormat="1" applyFont="1" applyFill="1" applyBorder="1" applyAlignment="1" quotePrefix="1">
      <alignment horizontal="center"/>
    </xf>
    <xf numFmtId="164" fontId="1" fillId="2" borderId="51" xfId="0" applyNumberFormat="1" applyFont="1" applyFill="1" applyBorder="1" applyAlignment="1" quotePrefix="1">
      <alignment horizontal="center"/>
    </xf>
    <xf numFmtId="0" fontId="8" fillId="2" borderId="7" xfId="0" applyFont="1" applyFill="1" applyBorder="1" applyAlignment="1">
      <alignment horizontal="center"/>
    </xf>
    <xf numFmtId="164" fontId="1" fillId="2" borderId="7" xfId="0" applyNumberFormat="1" applyFont="1" applyFill="1" applyBorder="1" applyAlignment="1" quotePrefix="1">
      <alignment horizontal="center"/>
    </xf>
    <xf numFmtId="164" fontId="1" fillId="2" borderId="52" xfId="0" applyNumberFormat="1" applyFont="1" applyFill="1" applyBorder="1" applyAlignment="1" quotePrefix="1">
      <alignment horizontal="center"/>
    </xf>
    <xf numFmtId="0" fontId="8" fillId="6" borderId="8" xfId="0" applyFont="1" applyFill="1" applyBorder="1" applyAlignment="1">
      <alignment horizontal="center"/>
    </xf>
    <xf numFmtId="164" fontId="8" fillId="6" borderId="9" xfId="0" applyNumberFormat="1" applyFont="1" applyFill="1" applyBorder="1" applyAlignment="1">
      <alignment horizontal="center"/>
    </xf>
    <xf numFmtId="0" fontId="1" fillId="6" borderId="9" xfId="0" applyFont="1" applyFill="1" applyBorder="1" applyAlignment="1">
      <alignment/>
    </xf>
    <xf numFmtId="0" fontId="8" fillId="6" borderId="9" xfId="0" applyFont="1" applyFill="1" applyBorder="1" applyAlignment="1">
      <alignment horizontal="center"/>
    </xf>
    <xf numFmtId="0" fontId="8" fillId="6" borderId="15" xfId="0" applyFont="1" applyFill="1" applyBorder="1" applyAlignment="1">
      <alignment/>
    </xf>
    <xf numFmtId="0" fontId="8" fillId="6" borderId="10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164" fontId="1" fillId="6" borderId="6" xfId="0" applyNumberFormat="1" applyFont="1" applyFill="1" applyBorder="1" applyAlignment="1" quotePrefix="1">
      <alignment horizontal="center"/>
    </xf>
    <xf numFmtId="164" fontId="1" fillId="6" borderId="11" xfId="0" applyNumberFormat="1" applyFont="1" applyFill="1" applyBorder="1" applyAlignment="1" quotePrefix="1">
      <alignment horizontal="center"/>
    </xf>
    <xf numFmtId="164" fontId="1" fillId="6" borderId="51" xfId="0" applyNumberFormat="1" applyFont="1" applyFill="1" applyBorder="1" applyAlignment="1" quotePrefix="1">
      <alignment horizontal="center"/>
    </xf>
    <xf numFmtId="0" fontId="8" fillId="6" borderId="7" xfId="0" applyFont="1" applyFill="1" applyBorder="1" applyAlignment="1">
      <alignment horizontal="center"/>
    </xf>
    <xf numFmtId="164" fontId="1" fillId="6" borderId="7" xfId="0" applyNumberFormat="1" applyFont="1" applyFill="1" applyBorder="1" applyAlignment="1" quotePrefix="1">
      <alignment horizontal="center"/>
    </xf>
    <xf numFmtId="164" fontId="1" fillId="6" borderId="52" xfId="0" applyNumberFormat="1" applyFont="1" applyFill="1" applyBorder="1" applyAlignment="1" quotePrefix="1">
      <alignment horizontal="center"/>
    </xf>
    <xf numFmtId="0" fontId="8" fillId="9" borderId="8" xfId="0" applyFont="1" applyFill="1" applyBorder="1" applyAlignment="1">
      <alignment horizontal="center"/>
    </xf>
    <xf numFmtId="164" fontId="8" fillId="9" borderId="9" xfId="0" applyNumberFormat="1" applyFont="1" applyFill="1" applyBorder="1" applyAlignment="1">
      <alignment horizontal="center"/>
    </xf>
    <xf numFmtId="0" fontId="1" fillId="9" borderId="9" xfId="0" applyFont="1" applyFill="1" applyBorder="1" applyAlignment="1">
      <alignment/>
    </xf>
    <xf numFmtId="0" fontId="8" fillId="9" borderId="9" xfId="0" applyFont="1" applyFill="1" applyBorder="1" applyAlignment="1">
      <alignment horizontal="center"/>
    </xf>
    <xf numFmtId="0" fontId="8" fillId="9" borderId="15" xfId="0" applyFont="1" applyFill="1" applyBorder="1" applyAlignment="1">
      <alignment/>
    </xf>
    <xf numFmtId="0" fontId="8" fillId="9" borderId="10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8" fillId="9" borderId="6" xfId="0" applyFont="1" applyFill="1" applyBorder="1" applyAlignment="1">
      <alignment horizontal="center"/>
    </xf>
    <xf numFmtId="164" fontId="1" fillId="9" borderId="6" xfId="0" applyNumberFormat="1" applyFont="1" applyFill="1" applyBorder="1" applyAlignment="1" quotePrefix="1">
      <alignment horizontal="center"/>
    </xf>
    <xf numFmtId="164" fontId="1" fillId="9" borderId="11" xfId="0" applyNumberFormat="1" applyFont="1" applyFill="1" applyBorder="1" applyAlignment="1" quotePrefix="1">
      <alignment horizontal="center"/>
    </xf>
    <xf numFmtId="164" fontId="1" fillId="9" borderId="51" xfId="0" applyNumberFormat="1" applyFont="1" applyFill="1" applyBorder="1" applyAlignment="1" quotePrefix="1">
      <alignment horizontal="center"/>
    </xf>
    <xf numFmtId="0" fontId="8" fillId="9" borderId="7" xfId="0" applyFont="1" applyFill="1" applyBorder="1" applyAlignment="1">
      <alignment horizontal="center"/>
    </xf>
    <xf numFmtId="164" fontId="1" fillId="9" borderId="7" xfId="0" applyNumberFormat="1" applyFont="1" applyFill="1" applyBorder="1" applyAlignment="1" quotePrefix="1">
      <alignment horizontal="center"/>
    </xf>
    <xf numFmtId="164" fontId="1" fillId="9" borderId="52" xfId="0" applyNumberFormat="1" applyFont="1" applyFill="1" applyBorder="1" applyAlignment="1" quotePrefix="1">
      <alignment horizontal="center"/>
    </xf>
    <xf numFmtId="0" fontId="8" fillId="10" borderId="8" xfId="0" applyFont="1" applyFill="1" applyBorder="1" applyAlignment="1">
      <alignment horizontal="center"/>
    </xf>
    <xf numFmtId="164" fontId="8" fillId="10" borderId="9" xfId="0" applyNumberFormat="1" applyFont="1" applyFill="1" applyBorder="1" applyAlignment="1">
      <alignment horizontal="center"/>
    </xf>
    <xf numFmtId="0" fontId="1" fillId="10" borderId="9" xfId="0" applyFont="1" applyFill="1" applyBorder="1" applyAlignment="1">
      <alignment/>
    </xf>
    <xf numFmtId="0" fontId="8" fillId="10" borderId="9" xfId="0" applyFont="1" applyFill="1" applyBorder="1" applyAlignment="1">
      <alignment horizontal="center"/>
    </xf>
    <xf numFmtId="0" fontId="8" fillId="10" borderId="15" xfId="0" applyFont="1" applyFill="1" applyBorder="1" applyAlignment="1">
      <alignment/>
    </xf>
    <xf numFmtId="0" fontId="8" fillId="10" borderId="10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8" fillId="10" borderId="6" xfId="0" applyFont="1" applyFill="1" applyBorder="1" applyAlignment="1">
      <alignment horizontal="center"/>
    </xf>
    <xf numFmtId="164" fontId="1" fillId="10" borderId="6" xfId="0" applyNumberFormat="1" applyFont="1" applyFill="1" applyBorder="1" applyAlignment="1" quotePrefix="1">
      <alignment horizontal="center"/>
    </xf>
    <xf numFmtId="164" fontId="1" fillId="10" borderId="11" xfId="0" applyNumberFormat="1" applyFont="1" applyFill="1" applyBorder="1" applyAlignment="1" quotePrefix="1">
      <alignment horizontal="center"/>
    </xf>
    <xf numFmtId="164" fontId="1" fillId="10" borderId="51" xfId="0" applyNumberFormat="1" applyFont="1" applyFill="1" applyBorder="1" applyAlignment="1" quotePrefix="1">
      <alignment horizontal="center"/>
    </xf>
    <xf numFmtId="0" fontId="8" fillId="10" borderId="7" xfId="0" applyFont="1" applyFill="1" applyBorder="1" applyAlignment="1">
      <alignment horizontal="center"/>
    </xf>
    <xf numFmtId="164" fontId="1" fillId="10" borderId="7" xfId="0" applyNumberFormat="1" applyFont="1" applyFill="1" applyBorder="1" applyAlignment="1" quotePrefix="1">
      <alignment horizontal="center"/>
    </xf>
    <xf numFmtId="164" fontId="1" fillId="10" borderId="52" xfId="0" applyNumberFormat="1" applyFont="1" applyFill="1" applyBorder="1" applyAlignment="1" quotePrefix="1">
      <alignment horizontal="center"/>
    </xf>
    <xf numFmtId="0" fontId="8" fillId="5" borderId="8" xfId="0" applyFont="1" applyFill="1" applyBorder="1" applyAlignment="1">
      <alignment horizontal="center"/>
    </xf>
    <xf numFmtId="164" fontId="8" fillId="5" borderId="9" xfId="0" applyNumberFormat="1" applyFont="1" applyFill="1" applyBorder="1" applyAlignment="1">
      <alignment horizontal="center"/>
    </xf>
    <xf numFmtId="0" fontId="1" fillId="5" borderId="9" xfId="0" applyFont="1" applyFill="1" applyBorder="1" applyAlignment="1">
      <alignment/>
    </xf>
    <xf numFmtId="0" fontId="8" fillId="5" borderId="9" xfId="0" applyFont="1" applyFill="1" applyBorder="1" applyAlignment="1">
      <alignment horizontal="center"/>
    </xf>
    <xf numFmtId="0" fontId="8" fillId="5" borderId="15" xfId="0" applyFont="1" applyFill="1" applyBorder="1" applyAlignment="1">
      <alignment/>
    </xf>
    <xf numFmtId="0" fontId="8" fillId="5" borderId="10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164" fontId="1" fillId="5" borderId="6" xfId="0" applyNumberFormat="1" applyFont="1" applyFill="1" applyBorder="1" applyAlignment="1" quotePrefix="1">
      <alignment horizontal="center"/>
    </xf>
    <xf numFmtId="164" fontId="1" fillId="5" borderId="11" xfId="0" applyNumberFormat="1" applyFont="1" applyFill="1" applyBorder="1" applyAlignment="1" quotePrefix="1">
      <alignment horizontal="center"/>
    </xf>
    <xf numFmtId="164" fontId="1" fillId="5" borderId="51" xfId="0" applyNumberFormat="1" applyFont="1" applyFill="1" applyBorder="1" applyAlignment="1" quotePrefix="1">
      <alignment horizontal="center"/>
    </xf>
    <xf numFmtId="0" fontId="8" fillId="5" borderId="7" xfId="0" applyFont="1" applyFill="1" applyBorder="1" applyAlignment="1">
      <alignment horizontal="center"/>
    </xf>
    <xf numFmtId="164" fontId="1" fillId="5" borderId="7" xfId="0" applyNumberFormat="1" applyFont="1" applyFill="1" applyBorder="1" applyAlignment="1" quotePrefix="1">
      <alignment horizontal="center"/>
    </xf>
    <xf numFmtId="164" fontId="1" fillId="5" borderId="52" xfId="0" applyNumberFormat="1" applyFont="1" applyFill="1" applyBorder="1" applyAlignment="1" quotePrefix="1">
      <alignment horizontal="center"/>
    </xf>
    <xf numFmtId="0" fontId="8" fillId="11" borderId="8" xfId="0" applyFont="1" applyFill="1" applyBorder="1" applyAlignment="1">
      <alignment horizontal="center"/>
    </xf>
    <xf numFmtId="164" fontId="8" fillId="11" borderId="9" xfId="0" applyNumberFormat="1" applyFont="1" applyFill="1" applyBorder="1" applyAlignment="1">
      <alignment horizontal="center"/>
    </xf>
    <xf numFmtId="0" fontId="1" fillId="11" borderId="9" xfId="0" applyFont="1" applyFill="1" applyBorder="1" applyAlignment="1">
      <alignment/>
    </xf>
    <xf numFmtId="0" fontId="8" fillId="11" borderId="9" xfId="0" applyFont="1" applyFill="1" applyBorder="1" applyAlignment="1">
      <alignment horizontal="center"/>
    </xf>
    <xf numFmtId="0" fontId="8" fillId="11" borderId="15" xfId="0" applyFont="1" applyFill="1" applyBorder="1" applyAlignment="1">
      <alignment/>
    </xf>
    <xf numFmtId="0" fontId="8" fillId="11" borderId="10" xfId="0" applyFont="1" applyFill="1" applyBorder="1" applyAlignment="1">
      <alignment horizontal="center"/>
    </xf>
    <xf numFmtId="0" fontId="1" fillId="11" borderId="6" xfId="0" applyFont="1" applyFill="1" applyBorder="1" applyAlignment="1">
      <alignment horizontal="center"/>
    </xf>
    <xf numFmtId="0" fontId="8" fillId="11" borderId="6" xfId="0" applyFont="1" applyFill="1" applyBorder="1" applyAlignment="1">
      <alignment horizontal="center"/>
    </xf>
    <xf numFmtId="164" fontId="1" fillId="11" borderId="6" xfId="0" applyNumberFormat="1" applyFont="1" applyFill="1" applyBorder="1" applyAlignment="1" quotePrefix="1">
      <alignment horizontal="center"/>
    </xf>
    <xf numFmtId="164" fontId="1" fillId="11" borderId="11" xfId="0" applyNumberFormat="1" applyFont="1" applyFill="1" applyBorder="1" applyAlignment="1" quotePrefix="1">
      <alignment horizontal="center"/>
    </xf>
    <xf numFmtId="164" fontId="1" fillId="11" borderId="51" xfId="0" applyNumberFormat="1" applyFont="1" applyFill="1" applyBorder="1" applyAlignment="1" quotePrefix="1">
      <alignment horizontal="center"/>
    </xf>
    <xf numFmtId="0" fontId="8" fillId="11" borderId="7" xfId="0" applyFont="1" applyFill="1" applyBorder="1" applyAlignment="1">
      <alignment horizontal="center"/>
    </xf>
    <xf numFmtId="164" fontId="1" fillId="11" borderId="7" xfId="0" applyNumberFormat="1" applyFont="1" applyFill="1" applyBorder="1" applyAlignment="1" quotePrefix="1">
      <alignment horizontal="center"/>
    </xf>
    <xf numFmtId="164" fontId="1" fillId="11" borderId="52" xfId="0" applyNumberFormat="1" applyFont="1" applyFill="1" applyBorder="1" applyAlignment="1" quotePrefix="1">
      <alignment horizontal="center"/>
    </xf>
    <xf numFmtId="0" fontId="8" fillId="12" borderId="8" xfId="0" applyFont="1" applyFill="1" applyBorder="1" applyAlignment="1">
      <alignment horizontal="center"/>
    </xf>
    <xf numFmtId="164" fontId="8" fillId="12" borderId="9" xfId="0" applyNumberFormat="1" applyFont="1" applyFill="1" applyBorder="1" applyAlignment="1">
      <alignment horizontal="center"/>
    </xf>
    <xf numFmtId="0" fontId="1" fillId="12" borderId="9" xfId="0" applyFont="1" applyFill="1" applyBorder="1" applyAlignment="1">
      <alignment/>
    </xf>
    <xf numFmtId="0" fontId="8" fillId="12" borderId="9" xfId="0" applyFont="1" applyFill="1" applyBorder="1" applyAlignment="1">
      <alignment horizontal="center"/>
    </xf>
    <xf numFmtId="0" fontId="8" fillId="12" borderId="15" xfId="0" applyFont="1" applyFill="1" applyBorder="1" applyAlignment="1">
      <alignment/>
    </xf>
    <xf numFmtId="0" fontId="8" fillId="12" borderId="10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/>
    </xf>
    <xf numFmtId="0" fontId="8" fillId="12" borderId="6" xfId="0" applyFont="1" applyFill="1" applyBorder="1" applyAlignment="1">
      <alignment horizontal="center"/>
    </xf>
    <xf numFmtId="164" fontId="1" fillId="12" borderId="6" xfId="0" applyNumberFormat="1" applyFont="1" applyFill="1" applyBorder="1" applyAlignment="1" quotePrefix="1">
      <alignment horizontal="center"/>
    </xf>
    <xf numFmtId="164" fontId="1" fillId="12" borderId="11" xfId="0" applyNumberFormat="1" applyFont="1" applyFill="1" applyBorder="1" applyAlignment="1" quotePrefix="1">
      <alignment horizontal="center"/>
    </xf>
    <xf numFmtId="164" fontId="1" fillId="12" borderId="51" xfId="0" applyNumberFormat="1" applyFont="1" applyFill="1" applyBorder="1" applyAlignment="1" quotePrefix="1">
      <alignment horizontal="center"/>
    </xf>
    <xf numFmtId="0" fontId="8" fillId="12" borderId="7" xfId="0" applyFont="1" applyFill="1" applyBorder="1" applyAlignment="1">
      <alignment horizontal="center"/>
    </xf>
    <xf numFmtId="164" fontId="1" fillId="12" borderId="7" xfId="0" applyNumberFormat="1" applyFont="1" applyFill="1" applyBorder="1" applyAlignment="1" quotePrefix="1">
      <alignment horizontal="center"/>
    </xf>
    <xf numFmtId="164" fontId="1" fillId="12" borderId="52" xfId="0" applyNumberFormat="1" applyFont="1" applyFill="1" applyBorder="1" applyAlignment="1" quotePrefix="1">
      <alignment horizontal="center"/>
    </xf>
    <xf numFmtId="0" fontId="8" fillId="13" borderId="8" xfId="0" applyFont="1" applyFill="1" applyBorder="1" applyAlignment="1">
      <alignment horizontal="center"/>
    </xf>
    <xf numFmtId="164" fontId="8" fillId="13" borderId="9" xfId="0" applyNumberFormat="1" applyFont="1" applyFill="1" applyBorder="1" applyAlignment="1">
      <alignment horizontal="center"/>
    </xf>
    <xf numFmtId="0" fontId="1" fillId="13" borderId="9" xfId="0" applyFont="1" applyFill="1" applyBorder="1" applyAlignment="1">
      <alignment/>
    </xf>
    <xf numFmtId="0" fontId="8" fillId="13" borderId="9" xfId="0" applyFont="1" applyFill="1" applyBorder="1" applyAlignment="1">
      <alignment horizontal="center"/>
    </xf>
    <xf numFmtId="0" fontId="8" fillId="13" borderId="15" xfId="0" applyFont="1" applyFill="1" applyBorder="1" applyAlignment="1">
      <alignment/>
    </xf>
    <xf numFmtId="0" fontId="8" fillId="13" borderId="10" xfId="0" applyFont="1" applyFill="1" applyBorder="1" applyAlignment="1">
      <alignment horizontal="center"/>
    </xf>
    <xf numFmtId="0" fontId="1" fillId="13" borderId="6" xfId="0" applyFont="1" applyFill="1" applyBorder="1" applyAlignment="1">
      <alignment horizontal="center"/>
    </xf>
    <xf numFmtId="0" fontId="8" fillId="13" borderId="6" xfId="0" applyFont="1" applyFill="1" applyBorder="1" applyAlignment="1">
      <alignment horizontal="center"/>
    </xf>
    <xf numFmtId="164" fontId="1" fillId="13" borderId="6" xfId="0" applyNumberFormat="1" applyFont="1" applyFill="1" applyBorder="1" applyAlignment="1" quotePrefix="1">
      <alignment horizontal="center"/>
    </xf>
    <xf numFmtId="164" fontId="1" fillId="13" borderId="11" xfId="0" applyNumberFormat="1" applyFont="1" applyFill="1" applyBorder="1" applyAlignment="1" quotePrefix="1">
      <alignment horizontal="center"/>
    </xf>
    <xf numFmtId="164" fontId="1" fillId="13" borderId="51" xfId="0" applyNumberFormat="1" applyFont="1" applyFill="1" applyBorder="1" applyAlignment="1" quotePrefix="1">
      <alignment horizontal="center"/>
    </xf>
    <xf numFmtId="0" fontId="8" fillId="13" borderId="7" xfId="0" applyFont="1" applyFill="1" applyBorder="1" applyAlignment="1">
      <alignment horizontal="center"/>
    </xf>
    <xf numFmtId="164" fontId="1" fillId="13" borderId="7" xfId="0" applyNumberFormat="1" applyFont="1" applyFill="1" applyBorder="1" applyAlignment="1" quotePrefix="1">
      <alignment horizontal="center"/>
    </xf>
    <xf numFmtId="164" fontId="1" fillId="13" borderId="52" xfId="0" applyNumberFormat="1" applyFont="1" applyFill="1" applyBorder="1" applyAlignment="1" quotePrefix="1">
      <alignment horizontal="center"/>
    </xf>
    <xf numFmtId="0" fontId="8" fillId="0" borderId="54" xfId="0" applyFont="1" applyFill="1" applyBorder="1" applyAlignment="1">
      <alignment/>
    </xf>
    <xf numFmtId="0" fontId="1" fillId="0" borderId="55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14" borderId="9" xfId="0" applyFont="1" applyFill="1" applyBorder="1" applyAlignment="1">
      <alignment/>
    </xf>
    <xf numFmtId="0" fontId="8" fillId="14" borderId="9" xfId="0" applyFont="1" applyFill="1" applyBorder="1" applyAlignment="1">
      <alignment horizontal="center"/>
    </xf>
    <xf numFmtId="0" fontId="8" fillId="14" borderId="15" xfId="0" applyFont="1" applyFill="1" applyBorder="1" applyAlignment="1">
      <alignment/>
    </xf>
    <xf numFmtId="0" fontId="8" fillId="14" borderId="6" xfId="0" applyFont="1" applyFill="1" applyBorder="1" applyAlignment="1">
      <alignment horizontal="center"/>
    </xf>
    <xf numFmtId="164" fontId="1" fillId="14" borderId="6" xfId="0" applyNumberFormat="1" applyFont="1" applyFill="1" applyBorder="1" applyAlignment="1" quotePrefix="1">
      <alignment horizontal="center"/>
    </xf>
    <xf numFmtId="164" fontId="1" fillId="14" borderId="11" xfId="0" applyNumberFormat="1" applyFont="1" applyFill="1" applyBorder="1" applyAlignment="1" quotePrefix="1">
      <alignment horizontal="center"/>
    </xf>
    <xf numFmtId="164" fontId="1" fillId="14" borderId="51" xfId="0" applyNumberFormat="1" applyFont="1" applyFill="1" applyBorder="1" applyAlignment="1" quotePrefix="1">
      <alignment horizontal="center"/>
    </xf>
    <xf numFmtId="0" fontId="8" fillId="14" borderId="7" xfId="0" applyFont="1" applyFill="1" applyBorder="1" applyAlignment="1">
      <alignment horizontal="center"/>
    </xf>
    <xf numFmtId="164" fontId="1" fillId="14" borderId="7" xfId="0" applyNumberFormat="1" applyFont="1" applyFill="1" applyBorder="1" applyAlignment="1" quotePrefix="1">
      <alignment horizontal="center"/>
    </xf>
    <xf numFmtId="164" fontId="1" fillId="14" borderId="52" xfId="0" applyNumberFormat="1" applyFont="1" applyFill="1" applyBorder="1" applyAlignment="1" quotePrefix="1">
      <alignment horizontal="center"/>
    </xf>
    <xf numFmtId="0" fontId="8" fillId="14" borderId="8" xfId="0" applyFont="1" applyFill="1" applyBorder="1" applyAlignment="1">
      <alignment horizontal="center"/>
    </xf>
    <xf numFmtId="164" fontId="8" fillId="14" borderId="9" xfId="0" applyNumberFormat="1" applyFont="1" applyFill="1" applyBorder="1" applyAlignment="1">
      <alignment horizontal="center"/>
    </xf>
    <xf numFmtId="0" fontId="8" fillId="14" borderId="10" xfId="0" applyFont="1" applyFill="1" applyBorder="1" applyAlignment="1">
      <alignment horizontal="center"/>
    </xf>
    <xf numFmtId="0" fontId="1" fillId="14" borderId="6" xfId="0" applyFont="1" applyFill="1" applyBorder="1" applyAlignment="1">
      <alignment horizontal="center"/>
    </xf>
    <xf numFmtId="0" fontId="8" fillId="15" borderId="8" xfId="0" applyFont="1" applyFill="1" applyBorder="1" applyAlignment="1">
      <alignment horizontal="center"/>
    </xf>
    <xf numFmtId="164" fontId="8" fillId="15" borderId="9" xfId="0" applyNumberFormat="1" applyFont="1" applyFill="1" applyBorder="1" applyAlignment="1">
      <alignment horizontal="center"/>
    </xf>
    <xf numFmtId="0" fontId="1" fillId="15" borderId="9" xfId="0" applyFont="1" applyFill="1" applyBorder="1" applyAlignment="1">
      <alignment/>
    </xf>
    <xf numFmtId="0" fontId="8" fillId="15" borderId="9" xfId="0" applyFont="1" applyFill="1" applyBorder="1" applyAlignment="1">
      <alignment horizontal="center"/>
    </xf>
    <xf numFmtId="0" fontId="8" fillId="15" borderId="15" xfId="0" applyFont="1" applyFill="1" applyBorder="1" applyAlignment="1">
      <alignment/>
    </xf>
    <xf numFmtId="0" fontId="8" fillId="15" borderId="10" xfId="0" applyFont="1" applyFill="1" applyBorder="1" applyAlignment="1">
      <alignment horizontal="center"/>
    </xf>
    <xf numFmtId="0" fontId="1" fillId="15" borderId="6" xfId="0" applyFont="1" applyFill="1" applyBorder="1" applyAlignment="1">
      <alignment horizontal="center"/>
    </xf>
    <xf numFmtId="0" fontId="8" fillId="15" borderId="6" xfId="0" applyFont="1" applyFill="1" applyBorder="1" applyAlignment="1">
      <alignment horizontal="center"/>
    </xf>
    <xf numFmtId="164" fontId="1" fillId="15" borderId="6" xfId="0" applyNumberFormat="1" applyFont="1" applyFill="1" applyBorder="1" applyAlignment="1" quotePrefix="1">
      <alignment horizontal="center"/>
    </xf>
    <xf numFmtId="164" fontId="1" fillId="15" borderId="11" xfId="0" applyNumberFormat="1" applyFont="1" applyFill="1" applyBorder="1" applyAlignment="1" quotePrefix="1">
      <alignment horizontal="center"/>
    </xf>
    <xf numFmtId="164" fontId="1" fillId="15" borderId="51" xfId="0" applyNumberFormat="1" applyFont="1" applyFill="1" applyBorder="1" applyAlignment="1" quotePrefix="1">
      <alignment horizontal="center"/>
    </xf>
    <xf numFmtId="0" fontId="8" fillId="15" borderId="7" xfId="0" applyFont="1" applyFill="1" applyBorder="1" applyAlignment="1">
      <alignment horizontal="center"/>
    </xf>
    <xf numFmtId="164" fontId="1" fillId="15" borderId="7" xfId="0" applyNumberFormat="1" applyFont="1" applyFill="1" applyBorder="1" applyAlignment="1" quotePrefix="1">
      <alignment horizontal="center"/>
    </xf>
    <xf numFmtId="164" fontId="1" fillId="15" borderId="52" xfId="0" applyNumberFormat="1" applyFont="1" applyFill="1" applyBorder="1" applyAlignment="1" quotePrefix="1">
      <alignment horizontal="center"/>
    </xf>
    <xf numFmtId="0" fontId="1" fillId="16" borderId="9" xfId="0" applyFont="1" applyFill="1" applyBorder="1" applyAlignment="1">
      <alignment/>
    </xf>
    <xf numFmtId="0" fontId="8" fillId="16" borderId="9" xfId="0" applyFont="1" applyFill="1" applyBorder="1" applyAlignment="1">
      <alignment horizontal="center"/>
    </xf>
    <xf numFmtId="0" fontId="8" fillId="16" borderId="15" xfId="0" applyFont="1" applyFill="1" applyBorder="1" applyAlignment="1">
      <alignment/>
    </xf>
    <xf numFmtId="0" fontId="8" fillId="16" borderId="6" xfId="0" applyFont="1" applyFill="1" applyBorder="1" applyAlignment="1">
      <alignment horizontal="center"/>
    </xf>
    <xf numFmtId="164" fontId="1" fillId="16" borderId="6" xfId="0" applyNumberFormat="1" applyFont="1" applyFill="1" applyBorder="1" applyAlignment="1" quotePrefix="1">
      <alignment horizontal="center"/>
    </xf>
    <xf numFmtId="164" fontId="1" fillId="16" borderId="11" xfId="0" applyNumberFormat="1" applyFont="1" applyFill="1" applyBorder="1" applyAlignment="1" quotePrefix="1">
      <alignment horizontal="center"/>
    </xf>
    <xf numFmtId="164" fontId="1" fillId="16" borderId="51" xfId="0" applyNumberFormat="1" applyFont="1" applyFill="1" applyBorder="1" applyAlignment="1" quotePrefix="1">
      <alignment horizontal="center"/>
    </xf>
    <xf numFmtId="0" fontId="8" fillId="16" borderId="7" xfId="0" applyFont="1" applyFill="1" applyBorder="1" applyAlignment="1">
      <alignment horizontal="center"/>
    </xf>
    <xf numFmtId="164" fontId="1" fillId="16" borderId="7" xfId="0" applyNumberFormat="1" applyFont="1" applyFill="1" applyBorder="1" applyAlignment="1" quotePrefix="1">
      <alignment horizontal="center"/>
    </xf>
    <xf numFmtId="164" fontId="1" fillId="16" borderId="52" xfId="0" applyNumberFormat="1" applyFont="1" applyFill="1" applyBorder="1" applyAlignment="1" quotePrefix="1">
      <alignment horizontal="center"/>
    </xf>
    <xf numFmtId="0" fontId="8" fillId="16" borderId="8" xfId="0" applyFont="1" applyFill="1" applyBorder="1" applyAlignment="1">
      <alignment horizontal="center"/>
    </xf>
    <xf numFmtId="164" fontId="8" fillId="16" borderId="9" xfId="0" applyNumberFormat="1" applyFont="1" applyFill="1" applyBorder="1" applyAlignment="1">
      <alignment horizontal="center"/>
    </xf>
    <xf numFmtId="0" fontId="8" fillId="16" borderId="10" xfId="0" applyFont="1" applyFill="1" applyBorder="1" applyAlignment="1">
      <alignment horizontal="center"/>
    </xf>
    <xf numFmtId="0" fontId="1" fillId="16" borderId="6" xfId="0" applyFont="1" applyFill="1" applyBorder="1" applyAlignment="1">
      <alignment horizontal="center"/>
    </xf>
    <xf numFmtId="0" fontId="1" fillId="7" borderId="9" xfId="0" applyFont="1" applyFill="1" applyBorder="1" applyAlignment="1">
      <alignment/>
    </xf>
    <xf numFmtId="0" fontId="8" fillId="7" borderId="9" xfId="0" applyFont="1" applyFill="1" applyBorder="1" applyAlignment="1">
      <alignment horizontal="center"/>
    </xf>
    <xf numFmtId="0" fontId="8" fillId="7" borderId="15" xfId="0" applyFont="1" applyFill="1" applyBorder="1" applyAlignment="1">
      <alignment/>
    </xf>
    <xf numFmtId="0" fontId="8" fillId="7" borderId="6" xfId="0" applyFont="1" applyFill="1" applyBorder="1" applyAlignment="1">
      <alignment horizontal="center"/>
    </xf>
    <xf numFmtId="164" fontId="1" fillId="7" borderId="6" xfId="0" applyNumberFormat="1" applyFont="1" applyFill="1" applyBorder="1" applyAlignment="1" quotePrefix="1">
      <alignment horizontal="center"/>
    </xf>
    <xf numFmtId="164" fontId="1" fillId="7" borderId="11" xfId="0" applyNumberFormat="1" applyFont="1" applyFill="1" applyBorder="1" applyAlignment="1" quotePrefix="1">
      <alignment horizontal="center"/>
    </xf>
    <xf numFmtId="164" fontId="1" fillId="7" borderId="51" xfId="0" applyNumberFormat="1" applyFont="1" applyFill="1" applyBorder="1" applyAlignment="1" quotePrefix="1">
      <alignment horizontal="center"/>
    </xf>
    <xf numFmtId="0" fontId="8" fillId="7" borderId="7" xfId="0" applyFont="1" applyFill="1" applyBorder="1" applyAlignment="1">
      <alignment horizontal="center"/>
    </xf>
    <xf numFmtId="164" fontId="1" fillId="7" borderId="7" xfId="0" applyNumberFormat="1" applyFont="1" applyFill="1" applyBorder="1" applyAlignment="1" quotePrefix="1">
      <alignment horizontal="center"/>
    </xf>
    <xf numFmtId="164" fontId="1" fillId="7" borderId="52" xfId="0" applyNumberFormat="1" applyFont="1" applyFill="1" applyBorder="1" applyAlignment="1" quotePrefix="1">
      <alignment horizontal="center"/>
    </xf>
    <xf numFmtId="0" fontId="8" fillId="7" borderId="8" xfId="0" applyFont="1" applyFill="1" applyBorder="1" applyAlignment="1">
      <alignment horizontal="center"/>
    </xf>
    <xf numFmtId="164" fontId="8" fillId="7" borderId="9" xfId="0" applyNumberFormat="1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8" fillId="17" borderId="9" xfId="0" applyFont="1" applyFill="1" applyBorder="1" applyAlignment="1">
      <alignment horizontal="center"/>
    </xf>
    <xf numFmtId="0" fontId="8" fillId="17" borderId="15" xfId="0" applyFont="1" applyFill="1" applyBorder="1" applyAlignment="1">
      <alignment/>
    </xf>
    <xf numFmtId="164" fontId="1" fillId="17" borderId="6" xfId="0" applyNumberFormat="1" applyFont="1" applyFill="1" applyBorder="1" applyAlignment="1" quotePrefix="1">
      <alignment horizontal="center"/>
    </xf>
    <xf numFmtId="164" fontId="1" fillId="17" borderId="11" xfId="0" applyNumberFormat="1" applyFont="1" applyFill="1" applyBorder="1" applyAlignment="1" quotePrefix="1">
      <alignment horizontal="center"/>
    </xf>
    <xf numFmtId="164" fontId="1" fillId="17" borderId="51" xfId="0" applyNumberFormat="1" applyFont="1" applyFill="1" applyBorder="1" applyAlignment="1" quotePrefix="1">
      <alignment horizontal="center"/>
    </xf>
    <xf numFmtId="164" fontId="1" fillId="17" borderId="7" xfId="0" applyNumberFormat="1" applyFont="1" applyFill="1" applyBorder="1" applyAlignment="1" quotePrefix="1">
      <alignment horizontal="center"/>
    </xf>
    <xf numFmtId="164" fontId="1" fillId="17" borderId="52" xfId="0" applyNumberFormat="1" applyFont="1" applyFill="1" applyBorder="1" applyAlignment="1" quotePrefix="1">
      <alignment horizontal="center"/>
    </xf>
    <xf numFmtId="0" fontId="8" fillId="17" borderId="8" xfId="0" applyFont="1" applyFill="1" applyBorder="1" applyAlignment="1">
      <alignment horizontal="center"/>
    </xf>
    <xf numFmtId="164" fontId="8" fillId="17" borderId="9" xfId="0" applyNumberFormat="1" applyFont="1" applyFill="1" applyBorder="1" applyAlignment="1">
      <alignment horizontal="center"/>
    </xf>
    <xf numFmtId="0" fontId="8" fillId="17" borderId="58" xfId="0" applyFont="1" applyFill="1" applyBorder="1" applyAlignment="1">
      <alignment horizontal="center"/>
    </xf>
    <xf numFmtId="0" fontId="8" fillId="17" borderId="59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17" borderId="60" xfId="0" applyFont="1" applyFill="1" applyBorder="1" applyAlignment="1">
      <alignment/>
    </xf>
    <xf numFmtId="164" fontId="8" fillId="17" borderId="15" xfId="0" applyNumberFormat="1" applyFont="1" applyFill="1" applyBorder="1" applyAlignment="1">
      <alignment horizontal="center"/>
    </xf>
    <xf numFmtId="0" fontId="8" fillId="17" borderId="12" xfId="0" applyFont="1" applyFill="1" applyBorder="1" applyAlignment="1">
      <alignment horizontal="center"/>
    </xf>
    <xf numFmtId="0" fontId="1" fillId="17" borderId="7" xfId="0" applyFont="1" applyFill="1" applyBorder="1" applyAlignment="1">
      <alignment horizontal="center"/>
    </xf>
    <xf numFmtId="0" fontId="1" fillId="17" borderId="13" xfId="0" applyFont="1" applyFill="1" applyBorder="1" applyAlignment="1">
      <alignment horizontal="center"/>
    </xf>
    <xf numFmtId="0" fontId="0" fillId="5" borderId="0" xfId="0" applyFill="1" applyBorder="1" applyAlignment="1">
      <alignment/>
    </xf>
    <xf numFmtId="0" fontId="0" fillId="5" borderId="61" xfId="0" applyFill="1" applyBorder="1" applyAlignment="1">
      <alignment/>
    </xf>
    <xf numFmtId="0" fontId="0" fillId="5" borderId="4" xfId="0" applyFill="1" applyBorder="1" applyAlignment="1">
      <alignment/>
    </xf>
    <xf numFmtId="0" fontId="4" fillId="5" borderId="8" xfId="0" applyFont="1" applyFill="1" applyBorder="1" applyAlignment="1">
      <alignment horizontal="right"/>
    </xf>
    <xf numFmtId="0" fontId="0" fillId="0" borderId="15" xfId="0" applyFill="1" applyBorder="1" applyAlignment="1">
      <alignment/>
    </xf>
    <xf numFmtId="0" fontId="4" fillId="5" borderId="12" xfId="0" applyFont="1" applyFill="1" applyBorder="1" applyAlignment="1">
      <alignment horizontal="right"/>
    </xf>
    <xf numFmtId="0" fontId="0" fillId="0" borderId="13" xfId="0" applyFill="1" applyBorder="1" applyAlignment="1">
      <alignment/>
    </xf>
    <xf numFmtId="0" fontId="4" fillId="5" borderId="10" xfId="0" applyFont="1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5" borderId="0" xfId="0" applyFont="1" applyFill="1" applyBorder="1" applyAlignment="1">
      <alignment/>
    </xf>
    <xf numFmtId="0" fontId="4" fillId="5" borderId="62" xfId="0" applyFont="1" applyFill="1" applyBorder="1" applyAlignment="1">
      <alignment horizontal="right"/>
    </xf>
    <xf numFmtId="0" fontId="0" fillId="0" borderId="51" xfId="0" applyFill="1" applyBorder="1" applyAlignment="1">
      <alignment/>
    </xf>
    <xf numFmtId="0" fontId="0" fillId="0" borderId="0" xfId="0" applyAlignment="1" quotePrefix="1">
      <alignment/>
    </xf>
    <xf numFmtId="0" fontId="8" fillId="4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" fillId="5" borderId="1" xfId="0" applyFont="1" applyFill="1" applyBorder="1" applyAlignment="1">
      <alignment/>
    </xf>
    <xf numFmtId="0" fontId="1" fillId="5" borderId="2" xfId="0" applyFont="1" applyFill="1" applyBorder="1" applyAlignment="1">
      <alignment/>
    </xf>
    <xf numFmtId="0" fontId="1" fillId="5" borderId="3" xfId="0" applyFont="1" applyFill="1" applyBorder="1" applyAlignment="1">
      <alignment/>
    </xf>
    <xf numFmtId="0" fontId="8" fillId="4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165" fontId="1" fillId="0" borderId="0" xfId="0" applyNumberFormat="1" applyFont="1" applyBorder="1" applyAlignment="1" quotePrefix="1">
      <alignment horizontal="center"/>
    </xf>
    <xf numFmtId="0" fontId="8" fillId="5" borderId="63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8" fillId="5" borderId="61" xfId="0" applyFont="1" applyFill="1" applyBorder="1" applyAlignment="1">
      <alignment horizontal="center"/>
    </xf>
    <xf numFmtId="0" fontId="1" fillId="4" borderId="0" xfId="0" applyFont="1" applyFill="1" applyBorder="1" applyAlignment="1" quotePrefix="1">
      <alignment horizontal="center"/>
    </xf>
    <xf numFmtId="164" fontId="1" fillId="5" borderId="63" xfId="0" applyNumberFormat="1" applyFont="1" applyFill="1" applyBorder="1" applyAlignment="1" quotePrefix="1">
      <alignment horizontal="center"/>
    </xf>
    <xf numFmtId="164" fontId="1" fillId="5" borderId="0" xfId="0" applyNumberFormat="1" applyFont="1" applyFill="1" applyBorder="1" applyAlignment="1" quotePrefix="1">
      <alignment horizontal="center"/>
    </xf>
    <xf numFmtId="164" fontId="1" fillId="5" borderId="61" xfId="0" applyNumberFormat="1" applyFont="1" applyFill="1" applyBorder="1" applyAlignment="1" quotePrefix="1">
      <alignment horizontal="center"/>
    </xf>
    <xf numFmtId="164" fontId="1" fillId="5" borderId="61" xfId="0" applyNumberFormat="1" applyFont="1" applyFill="1" applyBorder="1" applyAlignment="1">
      <alignment horizontal="center"/>
    </xf>
    <xf numFmtId="164" fontId="1" fillId="5" borderId="14" xfId="0" applyNumberFormat="1" applyFont="1" applyFill="1" applyBorder="1" applyAlignment="1" quotePrefix="1">
      <alignment horizontal="center"/>
    </xf>
    <xf numFmtId="164" fontId="1" fillId="5" borderId="4" xfId="0" applyNumberFormat="1" applyFont="1" applyFill="1" applyBorder="1" applyAlignment="1" quotePrefix="1">
      <alignment horizontal="center"/>
    </xf>
    <xf numFmtId="164" fontId="1" fillId="5" borderId="5" xfId="0" applyNumberFormat="1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0" fillId="5" borderId="61" xfId="0" applyFill="1" applyBorder="1" applyAlignment="1">
      <alignment horizontal="right"/>
    </xf>
    <xf numFmtId="0" fontId="0" fillId="5" borderId="5" xfId="0" applyFill="1" applyBorder="1" applyAlignment="1">
      <alignment horizontal="right"/>
    </xf>
    <xf numFmtId="0" fontId="0" fillId="5" borderId="3" xfId="0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166" fontId="0" fillId="0" borderId="0" xfId="0" applyNumberFormat="1" applyFill="1" applyAlignment="1">
      <alignment/>
    </xf>
    <xf numFmtId="0" fontId="0" fillId="4" borderId="0" xfId="0" applyFill="1" applyAlignment="1">
      <alignment/>
    </xf>
    <xf numFmtId="0" fontId="0" fillId="10" borderId="0" xfId="0" applyFill="1" applyAlignment="1">
      <alignment/>
    </xf>
    <xf numFmtId="0" fontId="0" fillId="17" borderId="0" xfId="0" applyFill="1" applyAlignment="1">
      <alignment/>
    </xf>
    <xf numFmtId="0" fontId="0" fillId="18" borderId="0" xfId="0" applyFill="1" applyAlignment="1">
      <alignment/>
    </xf>
    <xf numFmtId="0" fontId="0" fillId="13" borderId="0" xfId="0" applyFill="1" applyAlignment="1">
      <alignment/>
    </xf>
    <xf numFmtId="0" fontId="4" fillId="0" borderId="0" xfId="0" applyFont="1" applyAlignment="1">
      <alignment horizontal="center"/>
    </xf>
    <xf numFmtId="0" fontId="9" fillId="18" borderId="0" xfId="0" applyFont="1" applyFill="1" applyAlignment="1">
      <alignment horizontal="center"/>
    </xf>
    <xf numFmtId="0" fontId="9" fillId="13" borderId="0" xfId="0" applyFont="1" applyFill="1" applyAlignment="1">
      <alignment horizontal="center"/>
    </xf>
    <xf numFmtId="0" fontId="0" fillId="11" borderId="0" xfId="0" applyFill="1" applyAlignment="1">
      <alignment/>
    </xf>
    <xf numFmtId="0" fontId="9" fillId="11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9" fillId="10" borderId="0" xfId="0" applyFont="1" applyFill="1" applyAlignment="1">
      <alignment horizontal="center"/>
    </xf>
    <xf numFmtId="0" fontId="9" fillId="12" borderId="0" xfId="0" applyFont="1" applyFill="1" applyAlignment="1">
      <alignment horizontal="center"/>
    </xf>
    <xf numFmtId="0" fontId="0" fillId="19" borderId="0" xfId="0" applyFill="1" applyAlignment="1">
      <alignment/>
    </xf>
    <xf numFmtId="0" fontId="9" fillId="19" borderId="0" xfId="0" applyFont="1" applyFill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0" fillId="20" borderId="0" xfId="0" applyFill="1" applyAlignment="1">
      <alignment/>
    </xf>
    <xf numFmtId="0" fontId="9" fillId="20" borderId="0" xfId="0" applyFont="1" applyFill="1" applyAlignment="1">
      <alignment horizontal="center"/>
    </xf>
    <xf numFmtId="0" fontId="9" fillId="17" borderId="0" xfId="0" applyFont="1" applyFill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63" xfId="0" applyBorder="1" applyAlignment="1">
      <alignment/>
    </xf>
    <xf numFmtId="0" fontId="0" fillId="0" borderId="61" xfId="0" applyBorder="1" applyAlignment="1">
      <alignment/>
    </xf>
    <xf numFmtId="0" fontId="7" fillId="0" borderId="1" xfId="0" applyFont="1" applyBorder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6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1" xfId="0" applyBorder="1" applyAlignment="1">
      <alignment horizontal="center"/>
    </xf>
    <xf numFmtId="168" fontId="0" fillId="0" borderId="41" xfId="0" applyNumberFormat="1" applyBorder="1" applyAlignment="1">
      <alignment horizontal="center"/>
    </xf>
    <xf numFmtId="164" fontId="0" fillId="0" borderId="41" xfId="0" applyNumberFormat="1" applyBorder="1" applyAlignment="1">
      <alignment horizontal="center"/>
    </xf>
    <xf numFmtId="168" fontId="0" fillId="0" borderId="40" xfId="0" applyNumberFormat="1" applyBorder="1" applyAlignment="1">
      <alignment horizontal="center"/>
    </xf>
    <xf numFmtId="164" fontId="0" fillId="0" borderId="40" xfId="0" applyNumberFormat="1" applyBorder="1" applyAlignment="1">
      <alignment horizontal="center"/>
    </xf>
    <xf numFmtId="164" fontId="0" fillId="0" borderId="64" xfId="0" applyNumberFormat="1" applyBorder="1" applyAlignment="1">
      <alignment horizontal="right"/>
    </xf>
    <xf numFmtId="164" fontId="0" fillId="0" borderId="65" xfId="0" applyNumberFormat="1" applyBorder="1" applyAlignment="1">
      <alignment horizontal="center"/>
    </xf>
    <xf numFmtId="164" fontId="0" fillId="0" borderId="65" xfId="0" applyNumberFormat="1" applyBorder="1" applyAlignment="1">
      <alignment horizontal="right"/>
    </xf>
    <xf numFmtId="164" fontId="0" fillId="0" borderId="66" xfId="0" applyNumberFormat="1" applyBorder="1" applyAlignment="1">
      <alignment horizontal="center"/>
    </xf>
    <xf numFmtId="164" fontId="0" fillId="0" borderId="67" xfId="0" applyNumberFormat="1" applyBorder="1" applyAlignment="1">
      <alignment horizontal="right"/>
    </xf>
    <xf numFmtId="164" fontId="0" fillId="0" borderId="68" xfId="0" applyNumberFormat="1" applyBorder="1" applyAlignment="1">
      <alignment horizontal="center"/>
    </xf>
    <xf numFmtId="164" fontId="0" fillId="0" borderId="68" xfId="0" applyNumberFormat="1" applyBorder="1" applyAlignment="1">
      <alignment horizontal="right"/>
    </xf>
    <xf numFmtId="164" fontId="0" fillId="0" borderId="69" xfId="0" applyNumberFormat="1" applyBorder="1" applyAlignment="1">
      <alignment horizontal="center"/>
    </xf>
    <xf numFmtId="164" fontId="0" fillId="0" borderId="70" xfId="0" applyNumberFormat="1" applyBorder="1" applyAlignment="1">
      <alignment horizontal="right"/>
    </xf>
    <xf numFmtId="164" fontId="0" fillId="0" borderId="71" xfId="0" applyNumberFormat="1" applyBorder="1" applyAlignment="1">
      <alignment horizontal="center"/>
    </xf>
    <xf numFmtId="164" fontId="0" fillId="0" borderId="71" xfId="0" applyNumberFormat="1" applyBorder="1" applyAlignment="1">
      <alignment horizontal="right"/>
    </xf>
    <xf numFmtId="164" fontId="0" fillId="0" borderId="72" xfId="0" applyNumberFormat="1" applyBorder="1" applyAlignment="1">
      <alignment horizontal="center"/>
    </xf>
    <xf numFmtId="0" fontId="7" fillId="21" borderId="1" xfId="0" applyFont="1" applyFill="1" applyBorder="1" applyAlignment="1">
      <alignment/>
    </xf>
    <xf numFmtId="0" fontId="4" fillId="21" borderId="2" xfId="0" applyFont="1" applyFill="1" applyBorder="1" applyAlignment="1">
      <alignment/>
    </xf>
    <xf numFmtId="0" fontId="4" fillId="21" borderId="3" xfId="0" applyFont="1" applyFill="1" applyBorder="1" applyAlignment="1">
      <alignment/>
    </xf>
    <xf numFmtId="0" fontId="0" fillId="21" borderId="8" xfId="0" applyFill="1" applyBorder="1" applyAlignment="1">
      <alignment/>
    </xf>
    <xf numFmtId="0" fontId="4" fillId="21" borderId="9" xfId="0" applyFont="1" applyFill="1" applyBorder="1" applyAlignment="1">
      <alignment/>
    </xf>
    <xf numFmtId="0" fontId="4" fillId="21" borderId="15" xfId="0" applyFont="1" applyFill="1" applyBorder="1" applyAlignment="1">
      <alignment/>
    </xf>
    <xf numFmtId="0" fontId="0" fillId="21" borderId="10" xfId="0" applyFill="1" applyBorder="1" applyAlignment="1">
      <alignment/>
    </xf>
    <xf numFmtId="166" fontId="0" fillId="21" borderId="6" xfId="0" applyNumberFormat="1" applyFill="1" applyBorder="1" applyAlignment="1">
      <alignment/>
    </xf>
    <xf numFmtId="166" fontId="0" fillId="21" borderId="11" xfId="0" applyNumberFormat="1" applyFill="1" applyBorder="1" applyAlignment="1">
      <alignment/>
    </xf>
    <xf numFmtId="0" fontId="0" fillId="21" borderId="12" xfId="0" applyFill="1" applyBorder="1" applyAlignment="1">
      <alignment/>
    </xf>
    <xf numFmtId="166" fontId="0" fillId="21" borderId="7" xfId="0" applyNumberFormat="1" applyFill="1" applyBorder="1" applyAlignment="1">
      <alignment/>
    </xf>
    <xf numFmtId="166" fontId="0" fillId="21" borderId="13" xfId="0" applyNumberFormat="1" applyFill="1" applyBorder="1" applyAlignment="1">
      <alignment/>
    </xf>
    <xf numFmtId="0" fontId="7" fillId="13" borderId="1" xfId="0" applyFont="1" applyFill="1" applyBorder="1" applyAlignment="1">
      <alignment/>
    </xf>
    <xf numFmtId="0" fontId="4" fillId="13" borderId="2" xfId="0" applyFont="1" applyFill="1" applyBorder="1" applyAlignment="1">
      <alignment/>
    </xf>
    <xf numFmtId="0" fontId="4" fillId="13" borderId="3" xfId="0" applyFont="1" applyFill="1" applyBorder="1" applyAlignment="1">
      <alignment/>
    </xf>
    <xf numFmtId="0" fontId="4" fillId="13" borderId="8" xfId="0" applyFont="1" applyFill="1" applyBorder="1" applyAlignment="1">
      <alignment/>
    </xf>
    <xf numFmtId="0" fontId="4" fillId="13" borderId="9" xfId="0" applyFont="1" applyFill="1" applyBorder="1" applyAlignment="1">
      <alignment/>
    </xf>
    <xf numFmtId="0" fontId="4" fillId="13" borderId="15" xfId="0" applyFont="1" applyFill="1" applyBorder="1" applyAlignment="1">
      <alignment/>
    </xf>
    <xf numFmtId="166" fontId="0" fillId="13" borderId="10" xfId="0" applyNumberFormat="1" applyFill="1" applyBorder="1" applyAlignment="1">
      <alignment/>
    </xf>
    <xf numFmtId="166" fontId="0" fillId="13" borderId="6" xfId="0" applyNumberFormat="1" applyFill="1" applyBorder="1" applyAlignment="1">
      <alignment/>
    </xf>
    <xf numFmtId="166" fontId="0" fillId="13" borderId="11" xfId="0" applyNumberFormat="1" applyFill="1" applyBorder="1" applyAlignment="1">
      <alignment/>
    </xf>
    <xf numFmtId="166" fontId="0" fillId="13" borderId="12" xfId="0" applyNumberFormat="1" applyFill="1" applyBorder="1" applyAlignment="1">
      <alignment/>
    </xf>
    <xf numFmtId="166" fontId="0" fillId="13" borderId="7" xfId="0" applyNumberFormat="1" applyFill="1" applyBorder="1" applyAlignment="1">
      <alignment/>
    </xf>
    <xf numFmtId="166" fontId="0" fillId="13" borderId="13" xfId="0" applyNumberFormat="1" applyFill="1" applyBorder="1" applyAlignment="1">
      <alignment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6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6" fontId="0" fillId="0" borderId="0" xfId="0" applyNumberFormat="1" applyFill="1" applyBorder="1" applyAlignment="1">
      <alignment/>
    </xf>
    <xf numFmtId="166" fontId="0" fillId="0" borderId="0" xfId="0" applyNumberFormat="1" applyBorder="1" applyAlignment="1">
      <alignment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center"/>
    </xf>
    <xf numFmtId="166" fontId="11" fillId="0" borderId="0" xfId="0" applyNumberFormat="1" applyFont="1" applyAlignment="1">
      <alignment horizontal="center"/>
    </xf>
    <xf numFmtId="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1"/>
  <sheetViews>
    <sheetView workbookViewId="0" topLeftCell="A7">
      <selection activeCell="B39" sqref="B39:D42"/>
    </sheetView>
  </sheetViews>
  <sheetFormatPr defaultColWidth="9.140625" defaultRowHeight="12.75"/>
  <cols>
    <col min="1" max="9" width="10.7109375" style="0" customWidth="1"/>
    <col min="10" max="10" width="14.7109375" style="0" customWidth="1"/>
    <col min="11" max="11" width="4.8515625" style="0" customWidth="1"/>
    <col min="13" max="13" width="6.421875" style="0" customWidth="1"/>
  </cols>
  <sheetData>
    <row r="1" spans="1:9" ht="30.75" customHeight="1" thickBot="1">
      <c r="A1" s="85" t="s">
        <v>43</v>
      </c>
      <c r="B1" s="84"/>
      <c r="C1" s="84"/>
      <c r="D1" s="84"/>
      <c r="E1" s="84"/>
      <c r="F1" s="84"/>
      <c r="I1" s="1"/>
    </row>
    <row r="2" spans="1:9" ht="13.5" thickBot="1">
      <c r="A2" s="5" t="s">
        <v>44</v>
      </c>
      <c r="B2" s="6"/>
      <c r="C2" s="6"/>
      <c r="D2" s="6"/>
      <c r="E2" s="6"/>
      <c r="F2" s="6"/>
      <c r="G2" s="6"/>
      <c r="H2" s="7"/>
      <c r="I2" s="3"/>
    </row>
    <row r="3" spans="1:9" ht="12.75">
      <c r="A3" s="94"/>
      <c r="B3" s="102" t="s">
        <v>1</v>
      </c>
      <c r="C3" s="103" t="s">
        <v>2</v>
      </c>
      <c r="D3" s="104" t="s">
        <v>3</v>
      </c>
      <c r="E3" s="102" t="s">
        <v>12</v>
      </c>
      <c r="F3" s="103" t="s">
        <v>13</v>
      </c>
      <c r="G3" s="103" t="s">
        <v>34</v>
      </c>
      <c r="H3" s="105" t="s">
        <v>33</v>
      </c>
      <c r="I3" s="16"/>
    </row>
    <row r="4" spans="1:9" ht="13.5" thickBot="1">
      <c r="A4" s="112" t="s">
        <v>0</v>
      </c>
      <c r="B4" s="106"/>
      <c r="C4" s="107"/>
      <c r="D4" s="108"/>
      <c r="E4" s="106"/>
      <c r="F4" s="107"/>
      <c r="G4" s="109">
        <f>IF(D5&gt;-1,D5,"")</f>
      </c>
      <c r="H4" s="110"/>
      <c r="I4" s="4"/>
    </row>
    <row r="5" spans="1:9" ht="12.75">
      <c r="A5" s="111">
        <v>1</v>
      </c>
      <c r="B5" s="97">
        <v>56.7253322504291</v>
      </c>
      <c r="C5" s="98">
        <v>52.8264967269566</v>
      </c>
      <c r="D5" s="99">
        <v>-19.6264831622999</v>
      </c>
      <c r="E5" s="100">
        <v>93.54753574965494</v>
      </c>
      <c r="F5" s="101">
        <v>-19.0842596126276</v>
      </c>
      <c r="G5" s="98">
        <f aca="true" t="shared" si="0" ref="G5:G19">SUMPRODUCT(G$24:I$24,B5:D5)</f>
        <v>19.6264831622999</v>
      </c>
      <c r="H5" s="99">
        <f aca="true" t="shared" si="1" ref="H5:H19">SUMPRODUCT(G$23:I$23,B5:D5)</f>
        <v>0.9583448668958425</v>
      </c>
      <c r="I5" s="4"/>
    </row>
    <row r="6" spans="1:9" ht="12.75">
      <c r="A6" s="95">
        <v>2</v>
      </c>
      <c r="B6" s="86">
        <v>80.5485952947258</v>
      </c>
      <c r="C6" s="22">
        <v>38.2956058598656</v>
      </c>
      <c r="D6" s="87">
        <v>-28.3011605930607</v>
      </c>
      <c r="E6" s="90">
        <v>61.78319135407899</v>
      </c>
      <c r="F6" s="91">
        <v>-19.35824674106969</v>
      </c>
      <c r="G6" s="22">
        <f t="shared" si="0"/>
        <v>28.3011605930607</v>
      </c>
      <c r="H6" s="87">
        <f t="shared" si="1"/>
        <v>0.9548503384073186</v>
      </c>
      <c r="I6" s="4"/>
    </row>
    <row r="7" spans="1:9" ht="12.75">
      <c r="A7" s="95">
        <v>3</v>
      </c>
      <c r="B7" s="86">
        <v>88.2270259379454</v>
      </c>
      <c r="C7" s="22">
        <v>29.4309940302365</v>
      </c>
      <c r="D7" s="87">
        <v>-31.0951338064651</v>
      </c>
      <c r="E7" s="90">
        <v>46.196408012231124</v>
      </c>
      <c r="F7" s="91">
        <v>-19.41378596395776</v>
      </c>
      <c r="G7" s="22">
        <f t="shared" si="0"/>
        <v>31.0951338064651</v>
      </c>
      <c r="H7" s="87">
        <f t="shared" si="1"/>
        <v>0.9555522762078859</v>
      </c>
      <c r="I7" s="4"/>
    </row>
    <row r="8" spans="1:9" ht="12.75">
      <c r="A8" s="95">
        <v>4</v>
      </c>
      <c r="B8" s="86">
        <v>93.0537575068927</v>
      </c>
      <c r="C8" s="22">
        <v>-27.6124695964193</v>
      </c>
      <c r="D8" s="87">
        <v>-32.8554045579771</v>
      </c>
      <c r="E8" s="90">
        <v>-39.874882807099205</v>
      </c>
      <c r="F8" s="91">
        <v>-19.446155214998193</v>
      </c>
      <c r="G8" s="22">
        <f t="shared" si="0"/>
        <v>32.8554045579771</v>
      </c>
      <c r="H8" s="87">
        <f t="shared" si="1"/>
        <v>0.9522782634326745</v>
      </c>
      <c r="I8" s="4"/>
    </row>
    <row r="9" spans="1:9" ht="12.75">
      <c r="A9" s="95">
        <v>5</v>
      </c>
      <c r="B9" s="86">
        <v>65.3081482072262</v>
      </c>
      <c r="C9" s="22">
        <v>-49.3698516647111</v>
      </c>
      <c r="D9" s="87">
        <v>-22.7611341684558</v>
      </c>
      <c r="E9" s="90">
        <v>-83.86356927527926</v>
      </c>
      <c r="F9" s="91">
        <v>-19.213487382465242</v>
      </c>
      <c r="G9" s="22">
        <f t="shared" si="0"/>
        <v>22.7611341684558</v>
      </c>
      <c r="H9" s="87">
        <f t="shared" si="1"/>
        <v>0.9482323913535957</v>
      </c>
      <c r="I9" s="4"/>
    </row>
    <row r="10" spans="1:9" ht="12.75">
      <c r="A10" s="95">
        <v>6</v>
      </c>
      <c r="B10" s="86">
        <v>46.5465072441902</v>
      </c>
      <c r="C10" s="22">
        <v>-53.7583662431243</v>
      </c>
      <c r="D10" s="87">
        <v>-15.9431837299161</v>
      </c>
      <c r="E10" s="90">
        <v>-104.05058742551049</v>
      </c>
      <c r="F10" s="91">
        <v>-18.906522003638408</v>
      </c>
      <c r="G10" s="22">
        <f t="shared" si="0"/>
        <v>15.9431837299161</v>
      </c>
      <c r="H10" s="87">
        <f t="shared" si="1"/>
        <v>0.9381509761310944</v>
      </c>
      <c r="I10" s="4"/>
    </row>
    <row r="11" spans="1:9" ht="12.75">
      <c r="A11" s="95">
        <v>7</v>
      </c>
      <c r="B11" s="86">
        <v>28.7165556166417</v>
      </c>
      <c r="C11" s="22">
        <v>-46.4147846580657</v>
      </c>
      <c r="D11" s="87">
        <v>-9.45843203249201</v>
      </c>
      <c r="E11" s="90">
        <v>-123.98034493866447</v>
      </c>
      <c r="F11" s="91">
        <v>-18.22955616166465</v>
      </c>
      <c r="G11" s="22">
        <f t="shared" si="0"/>
        <v>9.45843203249201</v>
      </c>
      <c r="H11" s="87">
        <f t="shared" si="1"/>
        <v>0.9336216826855281</v>
      </c>
      <c r="I11" s="4"/>
    </row>
    <row r="12" spans="1:9" ht="12.75">
      <c r="A12" s="95">
        <v>8</v>
      </c>
      <c r="B12" s="86">
        <v>20.6476966574792</v>
      </c>
      <c r="C12" s="22">
        <v>41.0504783756899</v>
      </c>
      <c r="D12" s="87">
        <v>-0.93782891842767</v>
      </c>
      <c r="E12" s="90">
        <v>133.79055922633844</v>
      </c>
      <c r="F12" s="91">
        <v>-2.6004899885962947</v>
      </c>
      <c r="G12" s="22">
        <f t="shared" si="0"/>
        <v>0.93782891842767</v>
      </c>
      <c r="H12" s="87">
        <f t="shared" si="1"/>
        <v>6.180657255929856</v>
      </c>
      <c r="I12" s="4"/>
    </row>
    <row r="13" spans="1:9" ht="12.75">
      <c r="A13" s="95">
        <v>9</v>
      </c>
      <c r="B13" s="86">
        <v>97.2222911967982</v>
      </c>
      <c r="C13" s="22">
        <v>-32.3941478415217</v>
      </c>
      <c r="D13" s="87">
        <v>-0.945598187955579</v>
      </c>
      <c r="E13" s="90">
        <v>-41.03284800560191</v>
      </c>
      <c r="F13" s="91">
        <v>-0.5572225062325455</v>
      </c>
      <c r="G13" s="22">
        <f t="shared" si="0"/>
        <v>0.945598187955579</v>
      </c>
      <c r="H13" s="87">
        <f t="shared" si="1"/>
        <v>32.36341033012844</v>
      </c>
      <c r="I13" s="4"/>
    </row>
    <row r="14" spans="1:9" ht="12.75">
      <c r="A14" s="95">
        <v>10</v>
      </c>
      <c r="B14" s="86">
        <v>84.8746860491211</v>
      </c>
      <c r="C14" s="22">
        <v>-43.8315093325981</v>
      </c>
      <c r="D14" s="87">
        <v>-0.945810555395123</v>
      </c>
      <c r="E14" s="90">
        <v>-60.425020954778034</v>
      </c>
      <c r="F14" s="91">
        <v>-0.6384245268266443</v>
      </c>
      <c r="G14" s="22">
        <f t="shared" si="0"/>
        <v>0.945810555395123</v>
      </c>
      <c r="H14" s="87">
        <f t="shared" si="1"/>
        <v>28.140081087675313</v>
      </c>
      <c r="I14" s="4"/>
    </row>
    <row r="15" spans="1:9" ht="12.75">
      <c r="A15" s="95">
        <v>11</v>
      </c>
      <c r="B15" s="86">
        <v>18.7344183931298</v>
      </c>
      <c r="C15" s="22">
        <v>-36.7482546564323</v>
      </c>
      <c r="D15" s="87">
        <v>-0.947417479126884</v>
      </c>
      <c r="E15" s="90">
        <v>-138.31449671261223</v>
      </c>
      <c r="F15" s="91">
        <v>-2.894895734192307</v>
      </c>
      <c r="G15" s="22">
        <f t="shared" si="0"/>
        <v>0.947417479126884</v>
      </c>
      <c r="H15" s="87">
        <f t="shared" si="1"/>
        <v>5.517267250002178</v>
      </c>
      <c r="I15" s="4"/>
    </row>
    <row r="16" spans="1:9" ht="12.75">
      <c r="A16" s="95">
        <v>12</v>
      </c>
      <c r="B16" s="86">
        <v>22.7119725736535</v>
      </c>
      <c r="C16" s="22">
        <v>-9.46673398364367</v>
      </c>
      <c r="D16" s="87">
        <v>-0.945329774570133</v>
      </c>
      <c r="E16" s="90">
        <v>-165.75528388490937</v>
      </c>
      <c r="F16" s="91">
        <v>-2.383303977332574</v>
      </c>
      <c r="G16" s="22">
        <f t="shared" si="0"/>
        <v>0.945329774570133</v>
      </c>
      <c r="H16" s="87">
        <f t="shared" si="1"/>
        <v>6.879632701476867</v>
      </c>
      <c r="I16" s="4"/>
    </row>
    <row r="17" spans="1:9" ht="13.5" thickBot="1">
      <c r="A17" s="95">
        <v>13</v>
      </c>
      <c r="B17" s="86"/>
      <c r="C17" s="22"/>
      <c r="D17" s="87"/>
      <c r="E17" s="90"/>
      <c r="F17" s="91"/>
      <c r="G17" s="22">
        <f t="shared" si="0"/>
        <v>0</v>
      </c>
      <c r="H17" s="87">
        <f t="shared" si="1"/>
        <v>0</v>
      </c>
      <c r="I17" s="4"/>
    </row>
    <row r="18" spans="1:14" ht="13.5" thickBot="1">
      <c r="A18" s="95">
        <v>14</v>
      </c>
      <c r="B18" s="86"/>
      <c r="C18" s="22"/>
      <c r="D18" s="87"/>
      <c r="E18" s="90"/>
      <c r="F18" s="91"/>
      <c r="G18" s="22">
        <f t="shared" si="0"/>
        <v>0</v>
      </c>
      <c r="H18" s="87">
        <f t="shared" si="1"/>
        <v>0</v>
      </c>
      <c r="I18" s="4"/>
      <c r="J18" s="24" t="s">
        <v>46</v>
      </c>
      <c r="K18" s="25"/>
      <c r="L18" s="25"/>
      <c r="M18" s="25"/>
      <c r="N18" s="373" t="s">
        <v>53</v>
      </c>
    </row>
    <row r="19" spans="1:14" ht="13.5" thickBot="1">
      <c r="A19" s="96">
        <v>15</v>
      </c>
      <c r="B19" s="88"/>
      <c r="C19" s="23"/>
      <c r="D19" s="89"/>
      <c r="E19" s="92"/>
      <c r="F19" s="93"/>
      <c r="G19" s="23">
        <f t="shared" si="0"/>
        <v>0</v>
      </c>
      <c r="H19" s="89">
        <f t="shared" si="1"/>
        <v>0</v>
      </c>
      <c r="I19" s="4"/>
      <c r="J19" s="338" t="s">
        <v>47</v>
      </c>
      <c r="K19" s="339">
        <v>1</v>
      </c>
      <c r="L19" s="344">
        <v>20</v>
      </c>
      <c r="M19" s="344">
        <v>0</v>
      </c>
      <c r="N19" s="336"/>
    </row>
    <row r="20" spans="10:15" ht="12.75">
      <c r="J20" s="342" t="s">
        <v>48</v>
      </c>
      <c r="K20" s="343"/>
      <c r="L20" s="344">
        <v>40</v>
      </c>
      <c r="M20" s="344">
        <v>20</v>
      </c>
      <c r="N20" s="336">
        <f>IF(AND(K19=1,ISBLANK(K20),ISBLANK(K21)),20,IF(AND(K20=1,ISBLANK(K19),ISBLANK(K21)),40,IF(AND(K21=1,ISBLANK(K19),ISBLANK(K20)),60)))</f>
        <v>20</v>
      </c>
      <c r="O20" t="s">
        <v>95</v>
      </c>
    </row>
    <row r="21" spans="10:15" ht="13.5" thickBot="1">
      <c r="J21" s="345" t="s">
        <v>49</v>
      </c>
      <c r="K21" s="346"/>
      <c r="L21" s="344">
        <v>60</v>
      </c>
      <c r="M21" s="344">
        <v>40</v>
      </c>
      <c r="N21" s="336">
        <f>IF(AND(K19=1,ISBLANK(K20),ISBLANK(K21)),0,IF(AND(K20=1,ISBLANK(K19),ISBLANK(K21)),20,IF(AND(K21=1,ISBLANK(K19),ISBLANK(K20)),40)))</f>
        <v>0</v>
      </c>
      <c r="O21" t="s">
        <v>92</v>
      </c>
    </row>
    <row r="22" spans="1:14" ht="13.5" thickBot="1">
      <c r="A22" s="11" t="s">
        <v>36</v>
      </c>
      <c r="B22" s="12"/>
      <c r="C22" s="12"/>
      <c r="D22" s="13"/>
      <c r="F22" s="8" t="s">
        <v>30</v>
      </c>
      <c r="G22" s="9"/>
      <c r="H22" s="9"/>
      <c r="I22" s="10"/>
      <c r="J22" s="24" t="s">
        <v>50</v>
      </c>
      <c r="K22" s="25"/>
      <c r="L22" s="25"/>
      <c r="M22" s="25"/>
      <c r="N22" s="26"/>
    </row>
    <row r="23" spans="1:15" ht="12.75">
      <c r="A23" s="27"/>
      <c r="B23" s="28" t="s">
        <v>1</v>
      </c>
      <c r="C23" s="28" t="s">
        <v>2</v>
      </c>
      <c r="D23" s="37" t="s">
        <v>3</v>
      </c>
      <c r="F23" s="39" t="s">
        <v>31</v>
      </c>
      <c r="G23" s="40">
        <f>SIN(N20*ACOS(-1)/180)</f>
        <v>0.3420201433256687</v>
      </c>
      <c r="H23" s="40">
        <v>0</v>
      </c>
      <c r="I23" s="41">
        <f>COS(N20*ACOS(-1)/180)</f>
        <v>0.9396926207859084</v>
      </c>
      <c r="J23" s="338" t="s">
        <v>52</v>
      </c>
      <c r="K23" s="339">
        <v>1</v>
      </c>
      <c r="L23" s="335"/>
      <c r="M23" s="335"/>
      <c r="N23" s="371" t="str">
        <f>IF(AND(K23=1,ISBLANK(K24)),"G",IF(AND(K24=1,ISBLANK(K23)),"H"))</f>
        <v>G</v>
      </c>
      <c r="O23" t="s">
        <v>93</v>
      </c>
    </row>
    <row r="24" spans="1:15" ht="13.5" thickBot="1">
      <c r="A24" s="29">
        <v>1</v>
      </c>
      <c r="B24">
        <v>135.57391</v>
      </c>
      <c r="C24">
        <v>-37.3482</v>
      </c>
      <c r="D24">
        <v>-44.29934</v>
      </c>
      <c r="F24" s="42" t="s">
        <v>14</v>
      </c>
      <c r="G24" s="43">
        <f>SIN(N21*ACOS(-1)/180)</f>
        <v>0</v>
      </c>
      <c r="H24" s="43">
        <v>0</v>
      </c>
      <c r="I24" s="44">
        <f>N24*COS(N21*ACOS(-1)/180)</f>
        <v>-1</v>
      </c>
      <c r="J24" s="340" t="s">
        <v>51</v>
      </c>
      <c r="K24" s="341"/>
      <c r="L24" s="337"/>
      <c r="M24" s="337"/>
      <c r="N24" s="372">
        <f>IF(AND(K23=1,ISBLANK(K24)),-1,IF(AND(K24=1,ISBLANK(K23)),1))</f>
        <v>-1</v>
      </c>
      <c r="O24" t="s">
        <v>94</v>
      </c>
    </row>
    <row r="25" spans="1:11" ht="12.75">
      <c r="A25" s="29">
        <v>2</v>
      </c>
      <c r="B25">
        <v>65.72271</v>
      </c>
      <c r="C25">
        <v>2.53225</v>
      </c>
      <c r="D25">
        <v>-44.29472</v>
      </c>
      <c r="J25" s="14"/>
      <c r="K25" s="14"/>
    </row>
    <row r="26" spans="1:11" ht="13.5" thickBot="1">
      <c r="A26" s="38">
        <v>3</v>
      </c>
      <c r="B26">
        <v>158.11049</v>
      </c>
      <c r="C26">
        <v>38.67368</v>
      </c>
      <c r="D26">
        <v>-44.99765</v>
      </c>
      <c r="J26" s="14"/>
      <c r="K26" s="14"/>
    </row>
    <row r="27" ht="13.5" thickBot="1">
      <c r="M27" s="347"/>
    </row>
    <row r="28" spans="1:10" ht="12.75">
      <c r="A28" s="21" t="s">
        <v>45</v>
      </c>
      <c r="B28" s="17"/>
      <c r="C28" s="17"/>
      <c r="D28" s="18"/>
      <c r="E28" s="78" t="s">
        <v>42</v>
      </c>
      <c r="G28" s="1"/>
      <c r="H28" s="403"/>
      <c r="I28" s="454"/>
      <c r="J28" s="448"/>
    </row>
    <row r="29" spans="1:10" ht="13.5" thickBot="1">
      <c r="A29" s="36"/>
      <c r="B29" s="19"/>
      <c r="C29" s="19"/>
      <c r="D29" s="20"/>
      <c r="E29" s="14"/>
      <c r="F29" s="15"/>
      <c r="G29" s="3"/>
      <c r="H29" s="403"/>
      <c r="I29" s="454"/>
      <c r="J29" s="448"/>
    </row>
    <row r="30" spans="1:10" ht="12.75">
      <c r="A30" s="81" t="s">
        <v>15</v>
      </c>
      <c r="B30" s="82" t="s">
        <v>16</v>
      </c>
      <c r="C30" s="82" t="s">
        <v>17</v>
      </c>
      <c r="D30" s="83" t="s">
        <v>18</v>
      </c>
      <c r="E30" s="14"/>
      <c r="F30" s="15"/>
      <c r="G30" s="3"/>
      <c r="H30" s="403"/>
      <c r="I30" s="454"/>
      <c r="J30" s="448"/>
    </row>
    <row r="31" spans="1:10" ht="12.75">
      <c r="A31" s="32">
        <v>1</v>
      </c>
      <c r="B31">
        <v>169.177</v>
      </c>
      <c r="C31">
        <v>-6.988</v>
      </c>
      <c r="D31">
        <v>-24.967</v>
      </c>
      <c r="E31" s="14" t="b">
        <f>AND(ISBLANK(B31),ISBLANK(C31),ISBLANK(D31))</f>
        <v>0</v>
      </c>
      <c r="F31" s="15"/>
      <c r="G31" s="3"/>
      <c r="H31" s="403">
        <v>141.813</v>
      </c>
      <c r="I31" s="454">
        <v>-33.479</v>
      </c>
      <c r="J31" s="462">
        <v>-43.335</v>
      </c>
    </row>
    <row r="32" spans="1:10" ht="12.75">
      <c r="A32" s="32">
        <v>2</v>
      </c>
      <c r="B32">
        <v>167.535</v>
      </c>
      <c r="C32">
        <v>20.941</v>
      </c>
      <c r="D32">
        <v>-16.504</v>
      </c>
      <c r="E32" s="14" t="b">
        <f aca="true" t="shared" si="2" ref="E32:E45">AND(ISBLANK(B32),ISBLANK(C32),ISBLANK(D32))</f>
        <v>0</v>
      </c>
      <c r="F32" s="15"/>
      <c r="G32" s="449"/>
      <c r="H32">
        <v>169.177</v>
      </c>
      <c r="I32">
        <v>-6.988</v>
      </c>
      <c r="J32">
        <v>-24.967</v>
      </c>
    </row>
    <row r="33" spans="1:10" ht="12.75">
      <c r="A33" s="32">
        <v>3</v>
      </c>
      <c r="B33">
        <v>163.306</v>
      </c>
      <c r="C33">
        <v>31.9</v>
      </c>
      <c r="D33">
        <v>-13.779</v>
      </c>
      <c r="E33" s="14" t="b">
        <f t="shared" si="2"/>
        <v>0</v>
      </c>
      <c r="F33" s="15"/>
      <c r="G33" s="449"/>
      <c r="H33">
        <v>167.535</v>
      </c>
      <c r="I33">
        <v>20.941</v>
      </c>
      <c r="J33">
        <v>-16.504</v>
      </c>
    </row>
    <row r="34" spans="1:10" ht="12.75">
      <c r="A34" s="32">
        <v>4</v>
      </c>
      <c r="B34">
        <v>115.15</v>
      </c>
      <c r="C34">
        <v>62.893</v>
      </c>
      <c r="D34">
        <v>-12.037</v>
      </c>
      <c r="E34" s="14" t="b">
        <f t="shared" si="2"/>
        <v>0</v>
      </c>
      <c r="F34" s="15"/>
      <c r="G34" s="3"/>
      <c r="H34">
        <v>163.306</v>
      </c>
      <c r="I34">
        <v>31.9</v>
      </c>
      <c r="J34">
        <v>-13.779</v>
      </c>
    </row>
    <row r="35" spans="1:10" ht="12.75">
      <c r="A35" s="32">
        <v>5</v>
      </c>
      <c r="B35">
        <v>82.892</v>
      </c>
      <c r="C35">
        <v>48.467</v>
      </c>
      <c r="D35">
        <v>-21.871</v>
      </c>
      <c r="E35" s="14" t="b">
        <f t="shared" si="2"/>
        <v>0</v>
      </c>
      <c r="F35" s="15"/>
      <c r="G35" s="3"/>
      <c r="H35">
        <v>115.15</v>
      </c>
      <c r="I35">
        <v>62.893</v>
      </c>
      <c r="J35">
        <v>-12.037</v>
      </c>
    </row>
    <row r="36" spans="1:10" ht="12.75">
      <c r="A36" s="32">
        <v>6</v>
      </c>
      <c r="B36">
        <v>70.202</v>
      </c>
      <c r="C36">
        <v>33.885</v>
      </c>
      <c r="D36">
        <v>-28.523</v>
      </c>
      <c r="E36" s="14" t="b">
        <f t="shared" si="2"/>
        <v>0</v>
      </c>
      <c r="F36" s="15"/>
      <c r="G36" s="3"/>
      <c r="H36">
        <v>82.892</v>
      </c>
      <c r="I36">
        <v>48.467</v>
      </c>
      <c r="J36">
        <v>-21.871</v>
      </c>
    </row>
    <row r="37" spans="1:10" ht="12.75">
      <c r="A37" s="32">
        <v>7</v>
      </c>
      <c r="B37">
        <v>68.344</v>
      </c>
      <c r="C37">
        <v>14.654</v>
      </c>
      <c r="D37">
        <v>-34.842</v>
      </c>
      <c r="E37" s="14" t="b">
        <f t="shared" si="2"/>
        <v>0</v>
      </c>
      <c r="F37" s="15"/>
      <c r="G37" s="3"/>
      <c r="H37">
        <v>70.202</v>
      </c>
      <c r="I37">
        <v>33.885</v>
      </c>
      <c r="J37">
        <v>-28.523</v>
      </c>
    </row>
    <row r="38" spans="1:10" ht="12.75">
      <c r="A38" s="32">
        <v>8</v>
      </c>
      <c r="B38" s="403">
        <v>141.813</v>
      </c>
      <c r="C38" s="454">
        <v>-33.479</v>
      </c>
      <c r="D38" s="462">
        <v>-43.335</v>
      </c>
      <c r="E38" s="14" t="b">
        <f t="shared" si="2"/>
        <v>0</v>
      </c>
      <c r="F38" s="14"/>
      <c r="G38" s="3"/>
      <c r="H38">
        <v>68.344</v>
      </c>
      <c r="I38">
        <v>14.654</v>
      </c>
      <c r="J38">
        <v>-34.842</v>
      </c>
    </row>
    <row r="39" spans="1:10" ht="12.75">
      <c r="A39" s="32">
        <v>9</v>
      </c>
      <c r="B39">
        <v>112.731</v>
      </c>
      <c r="C39">
        <v>68.568</v>
      </c>
      <c r="D39">
        <v>-43.983</v>
      </c>
      <c r="E39" s="14" t="b">
        <f t="shared" si="2"/>
        <v>0</v>
      </c>
      <c r="F39" s="14"/>
      <c r="G39" s="3"/>
      <c r="H39">
        <v>112.731</v>
      </c>
      <c r="I39">
        <v>68.568</v>
      </c>
      <c r="J39">
        <v>-43.983</v>
      </c>
    </row>
    <row r="40" spans="1:12" ht="12.75">
      <c r="A40" s="32">
        <v>10</v>
      </c>
      <c r="B40">
        <v>96.843</v>
      </c>
      <c r="C40">
        <v>63.004</v>
      </c>
      <c r="D40">
        <v>-43.868</v>
      </c>
      <c r="E40" s="14" t="b">
        <f t="shared" si="2"/>
        <v>0</v>
      </c>
      <c r="F40" s="14"/>
      <c r="G40" s="3"/>
      <c r="H40">
        <v>96.843</v>
      </c>
      <c r="I40">
        <v>63.004</v>
      </c>
      <c r="J40">
        <v>-43.868</v>
      </c>
      <c r="K40" s="3"/>
      <c r="L40" s="1"/>
    </row>
    <row r="41" spans="1:15" ht="12.75">
      <c r="A41" s="32">
        <v>11</v>
      </c>
      <c r="B41">
        <v>72.172</v>
      </c>
      <c r="C41">
        <v>1.241</v>
      </c>
      <c r="D41">
        <v>-43.274</v>
      </c>
      <c r="E41" s="14" t="b">
        <f t="shared" si="2"/>
        <v>0</v>
      </c>
      <c r="F41" s="14"/>
      <c r="G41" s="3"/>
      <c r="H41">
        <v>72.172</v>
      </c>
      <c r="I41">
        <v>1.241</v>
      </c>
      <c r="J41">
        <v>-43.274</v>
      </c>
      <c r="K41" s="3"/>
      <c r="L41" s="1"/>
      <c r="O41" s="448"/>
    </row>
    <row r="42" spans="1:15" ht="12.75">
      <c r="A42" s="32">
        <v>12</v>
      </c>
      <c r="B42">
        <v>98.139</v>
      </c>
      <c r="C42">
        <v>-8.015</v>
      </c>
      <c r="D42">
        <v>-43.318</v>
      </c>
      <c r="E42" s="14" t="b">
        <f t="shared" si="2"/>
        <v>0</v>
      </c>
      <c r="F42" s="14"/>
      <c r="G42" s="14"/>
      <c r="H42">
        <v>98.139</v>
      </c>
      <c r="I42">
        <v>-8.015</v>
      </c>
      <c r="J42">
        <v>-43.318</v>
      </c>
      <c r="K42" s="14"/>
      <c r="O42" s="448"/>
    </row>
    <row r="43" spans="1:15" ht="12.75">
      <c r="A43" s="32">
        <v>13</v>
      </c>
      <c r="B43" s="30"/>
      <c r="C43" s="30"/>
      <c r="D43" s="31"/>
      <c r="E43" s="14" t="b">
        <f t="shared" si="2"/>
        <v>1</v>
      </c>
      <c r="F43" s="14"/>
      <c r="G43" s="14"/>
      <c r="O43" s="448"/>
    </row>
    <row r="44" spans="1:8" ht="12.75">
      <c r="A44" s="32">
        <v>14</v>
      </c>
      <c r="B44" s="30"/>
      <c r="C44" s="30"/>
      <c r="D44" s="31"/>
      <c r="E44" s="14" t="b">
        <f t="shared" si="2"/>
        <v>1</v>
      </c>
      <c r="F44" s="14"/>
      <c r="G44" s="14"/>
      <c r="H44" s="14"/>
    </row>
    <row r="45" spans="1:8" ht="13.5" thickBot="1">
      <c r="A45" s="33">
        <v>15</v>
      </c>
      <c r="B45" s="34"/>
      <c r="C45" s="34"/>
      <c r="D45" s="35"/>
      <c r="E45" s="14" t="b">
        <f t="shared" si="2"/>
        <v>1</v>
      </c>
      <c r="F45" s="14"/>
      <c r="G45" s="14"/>
      <c r="H45" s="14"/>
    </row>
    <row r="46" spans="1:8" ht="12.75">
      <c r="A46" s="14"/>
      <c r="B46" s="14"/>
      <c r="C46" s="14"/>
      <c r="D46" s="14"/>
      <c r="E46" s="14"/>
      <c r="F46" s="14"/>
      <c r="G46" s="14"/>
      <c r="H46" s="14"/>
    </row>
    <row r="49" spans="1:18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ht="12.75">
      <c r="A50" s="3"/>
      <c r="B50" s="3"/>
      <c r="C50" s="3"/>
      <c r="D50" s="3"/>
      <c r="E50" s="450"/>
      <c r="F50" s="3"/>
      <c r="G50" s="3"/>
      <c r="H50" s="451"/>
      <c r="I50" s="452"/>
      <c r="J50" s="3"/>
      <c r="K50" s="3"/>
      <c r="L50" s="3"/>
      <c r="M50" s="3"/>
      <c r="N50" s="3"/>
      <c r="O50" s="3"/>
      <c r="P50" s="3"/>
      <c r="Q50" s="3"/>
      <c r="R50" s="3"/>
    </row>
    <row r="51" spans="1:18" ht="12.75">
      <c r="A51" s="3"/>
      <c r="B51" s="3"/>
      <c r="C51" s="3"/>
      <c r="D51" s="3"/>
      <c r="E51" s="450"/>
      <c r="F51" s="3"/>
      <c r="G51" s="3"/>
      <c r="H51" s="451"/>
      <c r="I51" s="452"/>
      <c r="J51" s="3"/>
      <c r="K51" s="3"/>
      <c r="L51" s="3"/>
      <c r="M51" s="3"/>
      <c r="N51" s="3"/>
      <c r="O51" s="3"/>
      <c r="P51" s="3"/>
      <c r="Q51" s="3"/>
      <c r="R51" s="3"/>
    </row>
    <row r="52" spans="1:18" ht="12.75">
      <c r="A52" s="3"/>
      <c r="B52" s="3"/>
      <c r="C52" s="3"/>
      <c r="D52" s="3"/>
      <c r="E52" s="450"/>
      <c r="F52" s="3"/>
      <c r="G52" s="3"/>
      <c r="H52" s="451"/>
      <c r="I52" s="452"/>
      <c r="J52" s="3"/>
      <c r="K52" s="3"/>
      <c r="L52" s="3"/>
      <c r="M52" s="3"/>
      <c r="N52" s="3"/>
      <c r="O52" s="3"/>
      <c r="P52" s="3"/>
      <c r="Q52" s="450"/>
      <c r="R52" s="3"/>
    </row>
    <row r="53" spans="1:18" ht="12.75">
      <c r="A53" s="3"/>
      <c r="B53" s="3"/>
      <c r="C53" s="3"/>
      <c r="D53" s="453"/>
      <c r="E53" s="453"/>
      <c r="F53" s="3"/>
      <c r="G53" s="3"/>
      <c r="H53" s="451"/>
      <c r="I53" s="3"/>
      <c r="J53" s="3"/>
      <c r="K53" s="3"/>
      <c r="L53" s="3"/>
      <c r="M53" s="3"/>
      <c r="N53" s="3"/>
      <c r="O53" s="3"/>
      <c r="P53" s="3"/>
      <c r="Q53" s="450"/>
      <c r="R53" s="3"/>
    </row>
    <row r="54" spans="1:18" ht="12.75">
      <c r="A54" s="3"/>
      <c r="B54" s="3"/>
      <c r="C54" s="3"/>
      <c r="D54" s="453"/>
      <c r="E54" s="453"/>
      <c r="F54" s="3"/>
      <c r="G54" s="3"/>
      <c r="H54" s="3"/>
      <c r="I54" s="3"/>
      <c r="J54" s="453"/>
      <c r="K54" s="3"/>
      <c r="L54" s="3"/>
      <c r="M54" s="3"/>
      <c r="N54" s="3"/>
      <c r="O54" s="3"/>
      <c r="P54" s="3"/>
      <c r="Q54" s="450"/>
      <c r="R54" s="3"/>
    </row>
    <row r="55" spans="1:18" ht="12.75">
      <c r="A55" s="3"/>
      <c r="B55" s="3"/>
      <c r="C55" s="3"/>
      <c r="D55" s="453"/>
      <c r="E55" s="453"/>
      <c r="F55" s="3"/>
      <c r="G55" s="3"/>
      <c r="H55" s="3"/>
      <c r="I55" s="3"/>
      <c r="J55" s="453"/>
      <c r="K55" s="3"/>
      <c r="L55" s="3"/>
      <c r="M55" s="3"/>
      <c r="N55" s="3"/>
      <c r="O55" s="3"/>
      <c r="P55" s="3"/>
      <c r="Q55" s="450"/>
      <c r="R55" s="3"/>
    </row>
    <row r="56" spans="1:18" ht="12.75">
      <c r="A56" s="3"/>
      <c r="B56" s="3"/>
      <c r="C56" s="3"/>
      <c r="D56" s="453"/>
      <c r="E56" s="453"/>
      <c r="F56" s="3"/>
      <c r="G56" s="3"/>
      <c r="H56" s="3"/>
      <c r="I56" s="3"/>
      <c r="J56" s="453"/>
      <c r="K56" s="3"/>
      <c r="L56" s="3"/>
      <c r="M56" s="3"/>
      <c r="N56" s="3"/>
      <c r="O56" s="3"/>
      <c r="P56" s="3"/>
      <c r="Q56" s="450"/>
      <c r="R56" s="3"/>
    </row>
    <row r="57" spans="1:18" ht="12.75">
      <c r="A57" s="3"/>
      <c r="B57" s="3"/>
      <c r="C57" s="3"/>
      <c r="D57" s="453"/>
      <c r="E57" s="453"/>
      <c r="F57" s="3"/>
      <c r="G57" s="3"/>
      <c r="H57" s="3"/>
      <c r="I57" s="3"/>
      <c r="J57" s="453"/>
      <c r="K57" s="3"/>
      <c r="L57" s="3"/>
      <c r="M57" s="3"/>
      <c r="N57" s="3"/>
      <c r="O57" s="3"/>
      <c r="P57" s="3"/>
      <c r="Q57" s="450"/>
      <c r="R57" s="3"/>
    </row>
    <row r="58" spans="1:18" ht="12.75">
      <c r="A58" s="3"/>
      <c r="B58" s="3"/>
      <c r="C58" s="3"/>
      <c r="D58" s="453"/>
      <c r="E58" s="453"/>
      <c r="F58" s="3"/>
      <c r="G58" s="3"/>
      <c r="H58" s="3"/>
      <c r="I58" s="3"/>
      <c r="J58" s="453"/>
      <c r="K58" s="3"/>
      <c r="L58" s="3"/>
      <c r="M58" s="3"/>
      <c r="N58" s="3"/>
      <c r="O58" s="3"/>
      <c r="P58" s="3"/>
      <c r="Q58" s="450"/>
      <c r="R58" s="3"/>
    </row>
    <row r="59" spans="1:18" ht="12.75">
      <c r="A59" s="3"/>
      <c r="B59" s="3"/>
      <c r="C59" s="3"/>
      <c r="D59" s="453"/>
      <c r="E59" s="45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450"/>
      <c r="R59" s="3"/>
    </row>
    <row r="60" spans="1:18" ht="12.75">
      <c r="A60" s="3"/>
      <c r="B60" s="3"/>
      <c r="C60" s="3"/>
      <c r="D60" s="453"/>
      <c r="E60" s="45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450"/>
      <c r="R60" s="3"/>
    </row>
    <row r="61" spans="1:18" ht="12.75">
      <c r="A61" s="3"/>
      <c r="B61" s="3"/>
      <c r="C61" s="3"/>
      <c r="D61" s="453"/>
      <c r="E61" s="453"/>
      <c r="F61" s="3"/>
      <c r="G61" s="3"/>
      <c r="H61" s="3"/>
      <c r="I61" s="3"/>
      <c r="J61" s="453"/>
      <c r="K61" s="3"/>
      <c r="L61" s="3"/>
      <c r="M61" s="3"/>
      <c r="N61" s="3"/>
      <c r="O61" s="3"/>
      <c r="P61" s="3"/>
      <c r="Q61" s="450"/>
      <c r="R61" s="3"/>
    </row>
    <row r="62" spans="1:18" ht="12.75">
      <c r="A62" s="3"/>
      <c r="B62" s="3"/>
      <c r="C62" s="3"/>
      <c r="D62" s="453"/>
      <c r="E62" s="453"/>
      <c r="F62" s="3"/>
      <c r="G62" s="3"/>
      <c r="H62" s="3"/>
      <c r="I62" s="3"/>
      <c r="J62" s="453"/>
      <c r="K62" s="3"/>
      <c r="L62" s="3"/>
      <c r="M62" s="3"/>
      <c r="N62" s="3"/>
      <c r="O62" s="3"/>
      <c r="P62" s="3"/>
      <c r="Q62" s="450"/>
      <c r="R62" s="3"/>
    </row>
    <row r="63" spans="1:18" ht="12.75">
      <c r="A63" s="3"/>
      <c r="B63" s="3"/>
      <c r="C63" s="3"/>
      <c r="D63" s="453"/>
      <c r="E63" s="45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450"/>
      <c r="R63" s="3"/>
    </row>
    <row r="64" spans="1:18" ht="12.75">
      <c r="A64" s="453"/>
      <c r="B64" s="453"/>
      <c r="C64" s="453"/>
      <c r="D64" s="453"/>
      <c r="E64" s="45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450"/>
      <c r="R64" s="3"/>
    </row>
    <row r="65" spans="1:18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18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1:18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1:18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1:18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1:18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1:18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18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workbookViewId="0" topLeftCell="A1">
      <selection activeCell="G1" sqref="G1"/>
    </sheetView>
  </sheetViews>
  <sheetFormatPr defaultColWidth="9.140625" defaultRowHeight="12.75"/>
  <cols>
    <col min="1" max="8" width="12.7109375" style="0" customWidth="1"/>
    <col min="9" max="9" width="13.8515625" style="0" customWidth="1"/>
    <col min="10" max="10" width="12.7109375" style="0" customWidth="1"/>
  </cols>
  <sheetData>
    <row r="1" spans="1:5" ht="28.5" customHeight="1" thickBot="1">
      <c r="A1" s="85" t="s">
        <v>43</v>
      </c>
      <c r="B1" s="84"/>
      <c r="C1" s="84"/>
      <c r="D1" s="84"/>
      <c r="E1" s="84"/>
    </row>
    <row r="2" spans="1:10" ht="10.5" customHeight="1">
      <c r="A2" s="348" t="s">
        <v>36</v>
      </c>
      <c r="B2" s="349"/>
      <c r="C2" s="349"/>
      <c r="D2" s="349"/>
      <c r="E2" s="350"/>
      <c r="F2" s="351"/>
      <c r="G2" s="351"/>
      <c r="H2" s="352" t="s">
        <v>28</v>
      </c>
      <c r="I2" s="353"/>
      <c r="J2" s="354"/>
    </row>
    <row r="3" spans="1:10" ht="10.5" customHeight="1">
      <c r="A3" s="355" t="s">
        <v>0</v>
      </c>
      <c r="B3" s="355" t="s">
        <v>1</v>
      </c>
      <c r="C3" s="355" t="s">
        <v>2</v>
      </c>
      <c r="D3" s="355" t="s">
        <v>3</v>
      </c>
      <c r="E3" s="350"/>
      <c r="F3" s="356" t="s">
        <v>37</v>
      </c>
      <c r="G3" s="357">
        <f>B4*(C5*D6-D5*C6)-C4*(B5*D6-D5*B6)+D4*(B5*C6-C5*B6)</f>
        <v>273048.7635116494</v>
      </c>
      <c r="H3" s="358" t="s">
        <v>4</v>
      </c>
      <c r="I3" s="359" t="s">
        <v>5</v>
      </c>
      <c r="J3" s="360" t="s">
        <v>6</v>
      </c>
    </row>
    <row r="4" spans="1:10" ht="10.5" customHeight="1">
      <c r="A4" s="355">
        <v>1</v>
      </c>
      <c r="B4" s="361">
        <f>'Input Data'!B24</f>
        <v>135.57391</v>
      </c>
      <c r="C4" s="361">
        <f>'Input Data'!C24</f>
        <v>-37.3482</v>
      </c>
      <c r="D4" s="361">
        <f>'Input Data'!D24</f>
        <v>-44.29934</v>
      </c>
      <c r="E4" s="329"/>
      <c r="F4" s="356" t="s">
        <v>38</v>
      </c>
      <c r="G4" s="357">
        <f>(C5*D6-D5*C6)-(C4*D6-D4*C6)+(C4*D5-D4*C5)</f>
        <v>-28.20013812510001</v>
      </c>
      <c r="H4" s="362">
        <f>G4/G3</f>
        <v>-0.00010327876150186952</v>
      </c>
      <c r="I4" s="363">
        <f>H4*J$4</f>
        <v>-0.004541638441901992</v>
      </c>
      <c r="J4" s="364">
        <f>1/SQRT(SUMSQ(H4:H6))</f>
        <v>43.97456336479966</v>
      </c>
    </row>
    <row r="5" spans="1:10" ht="10.5" customHeight="1">
      <c r="A5" s="355">
        <v>2</v>
      </c>
      <c r="B5" s="361">
        <f>'Input Data'!B25</f>
        <v>65.72271</v>
      </c>
      <c r="C5" s="361">
        <f>'Input Data'!C25</f>
        <v>2.53225</v>
      </c>
      <c r="D5" s="361">
        <f>'Input Data'!D25</f>
        <v>-44.29472</v>
      </c>
      <c r="E5" s="329"/>
      <c r="F5" s="356" t="s">
        <v>39</v>
      </c>
      <c r="G5" s="357">
        <f>-(B5*D6-D5*B6)+(B4*D6-D4*B6)-(B4*D5-D4*B5)</f>
        <v>-48.673672472400085</v>
      </c>
      <c r="H5" s="362">
        <f>G5/G3</f>
        <v>-0.00017825999959279604</v>
      </c>
      <c r="I5" s="363">
        <f>H5*J$4</f>
        <v>-0.00783890564750257</v>
      </c>
      <c r="J5" s="365"/>
    </row>
    <row r="6" spans="1:10" ht="10.5" customHeight="1" thickBot="1">
      <c r="A6" s="355">
        <v>3</v>
      </c>
      <c r="B6" s="361">
        <f>'Input Data'!B26</f>
        <v>158.11049</v>
      </c>
      <c r="C6" s="361">
        <f>'Input Data'!C26</f>
        <v>38.67368</v>
      </c>
      <c r="D6" s="361">
        <f>'Input Data'!D26</f>
        <v>-44.99765</v>
      </c>
      <c r="E6" s="329"/>
      <c r="F6" s="356" t="s">
        <v>40</v>
      </c>
      <c r="G6" s="357">
        <f>(B5*C6-C5*B6)-(B4*C6-C4*B6)+(B4*C5-C4*B5)</f>
        <v>-6208.988496117001</v>
      </c>
      <c r="H6" s="366">
        <f>G6/G3</f>
        <v>-0.02273948585689933</v>
      </c>
      <c r="I6" s="367">
        <f>H6*J$4</f>
        <v>-0.9999589616971852</v>
      </c>
      <c r="J6" s="368"/>
    </row>
    <row r="7" spans="1:10" ht="10.5" customHeight="1" thickBot="1">
      <c r="A7" s="350"/>
      <c r="B7" s="350"/>
      <c r="C7" s="350"/>
      <c r="D7" s="350"/>
      <c r="E7" s="350"/>
      <c r="F7" s="350"/>
      <c r="G7" s="350"/>
      <c r="H7" s="350"/>
      <c r="I7" s="350"/>
      <c r="J7" s="350"/>
    </row>
    <row r="8" spans="1:10" ht="10.5" customHeight="1" thickBot="1">
      <c r="A8" s="369" t="s">
        <v>41</v>
      </c>
      <c r="B8" s="370"/>
      <c r="C8" s="350"/>
      <c r="D8" s="350"/>
      <c r="E8" s="350"/>
      <c r="F8" s="351"/>
      <c r="G8" s="351"/>
      <c r="H8" s="351"/>
      <c r="I8" s="351"/>
      <c r="J8" s="351"/>
    </row>
    <row r="9" spans="1:10" ht="10.5" customHeight="1">
      <c r="A9" s="113" t="s">
        <v>0</v>
      </c>
      <c r="B9" s="114" t="s">
        <v>16</v>
      </c>
      <c r="C9" s="114" t="s">
        <v>17</v>
      </c>
      <c r="D9" s="114" t="s">
        <v>18</v>
      </c>
      <c r="E9" s="115"/>
      <c r="F9" s="116" t="s">
        <v>7</v>
      </c>
      <c r="G9" s="116" t="s">
        <v>8</v>
      </c>
      <c r="H9" s="116" t="s">
        <v>9</v>
      </c>
      <c r="I9" s="116" t="s">
        <v>10</v>
      </c>
      <c r="J9" s="117" t="s">
        <v>11</v>
      </c>
    </row>
    <row r="10" spans="1:10" ht="10.5" customHeight="1">
      <c r="A10" s="118">
        <v>1</v>
      </c>
      <c r="B10" s="119">
        <f>'Input Data'!B31</f>
        <v>169.177</v>
      </c>
      <c r="C10" s="119">
        <f>'Input Data'!C31</f>
        <v>-6.988</v>
      </c>
      <c r="D10" s="119">
        <f>'Input Data'!D31</f>
        <v>-24.967</v>
      </c>
      <c r="E10" s="120" t="s">
        <v>1</v>
      </c>
      <c r="F10" s="121">
        <f>C10*I$6-D10*I$5</f>
        <v>6.791999267038734</v>
      </c>
      <c r="G10" s="121">
        <f>I$5*F12-I$6-F11</f>
        <v>-168.27284494218753</v>
      </c>
      <c r="H10" s="121">
        <f>J$4*I$4</f>
        <v>-0.19971656744342914</v>
      </c>
      <c r="I10" s="121">
        <f>G10+H10</f>
        <v>-168.47256150963096</v>
      </c>
      <c r="J10" s="122">
        <f>B10-I10</f>
        <v>337.649561509631</v>
      </c>
    </row>
    <row r="11" spans="1:10" ht="10.5" customHeight="1" thickBot="1">
      <c r="A11" s="254"/>
      <c r="B11" s="255"/>
      <c r="C11" s="255"/>
      <c r="D11" s="256"/>
      <c r="E11" s="120" t="s">
        <v>2</v>
      </c>
      <c r="F11" s="121">
        <f>-(B10*I$6-I$4*D10)</f>
        <v>169.28344835002366</v>
      </c>
      <c r="G11" s="121">
        <f>-(I$4*F12-I$6*F10)</f>
        <v>-6.797887623531675</v>
      </c>
      <c r="H11" s="121">
        <f>J$4*I$5</f>
        <v>-0.34471245310678766</v>
      </c>
      <c r="I11" s="121">
        <f>G11+H11</f>
        <v>-7.142600076638463</v>
      </c>
      <c r="J11" s="123">
        <f>C10-I11</f>
        <v>0.15460007663846298</v>
      </c>
    </row>
    <row r="12" spans="1:10" ht="10.5" customHeight="1" thickBot="1">
      <c r="A12" s="257"/>
      <c r="B12" s="258"/>
      <c r="C12" s="258"/>
      <c r="D12" s="259"/>
      <c r="E12" s="124" t="s">
        <v>3</v>
      </c>
      <c r="F12" s="125">
        <f>B10*I$5-I$4*C10</f>
        <v>-1.3578995101595535</v>
      </c>
      <c r="G12" s="125">
        <f>I$4*F11-I$5*F10</f>
        <v>-0.7155823751919747</v>
      </c>
      <c r="H12" s="125">
        <f>J$4*I$6</f>
        <v>-43.97275872335214</v>
      </c>
      <c r="I12" s="126">
        <f>G12+H12</f>
        <v>-44.688341098544115</v>
      </c>
      <c r="J12" s="127">
        <f>IF('Input Data'!E31=TRUE,"",(D10-I12))</f>
        <v>19.721341098544116</v>
      </c>
    </row>
    <row r="13" spans="1:10" ht="10.5" customHeight="1">
      <c r="A13" s="128" t="s">
        <v>0</v>
      </c>
      <c r="B13" s="129" t="s">
        <v>16</v>
      </c>
      <c r="C13" s="129" t="s">
        <v>17</v>
      </c>
      <c r="D13" s="129" t="s">
        <v>18</v>
      </c>
      <c r="E13" s="130"/>
      <c r="F13" s="131" t="s">
        <v>7</v>
      </c>
      <c r="G13" s="131" t="s">
        <v>8</v>
      </c>
      <c r="H13" s="131" t="s">
        <v>9</v>
      </c>
      <c r="I13" s="131" t="s">
        <v>10</v>
      </c>
      <c r="J13" s="132" t="s">
        <v>11</v>
      </c>
    </row>
    <row r="14" spans="1:10" ht="10.5" customHeight="1">
      <c r="A14" s="133">
        <v>2</v>
      </c>
      <c r="B14" s="134">
        <f>'Input Data'!B32</f>
        <v>167.535</v>
      </c>
      <c r="C14" s="134">
        <f>'Input Data'!C32</f>
        <v>20.941</v>
      </c>
      <c r="D14" s="134">
        <f>'Input Data'!D32</f>
        <v>-16.504</v>
      </c>
      <c r="E14" s="135" t="s">
        <v>1</v>
      </c>
      <c r="F14" s="136">
        <f>C14*I$6-D14*I$5</f>
        <v>-21.069513915707137</v>
      </c>
      <c r="G14" s="136">
        <f>I$5*F16-I$6-F15</f>
        <v>-166.59357165289003</v>
      </c>
      <c r="H14" s="136">
        <f>J$4*I$4</f>
        <v>-0.19971656744342914</v>
      </c>
      <c r="I14" s="136">
        <f>G14+H14</f>
        <v>-166.79328822033347</v>
      </c>
      <c r="J14" s="137">
        <f>B14-I14</f>
        <v>334.32828822033343</v>
      </c>
    </row>
    <row r="15" spans="1:10" ht="10.5" customHeight="1" thickBot="1">
      <c r="A15" s="254"/>
      <c r="B15" s="255"/>
      <c r="C15" s="255"/>
      <c r="D15" s="256"/>
      <c r="E15" s="135" t="s">
        <v>2</v>
      </c>
      <c r="F15" s="136">
        <f>-(B14*I$6-I$4*D14)</f>
        <v>167.60307984878307</v>
      </c>
      <c r="G15" s="136">
        <f>-(I$4*F16-I$6*F14)</f>
        <v>21.063116704574227</v>
      </c>
      <c r="H15" s="136">
        <f>J$4*I$5</f>
        <v>-0.34471245310678766</v>
      </c>
      <c r="I15" s="136">
        <f>G15+H15</f>
        <v>20.71840425146744</v>
      </c>
      <c r="J15" s="138">
        <f>C14-I15</f>
        <v>0.2225957485325587</v>
      </c>
    </row>
    <row r="16" spans="1:10" ht="10.5" customHeight="1" thickBot="1">
      <c r="A16" s="257"/>
      <c r="B16" s="258"/>
      <c r="C16" s="258"/>
      <c r="D16" s="259"/>
      <c r="E16" s="139" t="s">
        <v>3</v>
      </c>
      <c r="F16" s="140">
        <f>B14*I$5-I$4*C14</f>
        <v>-1.2181846070424736</v>
      </c>
      <c r="G16" s="140">
        <f>I$4*F15-I$5*F14</f>
        <v>-0.9263545220463729</v>
      </c>
      <c r="H16" s="140">
        <f>J$4*I$6</f>
        <v>-43.97275872335214</v>
      </c>
      <c r="I16" s="141">
        <f>G16+H16</f>
        <v>-44.89911324539852</v>
      </c>
      <c r="J16" s="127">
        <f>IF('Input Data'!E32=TRUE,"",(D14-I16))</f>
        <v>28.395113245398516</v>
      </c>
    </row>
    <row r="17" spans="1:10" ht="10.5" customHeight="1">
      <c r="A17" s="142" t="s">
        <v>0</v>
      </c>
      <c r="B17" s="143" t="s">
        <v>16</v>
      </c>
      <c r="C17" s="143" t="s">
        <v>17</v>
      </c>
      <c r="D17" s="143" t="s">
        <v>18</v>
      </c>
      <c r="E17" s="144"/>
      <c r="F17" s="145" t="s">
        <v>7</v>
      </c>
      <c r="G17" s="145" t="s">
        <v>8</v>
      </c>
      <c r="H17" s="145" t="s">
        <v>9</v>
      </c>
      <c r="I17" s="145" t="s">
        <v>10</v>
      </c>
      <c r="J17" s="146" t="s">
        <v>11</v>
      </c>
    </row>
    <row r="18" spans="1:10" ht="10.5" customHeight="1">
      <c r="A18" s="147">
        <v>3</v>
      </c>
      <c r="B18" s="148">
        <f>'Input Data'!B33</f>
        <v>163.306</v>
      </c>
      <c r="C18" s="148">
        <f>'Input Data'!C33</f>
        <v>31.9</v>
      </c>
      <c r="D18" s="148">
        <f>'Input Data'!D33</f>
        <v>-13.779</v>
      </c>
      <c r="E18" s="149" t="s">
        <v>1</v>
      </c>
      <c r="F18" s="150">
        <f>C18*I$6-D18*I$5</f>
        <v>-32.006703159057146</v>
      </c>
      <c r="G18" s="150">
        <f>I$5*F20-I$6-F19</f>
        <v>-162.3530192611457</v>
      </c>
      <c r="H18" s="150">
        <f>J$4*I$4</f>
        <v>-0.19971656744342914</v>
      </c>
      <c r="I18" s="150">
        <f>G18+H18</f>
        <v>-162.55273582858914</v>
      </c>
      <c r="J18" s="151">
        <f>B18-I18</f>
        <v>325.85873582858915</v>
      </c>
    </row>
    <row r="19" spans="1:10" ht="10.5" customHeight="1" thickBot="1">
      <c r="A19" s="254"/>
      <c r="B19" s="255"/>
      <c r="C19" s="255"/>
      <c r="D19" s="256"/>
      <c r="E19" s="149" t="s">
        <v>2</v>
      </c>
      <c r="F19" s="150">
        <f>-(B18*I$6-I$4*D18)</f>
        <v>163.3618774350115</v>
      </c>
      <c r="G19" s="150">
        <f>-(I$4*F20-I$6*F18)</f>
        <v>32.00023370847032</v>
      </c>
      <c r="H19" s="150">
        <f>J$4*I$5</f>
        <v>-0.34471245310678766</v>
      </c>
      <c r="I19" s="150">
        <f>G19+H19</f>
        <v>31.65552125536353</v>
      </c>
      <c r="J19" s="152">
        <f>C18-I19</f>
        <v>0.24447874463646713</v>
      </c>
    </row>
    <row r="20" spans="1:10" ht="10.5" customHeight="1" thickBot="1">
      <c r="A20" s="257"/>
      <c r="B20" s="258"/>
      <c r="C20" s="258"/>
      <c r="D20" s="259"/>
      <c r="E20" s="153" t="s">
        <v>3</v>
      </c>
      <c r="F20" s="154">
        <f>B18*I$5-I$4*C18</f>
        <v>-1.1352620593743814</v>
      </c>
      <c r="G20" s="154">
        <f>I$4*F19-I$5*F18</f>
        <v>-0.9928281086516013</v>
      </c>
      <c r="H20" s="154">
        <f>J$4*I$6</f>
        <v>-43.97275872335214</v>
      </c>
      <c r="I20" s="155">
        <f>G20+H20</f>
        <v>-44.965586832003744</v>
      </c>
      <c r="J20" s="127">
        <f>IF('Input Data'!E33=TRUE,"",(D18-I20))</f>
        <v>31.186586832003744</v>
      </c>
    </row>
    <row r="21" spans="1:10" ht="10.5" customHeight="1">
      <c r="A21" s="156" t="s">
        <v>0</v>
      </c>
      <c r="B21" s="157" t="s">
        <v>16</v>
      </c>
      <c r="C21" s="157" t="s">
        <v>17</v>
      </c>
      <c r="D21" s="157" t="s">
        <v>18</v>
      </c>
      <c r="E21" s="158"/>
      <c r="F21" s="159" t="s">
        <v>7</v>
      </c>
      <c r="G21" s="159" t="s">
        <v>8</v>
      </c>
      <c r="H21" s="159" t="s">
        <v>9</v>
      </c>
      <c r="I21" s="159" t="s">
        <v>10</v>
      </c>
      <c r="J21" s="160" t="s">
        <v>11</v>
      </c>
    </row>
    <row r="22" spans="1:10" ht="10.5" customHeight="1">
      <c r="A22" s="161">
        <v>4</v>
      </c>
      <c r="B22" s="162">
        <f>'Input Data'!B34</f>
        <v>115.15</v>
      </c>
      <c r="C22" s="162">
        <f>'Input Data'!C34</f>
        <v>62.893</v>
      </c>
      <c r="D22" s="162">
        <f>'Input Data'!D34</f>
        <v>-12.037</v>
      </c>
      <c r="E22" s="163" t="s">
        <v>1</v>
      </c>
      <c r="F22" s="164">
        <f>C22*I$6-D22*I$5</f>
        <v>-62.98477588530006</v>
      </c>
      <c r="G22" s="164">
        <f>I$5*F24-I$6-F23</f>
        <v>-114.19514647517302</v>
      </c>
      <c r="H22" s="164">
        <f>J$4*I$4</f>
        <v>-0.19971656744342914</v>
      </c>
      <c r="I22" s="164">
        <f>G22+H22</f>
        <v>-114.39486304261645</v>
      </c>
      <c r="J22" s="165">
        <f>B22-I22</f>
        <v>229.54486304261644</v>
      </c>
    </row>
    <row r="23" spans="1:10" ht="10.5" customHeight="1" thickBot="1">
      <c r="A23" s="254"/>
      <c r="B23" s="255"/>
      <c r="C23" s="255"/>
      <c r="D23" s="256"/>
      <c r="E23" s="163" t="s">
        <v>2</v>
      </c>
      <c r="F23" s="164">
        <f>-(B22*I$6-I$4*D22)</f>
        <v>115.19994214135606</v>
      </c>
      <c r="G23" s="164">
        <f>-(I$4*F24-I$6*F22)</f>
        <v>62.97938884831179</v>
      </c>
      <c r="H23" s="164">
        <f>J$4*I$5</f>
        <v>-0.34471245310678766</v>
      </c>
      <c r="I23" s="164">
        <f>G23+H23</f>
        <v>62.634676395205005</v>
      </c>
      <c r="J23" s="166">
        <f>C22-I23</f>
        <v>0.2583236047949953</v>
      </c>
    </row>
    <row r="24" spans="1:10" ht="10.5" customHeight="1" thickBot="1">
      <c r="A24" s="257"/>
      <c r="B24" s="258"/>
      <c r="C24" s="258"/>
      <c r="D24" s="259"/>
      <c r="E24" s="167" t="s">
        <v>3</v>
      </c>
      <c r="F24" s="168">
        <f>B22*I$5-I$4*C22</f>
        <v>-0.617012718783379</v>
      </c>
      <c r="G24" s="168">
        <f>I$4*F23-I$5*F22</f>
        <v>-1.0169282011280303</v>
      </c>
      <c r="H24" s="168">
        <f>J$4*I$6</f>
        <v>-43.97275872335214</v>
      </c>
      <c r="I24" s="169">
        <f>G24+H24</f>
        <v>-44.989686924480175</v>
      </c>
      <c r="J24" s="127">
        <f>IF('Input Data'!E34=TRUE,"",(D22-I24))</f>
        <v>32.952686924480176</v>
      </c>
    </row>
    <row r="25" spans="1:10" ht="10.5" customHeight="1">
      <c r="A25" s="170" t="s">
        <v>0</v>
      </c>
      <c r="B25" s="171" t="s">
        <v>16</v>
      </c>
      <c r="C25" s="171" t="s">
        <v>17</v>
      </c>
      <c r="D25" s="171" t="s">
        <v>18</v>
      </c>
      <c r="E25" s="172"/>
      <c r="F25" s="173" t="s">
        <v>7</v>
      </c>
      <c r="G25" s="173" t="s">
        <v>8</v>
      </c>
      <c r="H25" s="173" t="s">
        <v>9</v>
      </c>
      <c r="I25" s="173" t="s">
        <v>10</v>
      </c>
      <c r="J25" s="174" t="s">
        <v>11</v>
      </c>
    </row>
    <row r="26" spans="1:10" ht="10.5" customHeight="1">
      <c r="A26" s="175">
        <v>5</v>
      </c>
      <c r="B26" s="176">
        <f>'Input Data'!B35</f>
        <v>82.892</v>
      </c>
      <c r="C26" s="176">
        <f>'Input Data'!C35</f>
        <v>48.467</v>
      </c>
      <c r="D26" s="176">
        <f>'Input Data'!D35</f>
        <v>-21.871</v>
      </c>
      <c r="E26" s="177" t="s">
        <v>1</v>
      </c>
      <c r="F26" s="178">
        <f>C26*I$6-D26*I$5</f>
        <v>-48.636455701994</v>
      </c>
      <c r="G26" s="178">
        <f>I$5*F28-I$6-F27</f>
        <v>-81.98460137813517</v>
      </c>
      <c r="H26" s="178">
        <f>J$4*I$4</f>
        <v>-0.19971656744342914</v>
      </c>
      <c r="I26" s="178">
        <f>G26+H26</f>
        <v>-82.1843179455786</v>
      </c>
      <c r="J26" s="179">
        <f>B26-I26</f>
        <v>165.07631794557858</v>
      </c>
    </row>
    <row r="27" spans="1:10" ht="10.5" customHeight="1" thickBot="1">
      <c r="A27" s="254"/>
      <c r="B27" s="255"/>
      <c r="C27" s="255"/>
      <c r="D27" s="256"/>
      <c r="E27" s="177" t="s">
        <v>2</v>
      </c>
      <c r="F27" s="178">
        <f>-(B26*I$6-I$4*D26)</f>
        <v>82.9879284273659</v>
      </c>
      <c r="G27" s="178">
        <f>-(I$4*F28-I$6*F26)</f>
        <v>48.63250837050562</v>
      </c>
      <c r="H27" s="178">
        <f>J$4*I$5</f>
        <v>-0.34471245310678766</v>
      </c>
      <c r="I27" s="178">
        <f>G27+H27</f>
        <v>48.28779591739883</v>
      </c>
      <c r="J27" s="180">
        <f>C26-I27</f>
        <v>0.17920408260116716</v>
      </c>
    </row>
    <row r="28" spans="1:10" ht="10.5" customHeight="1" thickBot="1">
      <c r="A28" s="257"/>
      <c r="B28" s="258"/>
      <c r="C28" s="258"/>
      <c r="D28" s="259"/>
      <c r="E28" s="181" t="s">
        <v>3</v>
      </c>
      <c r="F28" s="182">
        <f>B26*I$5-I$4*C26</f>
        <v>-0.42966297656911917</v>
      </c>
      <c r="G28" s="182">
        <f>I$4*F27-I$5*F26</f>
        <v>-0.7581577532364054</v>
      </c>
      <c r="H28" s="182">
        <f>J$4*I$6</f>
        <v>-43.97275872335214</v>
      </c>
      <c r="I28" s="183">
        <f>G28+H28</f>
        <v>-44.73091647658855</v>
      </c>
      <c r="J28" s="127">
        <f>IF('Input Data'!E35=TRUE,"",(D26-I28))</f>
        <v>22.85991647658855</v>
      </c>
    </row>
    <row r="29" spans="1:10" ht="10.5" customHeight="1">
      <c r="A29" s="184" t="s">
        <v>0</v>
      </c>
      <c r="B29" s="185" t="s">
        <v>16</v>
      </c>
      <c r="C29" s="185" t="s">
        <v>17</v>
      </c>
      <c r="D29" s="185" t="s">
        <v>18</v>
      </c>
      <c r="E29" s="186"/>
      <c r="F29" s="187" t="s">
        <v>7</v>
      </c>
      <c r="G29" s="187" t="s">
        <v>8</v>
      </c>
      <c r="H29" s="187" t="s">
        <v>9</v>
      </c>
      <c r="I29" s="187" t="s">
        <v>10</v>
      </c>
      <c r="J29" s="188" t="s">
        <v>11</v>
      </c>
    </row>
    <row r="30" spans="1:10" ht="10.5" customHeight="1">
      <c r="A30" s="189">
        <v>6</v>
      </c>
      <c r="B30" s="190">
        <f>'Input Data'!B36</f>
        <v>70.202</v>
      </c>
      <c r="C30" s="190">
        <f>'Input Data'!C36</f>
        <v>33.885</v>
      </c>
      <c r="D30" s="190">
        <f>'Input Data'!D36</f>
        <v>-28.523</v>
      </c>
      <c r="E30" s="191" t="s">
        <v>1</v>
      </c>
      <c r="F30" s="192">
        <f>C30*I$6-D30*I$5</f>
        <v>-34.10719852289284</v>
      </c>
      <c r="G30" s="192">
        <f>I$5*F32-I$6-F31</f>
        <v>-69.32559377312742</v>
      </c>
      <c r="H30" s="192">
        <f>J$4*I$4</f>
        <v>-0.19971656744342914</v>
      </c>
      <c r="I30" s="192">
        <f>G30+H30</f>
        <v>-69.52531034057085</v>
      </c>
      <c r="J30" s="193">
        <f>B30-I30</f>
        <v>139.72731034057085</v>
      </c>
    </row>
    <row r="31" spans="1:10" ht="10.5" customHeight="1" thickBot="1">
      <c r="A31" s="254"/>
      <c r="B31" s="255"/>
      <c r="C31" s="255"/>
      <c r="D31" s="256"/>
      <c r="E31" s="191" t="s">
        <v>2</v>
      </c>
      <c r="F31" s="192">
        <f>-(B30*I$6-I$4*D30)</f>
        <v>70.32866018234417</v>
      </c>
      <c r="G31" s="192">
        <f>-(I$4*F32-I$6*F30)</f>
        <v>34.103998454853404</v>
      </c>
      <c r="H31" s="192">
        <f>J$4*I$5</f>
        <v>-0.34471245310678766</v>
      </c>
      <c r="I31" s="192">
        <f>G31+H31</f>
        <v>33.75928600174662</v>
      </c>
      <c r="J31" s="194">
        <f>C30-I31</f>
        <v>0.12571399825338148</v>
      </c>
    </row>
    <row r="32" spans="1:10" ht="10.5" customHeight="1" thickBot="1">
      <c r="A32" s="257"/>
      <c r="B32" s="258"/>
      <c r="C32" s="258"/>
      <c r="D32" s="259"/>
      <c r="E32" s="195" t="s">
        <v>3</v>
      </c>
      <c r="F32" s="196">
        <f>B30*I$5-I$4*C30</f>
        <v>-0.3964134356621265</v>
      </c>
      <c r="G32" s="196">
        <f>I$4*F31-I$5*F30</f>
        <v>-0.5867704577731923</v>
      </c>
      <c r="H32" s="196">
        <f>J$4*I$6</f>
        <v>-43.97275872335214</v>
      </c>
      <c r="I32" s="197">
        <f>G32+H32</f>
        <v>-44.559529181125335</v>
      </c>
      <c r="J32" s="127">
        <f>IF('Input Data'!E36=TRUE,"",(D30-I32))</f>
        <v>16.036529181125335</v>
      </c>
    </row>
    <row r="33" spans="1:10" ht="10.5" customHeight="1">
      <c r="A33" s="198" t="s">
        <v>0</v>
      </c>
      <c r="B33" s="199" t="s">
        <v>16</v>
      </c>
      <c r="C33" s="199" t="s">
        <v>17</v>
      </c>
      <c r="D33" s="199" t="s">
        <v>18</v>
      </c>
      <c r="E33" s="200"/>
      <c r="F33" s="201" t="s">
        <v>7</v>
      </c>
      <c r="G33" s="201" t="s">
        <v>8</v>
      </c>
      <c r="H33" s="201" t="s">
        <v>9</v>
      </c>
      <c r="I33" s="201" t="s">
        <v>10</v>
      </c>
      <c r="J33" s="202" t="s">
        <v>11</v>
      </c>
    </row>
    <row r="34" spans="1:10" ht="10.5" customHeight="1">
      <c r="A34" s="203">
        <v>7</v>
      </c>
      <c r="B34" s="204">
        <f>'Input Data'!B37</f>
        <v>68.344</v>
      </c>
      <c r="C34" s="204">
        <f>'Input Data'!C37</f>
        <v>14.654</v>
      </c>
      <c r="D34" s="204">
        <f>'Input Data'!D37</f>
        <v>-34.842</v>
      </c>
      <c r="E34" s="205" t="s">
        <v>1</v>
      </c>
      <c r="F34" s="206">
        <f>C34*I$6-D34*I$5</f>
        <v>-14.926521775280838</v>
      </c>
      <c r="G34" s="206">
        <f>I$5*F36-I$6-F35</f>
        <v>-67.49579815484302</v>
      </c>
      <c r="H34" s="206">
        <f>J$4*I$4</f>
        <v>-0.19971656744342914</v>
      </c>
      <c r="I34" s="206">
        <f>G34+H34</f>
        <v>-67.69551472228645</v>
      </c>
      <c r="J34" s="207">
        <f>B34-I34</f>
        <v>136.03951472228644</v>
      </c>
    </row>
    <row r="35" spans="1:10" ht="10.5" customHeight="1" thickBot="1">
      <c r="A35" s="254"/>
      <c r="B35" s="255"/>
      <c r="C35" s="255"/>
      <c r="D35" s="256"/>
      <c r="E35" s="205" t="s">
        <v>2</v>
      </c>
      <c r="F35" s="206">
        <f>-(B34*I$6-I$4*D34)</f>
        <v>68.49943504482516</v>
      </c>
      <c r="G35" s="206">
        <f>-(I$4*F36-I$6*F34)</f>
        <v>14.923778329371121</v>
      </c>
      <c r="H35" s="206">
        <f>J$4*I$5</f>
        <v>-0.34471245310678766</v>
      </c>
      <c r="I35" s="206">
        <f>G35+H35</f>
        <v>14.579065876264334</v>
      </c>
      <c r="J35" s="208">
        <f>C34-I35</f>
        <v>0.07493412373566599</v>
      </c>
    </row>
    <row r="36" spans="1:10" ht="10.5" customHeight="1" thickBot="1">
      <c r="A36" s="257"/>
      <c r="B36" s="258"/>
      <c r="C36" s="258"/>
      <c r="D36" s="259"/>
      <c r="E36" s="209" t="s">
        <v>3</v>
      </c>
      <c r="F36" s="210">
        <f>B34*I$5-I$4*C34</f>
        <v>-0.4691889978452839</v>
      </c>
      <c r="G36" s="210">
        <f>I$4*F35-I$5*F34</f>
        <v>-0.42810726328996557</v>
      </c>
      <c r="H36" s="210">
        <f>J$4*I$6</f>
        <v>-43.97275872335214</v>
      </c>
      <c r="I36" s="211">
        <f>G36+H36</f>
        <v>-44.40086598664211</v>
      </c>
      <c r="J36" s="127">
        <f>IF('Input Data'!E37=TRUE,"",(D34-I36))</f>
        <v>9.558865986642111</v>
      </c>
    </row>
    <row r="37" spans="1:10" ht="10.5" customHeight="1">
      <c r="A37" s="212" t="s">
        <v>0</v>
      </c>
      <c r="B37" s="213" t="s">
        <v>16</v>
      </c>
      <c r="C37" s="213" t="s">
        <v>17</v>
      </c>
      <c r="D37" s="213" t="s">
        <v>18</v>
      </c>
      <c r="E37" s="214"/>
      <c r="F37" s="215" t="s">
        <v>7</v>
      </c>
      <c r="G37" s="215" t="s">
        <v>8</v>
      </c>
      <c r="H37" s="215" t="s">
        <v>9</v>
      </c>
      <c r="I37" s="215" t="s">
        <v>10</v>
      </c>
      <c r="J37" s="216" t="s">
        <v>11</v>
      </c>
    </row>
    <row r="38" spans="1:10" ht="10.5" customHeight="1">
      <c r="A38" s="217">
        <v>8</v>
      </c>
      <c r="B38" s="218">
        <f>'Input Data'!B38</f>
        <v>141.813</v>
      </c>
      <c r="C38" s="218">
        <f>'Input Data'!C38</f>
        <v>-33.479</v>
      </c>
      <c r="D38" s="218">
        <f>'Input Data'!D38</f>
        <v>-43.335</v>
      </c>
      <c r="E38" s="219" t="s">
        <v>1</v>
      </c>
      <c r="F38" s="220">
        <f>C38*I$6-D38*I$5</f>
        <v>33.13792710242554</v>
      </c>
      <c r="G38" s="220">
        <f>I$5*F40-I$6-F39</f>
        <v>-140.99412708568633</v>
      </c>
      <c r="H38" s="220">
        <f>J$4*I$4</f>
        <v>-0.19971656744342914</v>
      </c>
      <c r="I38" s="220">
        <f>G38+H38</f>
        <v>-141.19384365312976</v>
      </c>
      <c r="J38" s="221">
        <f>B38-I38</f>
        <v>283.00684365312975</v>
      </c>
    </row>
    <row r="39" spans="1:10" ht="10.5" customHeight="1" thickBot="1">
      <c r="A39" s="254"/>
      <c r="B39" s="255"/>
      <c r="C39" s="255"/>
      <c r="D39" s="256"/>
      <c r="E39" s="219" t="s">
        <v>2</v>
      </c>
      <c r="F39" s="220">
        <f>-(B38*I$6-I$4*D38)</f>
        <v>142.00399213704273</v>
      </c>
      <c r="G39" s="220">
        <f>-(I$4*F40-I$6*F38)</f>
        <v>-33.14230648406053</v>
      </c>
      <c r="H39" s="220">
        <f>J$4*I$5</f>
        <v>-0.34471245310678766</v>
      </c>
      <c r="I39" s="220">
        <f>G39+H39</f>
        <v>-33.48701893716732</v>
      </c>
      <c r="J39" s="222">
        <f>C38-I39</f>
        <v>0.008018937167321383</v>
      </c>
    </row>
    <row r="40" spans="1:10" ht="10.5" customHeight="1" thickBot="1">
      <c r="A40" s="257"/>
      <c r="B40" s="258"/>
      <c r="C40" s="258"/>
      <c r="D40" s="259"/>
      <c r="E40" s="223" t="s">
        <v>3</v>
      </c>
      <c r="F40" s="224">
        <f>B38*I$5-I$4*C38</f>
        <v>-1.2637082399857187</v>
      </c>
      <c r="G40" s="224">
        <f>I$4*F39-I$5*F38</f>
        <v>-0.38516570568340947</v>
      </c>
      <c r="H40" s="224">
        <f>J$4*I$6</f>
        <v>-43.97275872335214</v>
      </c>
      <c r="I40" s="225">
        <f>G40+H40</f>
        <v>-44.357924429035556</v>
      </c>
      <c r="J40" s="127">
        <f>IF('Input Data'!E38=TRUE,"",(D38-I40))</f>
        <v>1.0229244290355552</v>
      </c>
    </row>
    <row r="41" spans="1:10" ht="10.5" customHeight="1">
      <c r="A41" s="226" t="s">
        <v>0</v>
      </c>
      <c r="B41" s="227" t="s">
        <v>16</v>
      </c>
      <c r="C41" s="227" t="s">
        <v>17</v>
      </c>
      <c r="D41" s="227" t="s">
        <v>18</v>
      </c>
      <c r="E41" s="228"/>
      <c r="F41" s="229" t="s">
        <v>7</v>
      </c>
      <c r="G41" s="229" t="s">
        <v>8</v>
      </c>
      <c r="H41" s="229" t="s">
        <v>9</v>
      </c>
      <c r="I41" s="229" t="s">
        <v>10</v>
      </c>
      <c r="J41" s="230" t="s">
        <v>11</v>
      </c>
    </row>
    <row r="42" spans="1:10" ht="10.5" customHeight="1">
      <c r="A42" s="231">
        <v>9</v>
      </c>
      <c r="B42" s="232">
        <f>'Input Data'!B39</f>
        <v>112.731</v>
      </c>
      <c r="C42" s="232">
        <f>'Input Data'!C39</f>
        <v>68.568</v>
      </c>
      <c r="D42" s="232">
        <f>'Input Data'!D39</f>
        <v>-43.983</v>
      </c>
      <c r="E42" s="233" t="s">
        <v>1</v>
      </c>
      <c r="F42" s="234">
        <f>C42*I$6-D42*I$5</f>
        <v>-68.90996467274671</v>
      </c>
      <c r="G42" s="234">
        <f>I$5*F44-I$6-F43</f>
        <v>-111.92168361064506</v>
      </c>
      <c r="H42" s="234">
        <f>J$4*I$4</f>
        <v>-0.19971656744342914</v>
      </c>
      <c r="I42" s="234">
        <f>G42+H42</f>
        <v>-112.12140017808849</v>
      </c>
      <c r="J42" s="235">
        <f>B42-I42</f>
        <v>224.8524001780885</v>
      </c>
    </row>
    <row r="43" spans="1:10" ht="10.5" customHeight="1" thickBot="1">
      <c r="A43" s="254"/>
      <c r="B43" s="255"/>
      <c r="C43" s="255"/>
      <c r="D43" s="256"/>
      <c r="E43" s="233" t="s">
        <v>2</v>
      </c>
      <c r="F43" s="234">
        <f>-(B42*I$6-I$4*D42)</f>
        <v>112.92612859467556</v>
      </c>
      <c r="G43" s="234">
        <f>-(I$4*F44-I$6*F42)</f>
        <v>68.90453765130785</v>
      </c>
      <c r="H43" s="234">
        <f>J$4*I$5</f>
        <v>-0.34471245310678766</v>
      </c>
      <c r="I43" s="234">
        <f>G43+H43</f>
        <v>68.55982519820105</v>
      </c>
      <c r="J43" s="236">
        <f>C42-I43</f>
        <v>0.008174801798944031</v>
      </c>
    </row>
    <row r="44" spans="1:10" ht="10.5" customHeight="1" thickBot="1">
      <c r="A44" s="257"/>
      <c r="B44" s="258"/>
      <c r="C44" s="258"/>
      <c r="D44" s="259"/>
      <c r="E44" s="237" t="s">
        <v>3</v>
      </c>
      <c r="F44" s="238">
        <f>B42*I$5-I$4*C42</f>
        <v>-0.5722766078642765</v>
      </c>
      <c r="G44" s="238">
        <f>I$4*F43-I$5*F42</f>
        <v>-1.0530483579631431</v>
      </c>
      <c r="H44" s="238">
        <f>J$4*I$6</f>
        <v>-43.97275872335214</v>
      </c>
      <c r="I44" s="239">
        <f>G44+H44</f>
        <v>-45.025807081315286</v>
      </c>
      <c r="J44" s="127">
        <f>IF('Input Data'!E39=TRUE,"",(D42-I44))</f>
        <v>1.0428070813152885</v>
      </c>
    </row>
    <row r="45" spans="1:10" ht="10.5" customHeight="1">
      <c r="A45" s="240" t="s">
        <v>0</v>
      </c>
      <c r="B45" s="241" t="s">
        <v>16</v>
      </c>
      <c r="C45" s="241" t="s">
        <v>17</v>
      </c>
      <c r="D45" s="241" t="s">
        <v>18</v>
      </c>
      <c r="E45" s="242"/>
      <c r="F45" s="243" t="s">
        <v>7</v>
      </c>
      <c r="G45" s="243" t="s">
        <v>8</v>
      </c>
      <c r="H45" s="243" t="s">
        <v>9</v>
      </c>
      <c r="I45" s="243" t="s">
        <v>10</v>
      </c>
      <c r="J45" s="244" t="s">
        <v>11</v>
      </c>
    </row>
    <row r="46" spans="1:10" ht="10.5" customHeight="1">
      <c r="A46" s="245">
        <v>10</v>
      </c>
      <c r="B46" s="246">
        <f>'Input Data'!B40</f>
        <v>96.843</v>
      </c>
      <c r="C46" s="246">
        <f>'Input Data'!C40</f>
        <v>63.004</v>
      </c>
      <c r="D46" s="246">
        <f>'Input Data'!D40</f>
        <v>-43.868</v>
      </c>
      <c r="E46" s="247" t="s">
        <v>1</v>
      </c>
      <c r="F46" s="248">
        <f>C46*I$6-D46*I$5</f>
        <v>-63.3452915357141</v>
      </c>
      <c r="G46" s="248">
        <f>I$5*F48-I$6-F47</f>
        <v>-96.03459154501373</v>
      </c>
      <c r="H46" s="248">
        <f>J$4*I$4</f>
        <v>-0.19971656744342914</v>
      </c>
      <c r="I46" s="248">
        <f>G46+H46</f>
        <v>-96.23430811245716</v>
      </c>
      <c r="J46" s="249">
        <f>B46-I46</f>
        <v>193.07730811245716</v>
      </c>
    </row>
    <row r="47" spans="1:10" ht="10.5" customHeight="1" thickBot="1">
      <c r="A47" s="254"/>
      <c r="B47" s="255"/>
      <c r="C47" s="255"/>
      <c r="D47" s="256"/>
      <c r="E47" s="247" t="s">
        <v>2</v>
      </c>
      <c r="F47" s="248">
        <f>-(B46*I$6-I$4*D46)</f>
        <v>97.03825832280988</v>
      </c>
      <c r="G47" s="248">
        <f>-(I$4*F48-I$6*F46)</f>
        <v>63.34054374952171</v>
      </c>
      <c r="H47" s="248">
        <f>J$4*I$5</f>
        <v>-0.34471245310678766</v>
      </c>
      <c r="I47" s="248">
        <f>G47+H47</f>
        <v>62.99583129641492</v>
      </c>
      <c r="J47" s="250">
        <f>C46-I47</f>
        <v>0.008168703585077708</v>
      </c>
    </row>
    <row r="48" spans="1:10" ht="10.5" customHeight="1" thickBot="1">
      <c r="A48" s="257"/>
      <c r="B48" s="258"/>
      <c r="C48" s="258"/>
      <c r="D48" s="259"/>
      <c r="E48" s="251" t="s">
        <v>3</v>
      </c>
      <c r="F48" s="252">
        <f>B46*I$5-I$4*C46</f>
        <v>-0.4730017512274984</v>
      </c>
      <c r="G48" s="252">
        <f>I$4*F47-I$5*F46</f>
        <v>-0.9372704478960954</v>
      </c>
      <c r="H48" s="252">
        <f>J$4*I$6</f>
        <v>-43.97275872335214</v>
      </c>
      <c r="I48" s="253">
        <f>G48+H48</f>
        <v>-44.91002917124824</v>
      </c>
      <c r="J48" s="127">
        <f>IF('Input Data'!E40=TRUE,"",(D46-I48))</f>
        <v>1.0420291712482381</v>
      </c>
    </row>
    <row r="49" spans="1:10" ht="10.5" customHeight="1">
      <c r="A49" s="270" t="s">
        <v>0</v>
      </c>
      <c r="B49" s="271" t="s">
        <v>16</v>
      </c>
      <c r="C49" s="271" t="s">
        <v>17</v>
      </c>
      <c r="D49" s="271" t="s">
        <v>18</v>
      </c>
      <c r="E49" s="260"/>
      <c r="F49" s="261" t="s">
        <v>7</v>
      </c>
      <c r="G49" s="261" t="s">
        <v>8</v>
      </c>
      <c r="H49" s="261" t="s">
        <v>9</v>
      </c>
      <c r="I49" s="261" t="s">
        <v>10</v>
      </c>
      <c r="J49" s="262" t="s">
        <v>11</v>
      </c>
    </row>
    <row r="50" spans="1:12" ht="10.5" customHeight="1">
      <c r="A50" s="272">
        <v>11</v>
      </c>
      <c r="B50" s="273">
        <f>'Input Data'!B41</f>
        <v>72.172</v>
      </c>
      <c r="C50" s="273">
        <f>'Input Data'!C41</f>
        <v>1.241</v>
      </c>
      <c r="D50" s="273">
        <f>'Input Data'!D41</f>
        <v>-43.274</v>
      </c>
      <c r="E50" s="263" t="s">
        <v>1</v>
      </c>
      <c r="F50" s="264">
        <f>C50*I$6-D50*I$5</f>
        <v>-1.5801698744562334</v>
      </c>
      <c r="G50" s="264">
        <f>I$5*F52-I$6-F51</f>
        <v>-71.36122340833967</v>
      </c>
      <c r="H50" s="264">
        <f>J$4*I$4</f>
        <v>-0.19971656744342914</v>
      </c>
      <c r="I50" s="264">
        <f>G50+H50</f>
        <v>-71.5609399757831</v>
      </c>
      <c r="J50" s="265">
        <f>B50-I50</f>
        <v>143.7329399757831</v>
      </c>
      <c r="L50" s="14"/>
    </row>
    <row r="51" spans="1:10" ht="10.5" customHeight="1" thickBot="1">
      <c r="A51" s="254"/>
      <c r="B51" s="255"/>
      <c r="C51" s="255"/>
      <c r="D51" s="256"/>
      <c r="E51" s="263" t="s">
        <v>2</v>
      </c>
      <c r="F51" s="264">
        <f>-(B50*I$6-I$4*D50)</f>
        <v>72.36557304554411</v>
      </c>
      <c r="G51" s="264">
        <f>-(I$4*F52-I$6*F50)</f>
        <v>1.5775611947573984</v>
      </c>
      <c r="H51" s="264">
        <f>J$4*I$5</f>
        <v>-0.34471245310678766</v>
      </c>
      <c r="I51" s="264">
        <f>G51+H51</f>
        <v>1.2328487416506109</v>
      </c>
      <c r="J51" s="266">
        <f>C50-I51</f>
        <v>0.008151258349389234</v>
      </c>
    </row>
    <row r="52" spans="1:10" ht="10.5" customHeight="1" thickBot="1">
      <c r="A52" s="257"/>
      <c r="B52" s="258"/>
      <c r="C52" s="258"/>
      <c r="D52" s="259"/>
      <c r="E52" s="267" t="s">
        <v>3</v>
      </c>
      <c r="F52" s="268">
        <f>B50*I$5-I$4*C50</f>
        <v>-0.5601133250851551</v>
      </c>
      <c r="G52" s="268">
        <f>I$4*F51-I$5*F50</f>
        <v>-0.34104507096679815</v>
      </c>
      <c r="H52" s="268">
        <f>J$4*I$6</f>
        <v>-43.97275872335214</v>
      </c>
      <c r="I52" s="269">
        <f>G52+H52</f>
        <v>-44.31380379431894</v>
      </c>
      <c r="J52" s="127">
        <f>IF('Input Data'!E41=TRUE,"",(D50-I52))</f>
        <v>1.0398037943189422</v>
      </c>
    </row>
    <row r="53" spans="1:10" ht="10.5" customHeight="1">
      <c r="A53" s="274" t="s">
        <v>0</v>
      </c>
      <c r="B53" s="275" t="s">
        <v>16</v>
      </c>
      <c r="C53" s="275" t="s">
        <v>17</v>
      </c>
      <c r="D53" s="275" t="s">
        <v>18</v>
      </c>
      <c r="E53" s="276"/>
      <c r="F53" s="277" t="s">
        <v>7</v>
      </c>
      <c r="G53" s="277" t="s">
        <v>8</v>
      </c>
      <c r="H53" s="277" t="s">
        <v>9</v>
      </c>
      <c r="I53" s="277" t="s">
        <v>10</v>
      </c>
      <c r="J53" s="278" t="s">
        <v>11</v>
      </c>
    </row>
    <row r="54" spans="1:10" ht="10.5" customHeight="1">
      <c r="A54" s="279">
        <v>12</v>
      </c>
      <c r="B54" s="280">
        <f>'Input Data'!B42</f>
        <v>98.139</v>
      </c>
      <c r="C54" s="280">
        <f>'Input Data'!C42</f>
        <v>-8.015</v>
      </c>
      <c r="D54" s="280">
        <f>'Input Data'!D42</f>
        <v>-43.318</v>
      </c>
      <c r="E54" s="281" t="s">
        <v>1</v>
      </c>
      <c r="F54" s="282">
        <f>C54*I$6-D54*I$5</f>
        <v>7.675105363164424</v>
      </c>
      <c r="G54" s="282">
        <f>I$5*F56-I$6-F55</f>
        <v>-97.32543243988025</v>
      </c>
      <c r="H54" s="282">
        <f>J$4*I$4</f>
        <v>-0.19971656744342914</v>
      </c>
      <c r="I54" s="282">
        <f>G54+H54</f>
        <v>-97.52514900732368</v>
      </c>
      <c r="J54" s="283">
        <f>B54-I54</f>
        <v>195.66414900732366</v>
      </c>
    </row>
    <row r="55" spans="1:10" ht="10.5" customHeight="1" thickBot="1">
      <c r="A55" s="254"/>
      <c r="B55" s="255"/>
      <c r="C55" s="255"/>
      <c r="D55" s="256"/>
      <c r="E55" s="281" t="s">
        <v>2</v>
      </c>
      <c r="F55" s="282">
        <f>-(B54*I$6-I$4*D54)</f>
        <v>98.33170723602636</v>
      </c>
      <c r="G55" s="282">
        <f>-(I$4*F56-I$6*F54)</f>
        <v>-7.678449604279195</v>
      </c>
      <c r="H55" s="282">
        <f>J$4*I$5</f>
        <v>-0.34471245310678766</v>
      </c>
      <c r="I55" s="282">
        <f>G55+H55</f>
        <v>-8.023162057385983</v>
      </c>
      <c r="J55" s="284">
        <f>C54-I55</f>
        <v>0.008162057385982635</v>
      </c>
    </row>
    <row r="56" spans="1:10" ht="10.5" customHeight="1" thickBot="1">
      <c r="A56" s="257"/>
      <c r="B56" s="258"/>
      <c r="C56" s="258"/>
      <c r="D56" s="259"/>
      <c r="E56" s="285" t="s">
        <v>3</v>
      </c>
      <c r="F56" s="286">
        <f>B54*I$5-I$4*C54</f>
        <v>-0.8057035934520992</v>
      </c>
      <c r="G56" s="286">
        <f>I$4*F55-I$5*F54</f>
        <v>-0.38642263486450273</v>
      </c>
      <c r="H56" s="286">
        <f>J$4*I$6</f>
        <v>-43.97275872335214</v>
      </c>
      <c r="I56" s="287">
        <f>G56+H56</f>
        <v>-44.359181358216645</v>
      </c>
      <c r="J56" s="127">
        <f>IF('Input Data'!E42=TRUE,"",(D54-I56))</f>
        <v>1.0411813582166474</v>
      </c>
    </row>
    <row r="57" spans="1:10" ht="10.5" customHeight="1">
      <c r="A57" s="298" t="s">
        <v>0</v>
      </c>
      <c r="B57" s="299" t="s">
        <v>16</v>
      </c>
      <c r="C57" s="299" t="s">
        <v>17</v>
      </c>
      <c r="D57" s="299" t="s">
        <v>18</v>
      </c>
      <c r="E57" s="288"/>
      <c r="F57" s="289" t="s">
        <v>7</v>
      </c>
      <c r="G57" s="289" t="s">
        <v>8</v>
      </c>
      <c r="H57" s="289" t="s">
        <v>9</v>
      </c>
      <c r="I57" s="289" t="s">
        <v>10</v>
      </c>
      <c r="J57" s="290" t="s">
        <v>11</v>
      </c>
    </row>
    <row r="58" spans="1:10" ht="10.5" customHeight="1">
      <c r="A58" s="300">
        <v>13</v>
      </c>
      <c r="B58" s="301">
        <f>'Input Data'!B43</f>
        <v>0</v>
      </c>
      <c r="C58" s="301">
        <f>'Input Data'!C43</f>
        <v>0</v>
      </c>
      <c r="D58" s="301">
        <f>'Input Data'!D43</f>
        <v>0</v>
      </c>
      <c r="E58" s="291" t="s">
        <v>1</v>
      </c>
      <c r="F58" s="292">
        <f>C58*I$6-D58*I$5</f>
        <v>0</v>
      </c>
      <c r="G58" s="292">
        <f>I$5*F60-I$6-F59</f>
        <v>0.9999589616971852</v>
      </c>
      <c r="H58" s="292">
        <f>J$4*I$4</f>
        <v>-0.19971656744342914</v>
      </c>
      <c r="I58" s="292">
        <f>G58+H58</f>
        <v>0.8002423942537561</v>
      </c>
      <c r="J58" s="293">
        <f>B58-I58</f>
        <v>-0.8002423942537561</v>
      </c>
    </row>
    <row r="59" spans="1:10" ht="10.5" customHeight="1" thickBot="1">
      <c r="A59" s="254"/>
      <c r="B59" s="255"/>
      <c r="C59" s="255"/>
      <c r="D59" s="256"/>
      <c r="E59" s="291" t="s">
        <v>2</v>
      </c>
      <c r="F59" s="292">
        <f>-(B58*I$6-I$4*D58)</f>
        <v>0</v>
      </c>
      <c r="G59" s="292">
        <f>-(I$4*F60-I$6*F58)</f>
        <v>0</v>
      </c>
      <c r="H59" s="292">
        <f>J$4*I$5</f>
        <v>-0.34471245310678766</v>
      </c>
      <c r="I59" s="292">
        <f>G59+H59</f>
        <v>-0.34471245310678766</v>
      </c>
      <c r="J59" s="294">
        <f>C58-I59</f>
        <v>0.34471245310678766</v>
      </c>
    </row>
    <row r="60" spans="1:10" ht="10.5" customHeight="1" thickBot="1">
      <c r="A60" s="257"/>
      <c r="B60" s="258"/>
      <c r="C60" s="258"/>
      <c r="D60" s="259"/>
      <c r="E60" s="295" t="s">
        <v>3</v>
      </c>
      <c r="F60" s="296">
        <f>B58*I$5-I$4*C58</f>
        <v>0</v>
      </c>
      <c r="G60" s="296">
        <f>I$4*F59-I$5*F58</f>
        <v>0</v>
      </c>
      <c r="H60" s="296">
        <f>J$4*I$6</f>
        <v>-43.97275872335214</v>
      </c>
      <c r="I60" s="297">
        <f>G60+H60</f>
        <v>-43.97275872335214</v>
      </c>
      <c r="J60" s="127">
        <f>IF('Input Data'!E43=TRUE,"",(D58-I60))</f>
      </c>
    </row>
    <row r="61" spans="1:10" ht="10.5" customHeight="1">
      <c r="A61" s="312" t="s">
        <v>0</v>
      </c>
      <c r="B61" s="313" t="s">
        <v>16</v>
      </c>
      <c r="C61" s="313" t="s">
        <v>17</v>
      </c>
      <c r="D61" s="313" t="s">
        <v>18</v>
      </c>
      <c r="E61" s="302"/>
      <c r="F61" s="303" t="s">
        <v>7</v>
      </c>
      <c r="G61" s="303" t="s">
        <v>8</v>
      </c>
      <c r="H61" s="303" t="s">
        <v>9</v>
      </c>
      <c r="I61" s="303" t="s">
        <v>10</v>
      </c>
      <c r="J61" s="304" t="s">
        <v>11</v>
      </c>
    </row>
    <row r="62" spans="1:10" ht="10.5" customHeight="1">
      <c r="A62" s="314">
        <v>14</v>
      </c>
      <c r="B62" s="315">
        <f>'Input Data'!B44</f>
        <v>0</v>
      </c>
      <c r="C62" s="315">
        <f>'Input Data'!C44</f>
        <v>0</v>
      </c>
      <c r="D62" s="315">
        <f>'Input Data'!D44</f>
        <v>0</v>
      </c>
      <c r="E62" s="305" t="s">
        <v>1</v>
      </c>
      <c r="F62" s="306">
        <f>C62*I$6-D62*I$5</f>
        <v>0</v>
      </c>
      <c r="G62" s="306">
        <f>I$5*F64-I$6-F63</f>
        <v>0.9999589616971852</v>
      </c>
      <c r="H62" s="306">
        <f>J$4*I$4</f>
        <v>-0.19971656744342914</v>
      </c>
      <c r="I62" s="306">
        <f>G62+H62</f>
        <v>0.8002423942537561</v>
      </c>
      <c r="J62" s="307">
        <f>B62-I62</f>
        <v>-0.8002423942537561</v>
      </c>
    </row>
    <row r="63" spans="1:10" ht="10.5" customHeight="1" thickBot="1">
      <c r="A63" s="254"/>
      <c r="B63" s="255"/>
      <c r="C63" s="255"/>
      <c r="D63" s="256"/>
      <c r="E63" s="305" t="s">
        <v>2</v>
      </c>
      <c r="F63" s="306">
        <f>-(B62*I$6-I$4*D62)</f>
        <v>0</v>
      </c>
      <c r="G63" s="306">
        <f>-(I$4*F64-I$6*F62)</f>
        <v>0</v>
      </c>
      <c r="H63" s="306">
        <f>J$4*I$5</f>
        <v>-0.34471245310678766</v>
      </c>
      <c r="I63" s="306">
        <f>G63+H63</f>
        <v>-0.34471245310678766</v>
      </c>
      <c r="J63" s="308">
        <f>C62-I63</f>
        <v>0.34471245310678766</v>
      </c>
    </row>
    <row r="64" spans="1:10" ht="10.5" customHeight="1" thickBot="1">
      <c r="A64" s="257"/>
      <c r="B64" s="258"/>
      <c r="C64" s="258"/>
      <c r="D64" s="259"/>
      <c r="E64" s="309" t="s">
        <v>3</v>
      </c>
      <c r="F64" s="310">
        <f>B62*I$5-I$4*C62</f>
        <v>0</v>
      </c>
      <c r="G64" s="310">
        <f>I$4*F63-I$5*F62</f>
        <v>0</v>
      </c>
      <c r="H64" s="310">
        <f>J$4*I$6</f>
        <v>-43.97275872335214</v>
      </c>
      <c r="I64" s="311">
        <f>G64+H64</f>
        <v>-43.97275872335214</v>
      </c>
      <c r="J64" s="127">
        <f>IF('Input Data'!E44=TRUE,"",(D62-I64))</f>
      </c>
    </row>
    <row r="65" spans="1:10" ht="10.5" customHeight="1">
      <c r="A65" s="323" t="s">
        <v>0</v>
      </c>
      <c r="B65" s="324" t="s">
        <v>16</v>
      </c>
      <c r="C65" s="324" t="s">
        <v>17</v>
      </c>
      <c r="D65" s="331" t="s">
        <v>18</v>
      </c>
      <c r="E65" s="330"/>
      <c r="F65" s="316" t="s">
        <v>7</v>
      </c>
      <c r="G65" s="316" t="s">
        <v>8</v>
      </c>
      <c r="H65" s="316" t="s">
        <v>9</v>
      </c>
      <c r="I65" s="316" t="s">
        <v>10</v>
      </c>
      <c r="J65" s="317" t="s">
        <v>11</v>
      </c>
    </row>
    <row r="66" spans="1:10" ht="10.5" customHeight="1" thickBot="1">
      <c r="A66" s="332">
        <v>15</v>
      </c>
      <c r="B66" s="333">
        <f>'Input Data'!B45</f>
        <v>0</v>
      </c>
      <c r="C66" s="333">
        <f>'Input Data'!C45</f>
        <v>0</v>
      </c>
      <c r="D66" s="334">
        <f>'Input Data'!D45</f>
        <v>0</v>
      </c>
      <c r="E66" s="325" t="s">
        <v>1</v>
      </c>
      <c r="F66" s="318">
        <f>C66*I$6-D66*I$5</f>
        <v>0</v>
      </c>
      <c r="G66" s="318">
        <f>I$5*F68-I$6-F67</f>
        <v>0.9999589616971852</v>
      </c>
      <c r="H66" s="318">
        <f>J$4*I$4</f>
        <v>-0.19971656744342914</v>
      </c>
      <c r="I66" s="318">
        <f>G66+H66</f>
        <v>0.8002423942537561</v>
      </c>
      <c r="J66" s="319">
        <f>B66-I66</f>
        <v>-0.8002423942537561</v>
      </c>
    </row>
    <row r="67" spans="1:10" ht="10.5" customHeight="1" thickBot="1">
      <c r="A67" s="327"/>
      <c r="B67" s="328"/>
      <c r="C67" s="328"/>
      <c r="D67" s="328"/>
      <c r="E67" s="325" t="s">
        <v>2</v>
      </c>
      <c r="F67" s="318">
        <f>-(B66*I$6-I$4*D66)</f>
        <v>0</v>
      </c>
      <c r="G67" s="318">
        <f>-(I$4*F68-I$6*F66)</f>
        <v>0</v>
      </c>
      <c r="H67" s="318">
        <f>J$4*I$5</f>
        <v>-0.34471245310678766</v>
      </c>
      <c r="I67" s="318">
        <f>G67+H67</f>
        <v>-0.34471245310678766</v>
      </c>
      <c r="J67" s="320">
        <f>C66-I67</f>
        <v>0.34471245310678766</v>
      </c>
    </row>
    <row r="68" spans="1:10" ht="10.5" customHeight="1" thickBot="1">
      <c r="A68" s="329"/>
      <c r="B68" s="328"/>
      <c r="C68" s="328"/>
      <c r="D68" s="328"/>
      <c r="E68" s="326" t="s">
        <v>3</v>
      </c>
      <c r="F68" s="321">
        <f>B66*I$5-I$4*C66</f>
        <v>0</v>
      </c>
      <c r="G68" s="321">
        <f>I$4*F67-I$5*F66</f>
        <v>0</v>
      </c>
      <c r="H68" s="321">
        <f>J$4*I$6</f>
        <v>-43.97275872335214</v>
      </c>
      <c r="I68" s="322">
        <f>G68+H68</f>
        <v>-43.97275872335214</v>
      </c>
      <c r="J68" s="127">
        <f>IF('Input Data'!E45=TRUE,"",(D66-I68))</f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9"/>
  <sheetViews>
    <sheetView tabSelected="1" workbookViewId="0" topLeftCell="A1">
      <selection activeCell="H32" sqref="H32"/>
    </sheetView>
  </sheetViews>
  <sheetFormatPr defaultColWidth="9.140625" defaultRowHeight="12.75"/>
  <cols>
    <col min="1" max="1" width="8.00390625" style="0" customWidth="1"/>
    <col min="2" max="2" width="15.00390625" style="0" customWidth="1"/>
    <col min="3" max="7" width="15.7109375" style="0" customWidth="1"/>
    <col min="8" max="8" width="12.140625" style="0" customWidth="1"/>
    <col min="9" max="9" width="12.421875" style="0" customWidth="1"/>
    <col min="11" max="11" width="13.8515625" style="78" customWidth="1"/>
    <col min="12" max="12" width="9.140625" style="78" customWidth="1"/>
  </cols>
  <sheetData>
    <row r="1" spans="1:14" ht="12.75">
      <c r="A1" s="51"/>
      <c r="B1" s="46" t="s">
        <v>19</v>
      </c>
      <c r="C1" s="46" t="s">
        <v>32</v>
      </c>
      <c r="D1" s="46" t="s">
        <v>25</v>
      </c>
      <c r="E1" s="46" t="s">
        <v>35</v>
      </c>
      <c r="F1" s="49" t="s">
        <v>26</v>
      </c>
      <c r="G1" s="65" t="s">
        <v>27</v>
      </c>
      <c r="H1" s="78" t="s">
        <v>90</v>
      </c>
      <c r="I1" s="78"/>
      <c r="J1" s="78" t="s">
        <v>90</v>
      </c>
      <c r="L1" s="78" t="s">
        <v>101</v>
      </c>
      <c r="N1" t="s">
        <v>102</v>
      </c>
    </row>
    <row r="2" spans="1:14" ht="13.5" thickBot="1">
      <c r="A2" s="52"/>
      <c r="B2" s="47" t="s">
        <v>29</v>
      </c>
      <c r="C2" s="47"/>
      <c r="D2" s="48"/>
      <c r="E2" s="48"/>
      <c r="F2" s="50"/>
      <c r="G2" s="66"/>
      <c r="H2" s="78" t="s">
        <v>96</v>
      </c>
      <c r="I2" s="78" t="s">
        <v>91</v>
      </c>
      <c r="J2" s="78" t="s">
        <v>97</v>
      </c>
      <c r="K2" s="78" t="s">
        <v>91</v>
      </c>
      <c r="L2" s="78" t="s">
        <v>100</v>
      </c>
      <c r="N2" s="78" t="s">
        <v>100</v>
      </c>
    </row>
    <row r="3" spans="1:14" ht="12.75">
      <c r="A3" s="45">
        <v>1</v>
      </c>
      <c r="B3" s="67">
        <f>offsets!J12</f>
        <v>19.721341098544116</v>
      </c>
      <c r="C3" s="68">
        <f>IF('Input Data'!E31=TRUE,"",IF('Input Data'!N$23="G",'Input Data'!G5,IF('Input Data'!N$23="H",'Input Data'!H5)))</f>
        <v>19.6264831622999</v>
      </c>
      <c r="D3" s="69">
        <f>IF('Input Data'!E31=TRUE,"",(B3-B$19))</f>
        <v>18.69841666950856</v>
      </c>
      <c r="E3" s="69">
        <f>IF('Input Data'!E31=TRUE,"",(C3-C$19))</f>
        <v>18.68865424387223</v>
      </c>
      <c r="F3" s="70">
        <f>IF('Input Data'!E31=TRUE,"",(E3-D3))</f>
        <v>-0.009762425636331784</v>
      </c>
      <c r="G3" s="53">
        <f>IF('Input Data'!E31=TRUE,"",(F3-F$19))</f>
        <v>0.005576017905884356</v>
      </c>
      <c r="H3" s="455">
        <v>0.027</v>
      </c>
      <c r="I3" s="457" t="s">
        <v>78</v>
      </c>
      <c r="J3" s="456">
        <v>0.11786812156046267</v>
      </c>
      <c r="K3" s="78" t="s">
        <v>78</v>
      </c>
      <c r="L3" s="456">
        <v>0</v>
      </c>
      <c r="M3" s="78" t="s">
        <v>78</v>
      </c>
      <c r="N3" s="53">
        <v>0.002547384179731549</v>
      </c>
    </row>
    <row r="4" spans="1:14" ht="12.75">
      <c r="A4" s="45">
        <v>2</v>
      </c>
      <c r="B4" s="71">
        <f>offsets!J16</f>
        <v>28.395113245398516</v>
      </c>
      <c r="C4" s="68">
        <f>IF('Input Data'!E32=TRUE,"",IF('Input Data'!N$23="G",'Input Data'!G6,IF('Input Data'!N$23="H",'Input Data'!H6)))</f>
        <v>28.3011605930607</v>
      </c>
      <c r="D4" s="69">
        <f>IF('Input Data'!E32=TRUE,"",(B4-B$19))</f>
        <v>27.37218881636296</v>
      </c>
      <c r="E4" s="69">
        <f>IF('Input Data'!E32=TRUE,"",(C4-C$19))</f>
        <v>27.36333167463303</v>
      </c>
      <c r="F4" s="70">
        <f>IF('Input Data'!E32=TRUE,"",(E4-D4))</f>
        <v>-0.008857141729929907</v>
      </c>
      <c r="G4" s="53">
        <f>IF('Input Data'!E32=TRUE,"",(F4-F$19))</f>
        <v>0.006481301812286233</v>
      </c>
      <c r="H4" s="455">
        <v>0.013</v>
      </c>
      <c r="I4" s="457" t="s">
        <v>79</v>
      </c>
      <c r="J4" s="456">
        <v>0.09806788380405962</v>
      </c>
      <c r="K4" s="78" t="s">
        <v>79</v>
      </c>
      <c r="L4" s="456">
        <v>0.00012114933460338762</v>
      </c>
      <c r="M4" s="78" t="s">
        <v>79</v>
      </c>
      <c r="N4" s="53">
        <v>0.004137418697805484</v>
      </c>
    </row>
    <row r="5" spans="1:14" ht="12.75">
      <c r="A5" s="45">
        <v>3</v>
      </c>
      <c r="B5" s="71">
        <f>offsets!J20</f>
        <v>31.186586832003744</v>
      </c>
      <c r="C5" s="68">
        <f>IF('Input Data'!E33=TRUE,"",IF('Input Data'!N$23="G",'Input Data'!G7,IF('Input Data'!N$23="H",'Input Data'!H7)))</f>
        <v>31.0951338064651</v>
      </c>
      <c r="D5" s="69">
        <f>IF('Input Data'!E33=TRUE,"",(B5-B$19))</f>
        <v>30.16366240296819</v>
      </c>
      <c r="E5" s="69">
        <f>IF('Input Data'!E33=TRUE,"",(C5-C$19))</f>
        <v>30.15730488803743</v>
      </c>
      <c r="F5" s="70">
        <f>IF('Input Data'!E33=TRUE,"",(E5-D5))</f>
        <v>-0.006357514930758867</v>
      </c>
      <c r="G5" s="53">
        <f>IF('Input Data'!E33=TRUE,"",(F5-F$19))</f>
        <v>0.008980928611457273</v>
      </c>
      <c r="H5" s="455">
        <v>0.005</v>
      </c>
      <c r="I5" s="457" t="s">
        <v>80</v>
      </c>
      <c r="J5" s="456">
        <v>0.08510882156882005</v>
      </c>
      <c r="K5" s="78" t="s">
        <v>80</v>
      </c>
      <c r="L5" s="456">
        <v>0.000711429856202983</v>
      </c>
      <c r="M5" s="78" t="s">
        <v>80</v>
      </c>
      <c r="N5" s="53">
        <v>0.002385648630266357</v>
      </c>
    </row>
    <row r="6" spans="1:14" ht="12.75">
      <c r="A6" s="45">
        <v>4</v>
      </c>
      <c r="B6" s="71">
        <f>offsets!J24</f>
        <v>32.952686924480176</v>
      </c>
      <c r="C6" s="68">
        <f>IF('Input Data'!E34=TRUE,"",IF('Input Data'!N$23="G",'Input Data'!G8,IF('Input Data'!N$23="H",'Input Data'!H8)))</f>
        <v>32.8554045579771</v>
      </c>
      <c r="D6" s="69">
        <f>IF('Input Data'!E34=TRUE,"",(B6-B$19))</f>
        <v>31.92976249544462</v>
      </c>
      <c r="E6" s="69">
        <f>IF('Input Data'!E34=TRUE,"",(C6-C$19))</f>
        <v>31.917575639549433</v>
      </c>
      <c r="F6" s="70">
        <f>IF('Input Data'!E34=TRUE,"",(E6-D6))</f>
        <v>-0.01218685589518742</v>
      </c>
      <c r="G6" s="53">
        <f>IF('Input Data'!E34=TRUE,"",(F6-F$19))</f>
        <v>0.0031515876470287196</v>
      </c>
      <c r="H6" s="455">
        <v>0.001</v>
      </c>
      <c r="I6" s="457" t="s">
        <v>81</v>
      </c>
      <c r="J6" s="456">
        <v>0.021217296764909577</v>
      </c>
      <c r="K6" s="78" t="s">
        <v>81</v>
      </c>
      <c r="L6" s="456">
        <v>0.0024366352013771575</v>
      </c>
      <c r="M6" s="78" t="s">
        <v>81</v>
      </c>
      <c r="N6" s="53">
        <v>0.002550556443260743</v>
      </c>
    </row>
    <row r="7" spans="1:14" ht="12.75">
      <c r="A7" s="45">
        <v>5</v>
      </c>
      <c r="B7" s="71">
        <f>offsets!J28</f>
        <v>22.85991647658855</v>
      </c>
      <c r="C7" s="68">
        <f>IF('Input Data'!E35=TRUE,"",IF('Input Data'!N$23="G",'Input Data'!G9,IF('Input Data'!N$23="H",'Input Data'!H9)))</f>
        <v>22.7611341684558</v>
      </c>
      <c r="D7" s="69">
        <f>IF('Input Data'!E35=TRUE,"",(B7-B$19))</f>
        <v>21.836992047552993</v>
      </c>
      <c r="E7" s="69">
        <f>IF('Input Data'!E35=TRUE,"",(C7-C$19))</f>
        <v>21.82330525002813</v>
      </c>
      <c r="F7" s="70">
        <f>IF('Input Data'!E35=TRUE,"",(E7-D7))</f>
        <v>-0.013686797524862016</v>
      </c>
      <c r="G7" s="53">
        <f>IF('Input Data'!E35=TRUE,"",(F7-F$19))</f>
        <v>0.0016516460173541248</v>
      </c>
      <c r="H7" s="455">
        <v>0.004</v>
      </c>
      <c r="I7" s="457" t="s">
        <v>82</v>
      </c>
      <c r="J7" s="456">
        <v>0</v>
      </c>
      <c r="K7" s="78" t="s">
        <v>82</v>
      </c>
      <c r="L7" s="456">
        <v>0.005577958762462032</v>
      </c>
      <c r="M7" s="78" t="s">
        <v>82</v>
      </c>
      <c r="N7" s="53">
        <v>0.002231908308392261</v>
      </c>
    </row>
    <row r="8" spans="1:14" ht="12.75">
      <c r="A8" s="45">
        <v>6</v>
      </c>
      <c r="B8" s="71">
        <f>offsets!J32</f>
        <v>16.036529181125335</v>
      </c>
      <c r="C8" s="68">
        <f>IF('Input Data'!E36=TRUE,"",IF('Input Data'!N$23="G",'Input Data'!G10,IF('Input Data'!N$23="H",'Input Data'!H10)))</f>
        <v>15.9431837299161</v>
      </c>
      <c r="D8" s="69">
        <f>IF('Input Data'!E36=TRUE,"",(B8-B$19))</f>
        <v>15.01360475208978</v>
      </c>
      <c r="E8" s="69">
        <f>IF('Input Data'!E36=TRUE,"",(C8-C$19))</f>
        <v>15.00535481148843</v>
      </c>
      <c r="F8" s="70">
        <f>IF('Input Data'!E36=TRUE,"",(E8-D8))</f>
        <v>-0.008249940601348982</v>
      </c>
      <c r="G8" s="53">
        <f>IF('Input Data'!E36=TRUE,"",(F8-F$19))</f>
        <v>0.0070885029408671585</v>
      </c>
      <c r="H8" s="455">
        <v>0.011</v>
      </c>
      <c r="I8" s="457" t="s">
        <v>83</v>
      </c>
      <c r="J8" s="456">
        <v>0.004225456384801873</v>
      </c>
      <c r="K8" s="78" t="s">
        <v>83</v>
      </c>
      <c r="L8" s="456">
        <v>0.013773687690385117</v>
      </c>
      <c r="M8" s="78" t="s">
        <v>83</v>
      </c>
      <c r="N8" s="53">
        <v>0.009990022324064651</v>
      </c>
    </row>
    <row r="9" spans="1:14" ht="12.75">
      <c r="A9" s="45">
        <v>7</v>
      </c>
      <c r="B9" s="71">
        <f>offsets!J36</f>
        <v>9.558865986642111</v>
      </c>
      <c r="C9" s="68">
        <f>IF('Input Data'!E37=TRUE,"",IF('Input Data'!N$23="G",'Input Data'!G11,IF('Input Data'!N$23="H",'Input Data'!H11)))</f>
        <v>9.45843203249201</v>
      </c>
      <c r="D9" s="69">
        <f>IF('Input Data'!E37=TRUE,"",(B9-B$19))</f>
        <v>8.535941557606556</v>
      </c>
      <c r="E9" s="69">
        <f>IF('Input Data'!E37=TRUE,"",(C9-C$19))</f>
        <v>8.52060311406434</v>
      </c>
      <c r="F9" s="70">
        <f>IF('Input Data'!E37=TRUE,"",(E9-D9))</f>
        <v>-0.01533844354221614</v>
      </c>
      <c r="G9" s="53">
        <f>IF('Input Data'!E37=TRUE,"",(F9-F$19))</f>
        <v>0</v>
      </c>
      <c r="H9" s="456">
        <v>0.004</v>
      </c>
      <c r="I9" s="457" t="s">
        <v>84</v>
      </c>
      <c r="J9" s="456">
        <v>0.0027131730250538055</v>
      </c>
      <c r="K9" s="78" t="s">
        <v>84</v>
      </c>
      <c r="L9" s="456">
        <v>0.0046433900730527</v>
      </c>
      <c r="M9" s="78" t="s">
        <v>84</v>
      </c>
      <c r="N9" s="53">
        <v>0.0008492691667109087</v>
      </c>
    </row>
    <row r="10" spans="1:14" ht="12.75">
      <c r="A10" s="45">
        <v>8</v>
      </c>
      <c r="B10" s="71">
        <f>offsets!J40</f>
        <v>1.0229244290355552</v>
      </c>
      <c r="C10" s="68">
        <f>IF('Input Data'!E38=TRUE,"",IF('Input Data'!N$23="G",'Input Data'!G12,IF('Input Data'!N$23="H",'Input Data'!H12)))</f>
        <v>0.93782891842767</v>
      </c>
      <c r="D10" s="69">
        <f>IF('Input Data'!E38=TRUE,"",(B10-B$19))</f>
        <v>0</v>
      </c>
      <c r="E10" s="69">
        <f>IF('Input Data'!E38=TRUE,"",(C10-C$19))</f>
        <v>0</v>
      </c>
      <c r="F10" s="70">
        <f>IF('Input Data'!E38=TRUE,"",(E10-D10))</f>
        <v>0</v>
      </c>
      <c r="G10" s="53">
        <f>IF('Input Data'!E38=TRUE,"",(F10-F$19))</f>
        <v>0.01533844354221614</v>
      </c>
      <c r="H10" s="455">
        <v>0.031</v>
      </c>
      <c r="I10" s="457" t="s">
        <v>85</v>
      </c>
      <c r="J10" s="456">
        <v>0.1034843359375941</v>
      </c>
      <c r="K10" s="78" t="s">
        <v>85</v>
      </c>
      <c r="L10" s="456">
        <v>0.0015740898490506083</v>
      </c>
      <c r="M10" s="78" t="s">
        <v>85</v>
      </c>
      <c r="N10" s="53">
        <v>0.0069098432953184075</v>
      </c>
    </row>
    <row r="11" spans="1:14" ht="12.75">
      <c r="A11" s="45">
        <v>9</v>
      </c>
      <c r="B11" s="71">
        <f>offsets!J44</f>
        <v>1.0428070813152885</v>
      </c>
      <c r="C11" s="68">
        <f>IF('Input Data'!E39=TRUE,"",IF('Input Data'!N$23="G",'Input Data'!G13,IF('Input Data'!N$23="H",'Input Data'!H13)))</f>
        <v>0.945598187955579</v>
      </c>
      <c r="D11" s="69">
        <f>IF('Input Data'!E39=TRUE,"",(B11-B$19))</f>
        <v>0.019882652279733293</v>
      </c>
      <c r="E11" s="69">
        <f>IF('Input Data'!E39=TRUE,"",(C11-C$19))</f>
        <v>0.007769269527909017</v>
      </c>
      <c r="F11" s="70">
        <f>IF('Input Data'!E39=TRUE,"",(E11-D11))</f>
        <v>-0.012113382751824275</v>
      </c>
      <c r="G11" s="53">
        <f>IF('Input Data'!E39=TRUE,"",(F11-F$19))</f>
        <v>0.003225060790391865</v>
      </c>
      <c r="H11" s="455">
        <v>0</v>
      </c>
      <c r="I11" s="457" t="s">
        <v>86</v>
      </c>
      <c r="J11" s="456">
        <v>0.019097411046598012</v>
      </c>
      <c r="K11" s="78" t="s">
        <v>86</v>
      </c>
      <c r="L11" s="456">
        <v>0.00257751386116567</v>
      </c>
      <c r="M11" s="78" t="s">
        <v>86</v>
      </c>
      <c r="N11" s="53">
        <v>0.002703521529039077</v>
      </c>
    </row>
    <row r="12" spans="1:14" ht="12.75">
      <c r="A12" s="45">
        <v>10</v>
      </c>
      <c r="B12" s="71">
        <f>offsets!J48</f>
        <v>1.0420291712482381</v>
      </c>
      <c r="C12" s="68">
        <f>IF('Input Data'!E40=TRUE,"",IF('Input Data'!N$23="G",'Input Data'!G14,IF('Input Data'!N$23="H",'Input Data'!H14)))</f>
        <v>0.945810555395123</v>
      </c>
      <c r="D12" s="69">
        <f>IF('Input Data'!E40=TRUE,"",(B12-B$19))</f>
        <v>0.01910474221268288</v>
      </c>
      <c r="E12" s="69">
        <f>IF('Input Data'!E40=TRUE,"",(C12-C$19))</f>
        <v>0.00798163696745302</v>
      </c>
      <c r="F12" s="70">
        <f>IF('Input Data'!E40=TRUE,"",(E12-D12))</f>
        <v>-0.011123105245229858</v>
      </c>
      <c r="G12" s="53">
        <f>IF('Input Data'!E40=TRUE,"",(F12-F$19))</f>
        <v>0.004215338296986282</v>
      </c>
      <c r="H12" s="455">
        <v>0.003</v>
      </c>
      <c r="I12" s="457" t="s">
        <v>87</v>
      </c>
      <c r="J12" s="456">
        <v>0.007669865311551227</v>
      </c>
      <c r="K12" s="78" t="s">
        <v>87</v>
      </c>
      <c r="L12" s="456">
        <v>0.007009379046979625</v>
      </c>
      <c r="M12" s="78" t="s">
        <v>87</v>
      </c>
      <c r="N12" s="53">
        <v>0.002781687753038331</v>
      </c>
    </row>
    <row r="13" spans="1:14" ht="12.75">
      <c r="A13" s="45">
        <v>11</v>
      </c>
      <c r="B13" s="71">
        <f>offsets!J52</f>
        <v>1.0398037943189422</v>
      </c>
      <c r="C13" s="68">
        <f>IF('Input Data'!E41=TRUE,"",IF('Input Data'!N$23="G",'Input Data'!G15,IF('Input Data'!N$23="H",'Input Data'!H15)))</f>
        <v>0.947417479126884</v>
      </c>
      <c r="D13" s="69">
        <f>IF('Input Data'!E41=TRUE,"",(B13-B$19))</f>
        <v>0.01687936528338696</v>
      </c>
      <c r="E13" s="69">
        <f>IF('Input Data'!E41=TRUE,"",(C13-C$19))</f>
        <v>0.009588560699213988</v>
      </c>
      <c r="F13" s="70">
        <f>IF('Input Data'!E41=TRUE,"",(E13-D13))</f>
        <v>-0.007290804584172972</v>
      </c>
      <c r="G13" s="53">
        <f>IF('Input Data'!E41=TRUE,"",(F13-F$19))</f>
        <v>0.008047638958043168</v>
      </c>
      <c r="H13" s="455">
        <v>0.004</v>
      </c>
      <c r="I13" s="457" t="s">
        <v>88</v>
      </c>
      <c r="J13" s="456">
        <v>0.01081203370615913</v>
      </c>
      <c r="K13" s="78" t="s">
        <v>88</v>
      </c>
      <c r="L13" s="456">
        <v>0.0020334194313490483</v>
      </c>
      <c r="M13" s="78" t="s">
        <v>88</v>
      </c>
      <c r="N13" s="53">
        <v>0</v>
      </c>
    </row>
    <row r="14" spans="1:14" ht="12.75">
      <c r="A14" s="45">
        <v>12</v>
      </c>
      <c r="B14" s="71">
        <f>offsets!J56</f>
        <v>1.0411813582166474</v>
      </c>
      <c r="C14" s="68">
        <f>IF('Input Data'!E42=TRUE,"",IF('Input Data'!N$23="G",'Input Data'!G16,IF('Input Data'!N$23="H",'Input Data'!H16)))</f>
        <v>0.945329774570133</v>
      </c>
      <c r="D14" s="69">
        <f>IF('Input Data'!E42=TRUE,"",(B14-B$19))</f>
        <v>0.01825692918109212</v>
      </c>
      <c r="E14" s="69">
        <f>IF('Input Data'!E42=TRUE,"",(C14-C$19))</f>
        <v>0.007500856142462986</v>
      </c>
      <c r="F14" s="70">
        <f>IF('Input Data'!E42=TRUE,"",(E14-D14))</f>
        <v>-0.010756073038629133</v>
      </c>
      <c r="G14" s="53">
        <f>IF('Input Data'!E42=TRUE,"",(F14-F$19))</f>
        <v>0.004582370503587008</v>
      </c>
      <c r="H14" s="455">
        <v>0.013</v>
      </c>
      <c r="I14" s="457" t="s">
        <v>89</v>
      </c>
      <c r="J14" s="456">
        <v>0.04550712021584413</v>
      </c>
      <c r="K14" s="78" t="s">
        <v>89</v>
      </c>
      <c r="L14" s="456">
        <v>0.005966010250054943</v>
      </c>
      <c r="M14" s="78" t="s">
        <v>89</v>
      </c>
      <c r="N14" s="53">
        <v>0.004780764795241699</v>
      </c>
    </row>
    <row r="15" spans="1:9" ht="12.75">
      <c r="A15" s="45">
        <v>13</v>
      </c>
      <c r="B15" s="71">
        <f>offsets!J60</f>
      </c>
      <c r="C15" s="68">
        <f>IF('Input Data'!E43=TRUE,"",IF('Input Data'!N$23="G",'Input Data'!G17,IF('Input Data'!N$23="H",'Input Data'!H17)))</f>
      </c>
      <c r="D15" s="69">
        <f>IF('Input Data'!E43=TRUE,"",(B15-B$19))</f>
      </c>
      <c r="E15" s="69">
        <f>IF('Input Data'!E43=TRUE,"",(C15-C$19))</f>
      </c>
      <c r="F15" s="70">
        <f>IF('Input Data'!E43=TRUE,"",(E15-D15))</f>
      </c>
      <c r="G15" s="53">
        <f>IF('Input Data'!E43=TRUE,"",(F15-F$19))</f>
      </c>
      <c r="I15" s="347"/>
    </row>
    <row r="16" spans="1:7" ht="12.75">
      <c r="A16" s="45">
        <v>14</v>
      </c>
      <c r="B16" s="71">
        <f>offsets!J64</f>
      </c>
      <c r="C16" s="68">
        <f>IF('Input Data'!E44=TRUE,"",IF('Input Data'!N$23="G",'Input Data'!G18,IF('Input Data'!N$23="H",'Input Data'!H18)))</f>
      </c>
      <c r="D16" s="69">
        <f>IF('Input Data'!E44=TRUE,"",(B16-B$19))</f>
      </c>
      <c r="E16" s="69">
        <f>IF('Input Data'!E44=TRUE,"",(C16-C$19))</f>
      </c>
      <c r="F16" s="70">
        <f>IF('Input Data'!E44=TRUE,"",(E16-D16))</f>
      </c>
      <c r="G16" s="53">
        <f>IF('Input Data'!E44=TRUE,"",(F16-F$19))</f>
      </c>
    </row>
    <row r="17" spans="1:7" ht="12" customHeight="1" thickBot="1">
      <c r="A17" s="45">
        <v>15</v>
      </c>
      <c r="B17" s="71">
        <f>offsets!J68</f>
      </c>
      <c r="C17" s="68">
        <f>IF('Input Data'!E45=TRUE,"",IF('Input Data'!N$23="G",'Input Data'!G19,IF('Input Data'!N$23="H",'Input Data'!H19)))</f>
      </c>
      <c r="D17" s="69">
        <f>IF('Input Data'!E45=TRUE,"",(B17-B$19))</f>
      </c>
      <c r="E17" s="69">
        <f>IF('Input Data'!E45=TRUE,"",(C17-C$19))</f>
      </c>
      <c r="F17" s="70">
        <f>IF('Input Data'!E45=TRUE,"",(E17-D17))</f>
      </c>
      <c r="G17" s="53">
        <f>IF('Input Data'!E45=TRUE,"",(F17-F$19))</f>
      </c>
    </row>
    <row r="18" spans="1:7" ht="12.75">
      <c r="A18" s="54" t="s">
        <v>20</v>
      </c>
      <c r="B18" s="72">
        <f>MAX(B3:B17)</f>
        <v>32.952686924480176</v>
      </c>
      <c r="C18" s="72">
        <f>MAX(C3:C17)</f>
        <v>32.8554045579771</v>
      </c>
      <c r="D18" s="72">
        <f>MAX(D3:D17)</f>
        <v>31.92976249544462</v>
      </c>
      <c r="E18" s="73">
        <f>MAX(E3:E17)</f>
        <v>31.917575639549433</v>
      </c>
      <c r="F18" s="74">
        <f>MAX(F3:F17)</f>
        <v>0</v>
      </c>
      <c r="G18" s="4"/>
    </row>
    <row r="19" spans="1:7" ht="13.5" thickBot="1">
      <c r="A19" s="55" t="s">
        <v>21</v>
      </c>
      <c r="B19" s="75">
        <f>MIN(B3:B17)</f>
        <v>1.0229244290355552</v>
      </c>
      <c r="C19" s="75">
        <f>MIN(C3:C17)</f>
        <v>0.93782891842767</v>
      </c>
      <c r="D19" s="75">
        <f>MIN(D3:D17)</f>
        <v>0</v>
      </c>
      <c r="E19" s="76">
        <f>MIN(E3:E17)</f>
        <v>0</v>
      </c>
      <c r="F19" s="77">
        <f>MIN(F3:F17)</f>
        <v>-0.01533844354221614</v>
      </c>
      <c r="G19" s="4"/>
    </row>
    <row r="20" spans="1:7" ht="12.75">
      <c r="A20" s="56" t="s">
        <v>22</v>
      </c>
      <c r="B20" s="57"/>
      <c r="C20" s="58"/>
      <c r="D20" s="2"/>
      <c r="E20" s="2"/>
      <c r="F20" s="2"/>
      <c r="G20" s="2"/>
    </row>
    <row r="21" spans="1:7" ht="12.75">
      <c r="A21" s="59"/>
      <c r="B21" s="79">
        <f>B18-B19</f>
        <v>31.92976249544462</v>
      </c>
      <c r="C21" s="80">
        <f>C18-C19</f>
        <v>31.917575639549433</v>
      </c>
      <c r="D21" s="2"/>
      <c r="E21" s="2"/>
      <c r="F21" s="2"/>
      <c r="G21" s="2"/>
    </row>
    <row r="22" spans="1:7" ht="12.75">
      <c r="A22" s="59"/>
      <c r="B22" s="60"/>
      <c r="C22" s="61"/>
      <c r="D22" s="2"/>
      <c r="E22" s="2"/>
      <c r="F22" s="2"/>
      <c r="G22" s="2"/>
    </row>
    <row r="23" spans="1:7" ht="12.75">
      <c r="A23" s="59"/>
      <c r="B23" s="60" t="s">
        <v>23</v>
      </c>
      <c r="C23" s="61" t="s">
        <v>24</v>
      </c>
      <c r="D23" s="2"/>
      <c r="E23" s="2"/>
      <c r="F23" s="2"/>
      <c r="G23" s="2"/>
    </row>
    <row r="24" spans="1:7" ht="13.5" thickBot="1">
      <c r="A24" s="62"/>
      <c r="B24" s="63">
        <f>B19</f>
        <v>1.0229244290355552</v>
      </c>
      <c r="C24" s="64">
        <f>C19</f>
        <v>0.93782891842767</v>
      </c>
      <c r="D24" s="2"/>
      <c r="E24" s="2"/>
      <c r="F24" s="2"/>
      <c r="G24" s="2"/>
    </row>
    <row r="26" spans="1:7" ht="12.75">
      <c r="A26" s="14"/>
      <c r="B26" s="14"/>
      <c r="C26" s="14"/>
      <c r="D26" s="14"/>
      <c r="E26" s="14"/>
      <c r="F26" s="14"/>
      <c r="G26" s="14"/>
    </row>
    <row r="27" spans="1:7" ht="12.75">
      <c r="A27" s="374"/>
      <c r="B27" s="375"/>
      <c r="C27" s="374"/>
      <c r="D27" s="374"/>
      <c r="E27" s="374"/>
      <c r="F27" s="374"/>
      <c r="G27" s="374"/>
    </row>
    <row r="28" spans="1:7" ht="12.75">
      <c r="A28" s="3"/>
      <c r="B28" s="375"/>
      <c r="C28" s="3"/>
      <c r="D28" s="3"/>
      <c r="E28" s="14"/>
      <c r="F28" s="14"/>
      <c r="G28" s="14"/>
    </row>
    <row r="29" spans="1:7" ht="12.75">
      <c r="A29" s="3"/>
      <c r="B29" s="375"/>
      <c r="C29" s="3"/>
      <c r="D29" s="3"/>
      <c r="E29" s="14"/>
      <c r="F29" s="14"/>
      <c r="G29" s="14"/>
    </row>
    <row r="30" spans="1:7" ht="12.75">
      <c r="A30" s="3"/>
      <c r="B30" s="375"/>
      <c r="C30" s="3"/>
      <c r="D30" s="3"/>
      <c r="E30" s="14"/>
      <c r="F30" s="14"/>
      <c r="G30" s="14"/>
    </row>
    <row r="31" spans="1:7" ht="12.75">
      <c r="A31" s="3"/>
      <c r="B31" s="375"/>
      <c r="C31" s="3"/>
      <c r="D31" s="3"/>
      <c r="E31" s="14"/>
      <c r="F31" s="14"/>
      <c r="G31" s="14"/>
    </row>
    <row r="32" spans="1:7" ht="12.75">
      <c r="A32" s="14"/>
      <c r="B32" s="375"/>
      <c r="C32" s="14"/>
      <c r="D32" s="14"/>
      <c r="E32" s="14"/>
      <c r="F32" s="14"/>
      <c r="G32" s="14"/>
    </row>
    <row r="33" spans="1:7" ht="12.75">
      <c r="A33" s="14"/>
      <c r="B33" s="375"/>
      <c r="C33" s="14"/>
      <c r="D33" s="14"/>
      <c r="E33" s="14"/>
      <c r="F33" s="14"/>
      <c r="G33" s="14"/>
    </row>
    <row r="34" spans="1:7" ht="12.75">
      <c r="A34" s="14"/>
      <c r="B34" s="375"/>
      <c r="C34" s="14"/>
      <c r="D34" s="14"/>
      <c r="E34" s="14"/>
      <c r="F34" s="14"/>
      <c r="G34" s="14"/>
    </row>
    <row r="35" spans="1:7" ht="12.75">
      <c r="A35" s="14"/>
      <c r="B35" s="375"/>
      <c r="C35" s="14"/>
      <c r="D35" s="14"/>
      <c r="E35" s="14"/>
      <c r="F35" s="14"/>
      <c r="G35" s="14"/>
    </row>
    <row r="36" spans="1:7" ht="12.75">
      <c r="A36" s="14"/>
      <c r="B36" s="375"/>
      <c r="C36" s="14"/>
      <c r="D36" s="14"/>
      <c r="E36" s="14"/>
      <c r="F36" s="14"/>
      <c r="G36" s="14"/>
    </row>
    <row r="37" spans="1:7" ht="12.75">
      <c r="A37" s="14"/>
      <c r="B37" s="375"/>
      <c r="C37" s="14"/>
      <c r="D37" s="14"/>
      <c r="E37" s="14"/>
      <c r="F37" s="14"/>
      <c r="G37" s="14"/>
    </row>
    <row r="38" spans="1:8" ht="12.75">
      <c r="A38" s="14"/>
      <c r="B38" s="375"/>
      <c r="C38" s="14"/>
      <c r="D38" s="14"/>
      <c r="E38" s="14"/>
      <c r="F38" s="14"/>
      <c r="G38" s="14"/>
      <c r="H38" s="14"/>
    </row>
    <row r="39" spans="1:8" ht="12.75">
      <c r="A39" s="14"/>
      <c r="B39" s="14"/>
      <c r="C39" s="14"/>
      <c r="D39" s="14"/>
      <c r="E39" s="14"/>
      <c r="F39" s="14"/>
      <c r="G39" s="14"/>
      <c r="H39" s="14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54"/>
  <sheetViews>
    <sheetView zoomScale="75" zoomScaleNormal="75" workbookViewId="0" topLeftCell="A1">
      <selection activeCell="V53" sqref="V53:X53"/>
    </sheetView>
  </sheetViews>
  <sheetFormatPr defaultColWidth="9.140625" defaultRowHeight="12.75"/>
  <sheetData>
    <row r="1" ht="27.75" customHeight="1">
      <c r="A1" s="392" t="s">
        <v>73</v>
      </c>
    </row>
    <row r="2" spans="1:24" ht="24" customHeight="1">
      <c r="A2" s="382" t="s">
        <v>16</v>
      </c>
      <c r="B2" s="382" t="s">
        <v>17</v>
      </c>
      <c r="C2" s="382" t="s">
        <v>18</v>
      </c>
      <c r="D2" s="383" t="s">
        <v>16</v>
      </c>
      <c r="E2" s="383" t="s">
        <v>17</v>
      </c>
      <c r="F2" s="383" t="s">
        <v>18</v>
      </c>
      <c r="G2" s="385" t="s">
        <v>16</v>
      </c>
      <c r="H2" s="385" t="s">
        <v>17</v>
      </c>
      <c r="I2" s="385" t="s">
        <v>18</v>
      </c>
      <c r="J2" s="386" t="s">
        <v>16</v>
      </c>
      <c r="K2" s="386" t="s">
        <v>17</v>
      </c>
      <c r="L2" s="386" t="s">
        <v>18</v>
      </c>
      <c r="M2" s="387" t="s">
        <v>16</v>
      </c>
      <c r="N2" s="387" t="s">
        <v>17</v>
      </c>
      <c r="O2" s="387" t="s">
        <v>18</v>
      </c>
      <c r="P2" s="388" t="s">
        <v>16</v>
      </c>
      <c r="Q2" s="388" t="s">
        <v>17</v>
      </c>
      <c r="R2" s="388" t="s">
        <v>18</v>
      </c>
      <c r="S2" s="390" t="s">
        <v>16</v>
      </c>
      <c r="T2" s="390" t="s">
        <v>17</v>
      </c>
      <c r="U2" s="390" t="s">
        <v>18</v>
      </c>
      <c r="V2" s="395" t="s">
        <v>16</v>
      </c>
      <c r="W2" s="395" t="s">
        <v>17</v>
      </c>
      <c r="X2" s="395" t="s">
        <v>18</v>
      </c>
    </row>
    <row r="3" spans="1:24" ht="12.75">
      <c r="A3">
        <v>303.84493</v>
      </c>
      <c r="B3">
        <v>57.00882</v>
      </c>
      <c r="C3">
        <v>7.05499</v>
      </c>
      <c r="D3">
        <v>247.20411</v>
      </c>
      <c r="E3">
        <v>-48.85057</v>
      </c>
      <c r="F3">
        <v>5.98538</v>
      </c>
      <c r="G3">
        <v>191.01528</v>
      </c>
      <c r="H3">
        <v>-154.50206</v>
      </c>
      <c r="I3">
        <v>6.43933</v>
      </c>
      <c r="J3">
        <v>47.22758</v>
      </c>
      <c r="K3">
        <v>100.30141</v>
      </c>
      <c r="L3">
        <v>-9.36706</v>
      </c>
      <c r="M3">
        <v>163.06408</v>
      </c>
      <c r="N3">
        <v>-50.29585</v>
      </c>
      <c r="O3">
        <v>-43.35372</v>
      </c>
      <c r="P3">
        <v>71.08336</v>
      </c>
      <c r="Q3">
        <v>-3.53399</v>
      </c>
      <c r="R3">
        <v>-43.6268</v>
      </c>
      <c r="S3">
        <v>109.19669</v>
      </c>
      <c r="T3">
        <v>71.91831</v>
      </c>
      <c r="U3">
        <v>-43.85626</v>
      </c>
      <c r="V3">
        <v>90.5401</v>
      </c>
      <c r="W3">
        <v>41.07862</v>
      </c>
      <c r="X3">
        <v>-67.34551</v>
      </c>
    </row>
    <row r="4" spans="1:24" ht="12.75">
      <c r="A4">
        <v>303.84487</v>
      </c>
      <c r="B4">
        <v>57.00933</v>
      </c>
      <c r="C4">
        <v>7.0546</v>
      </c>
      <c r="D4">
        <v>247.20392</v>
      </c>
      <c r="E4">
        <v>-48.85137</v>
      </c>
      <c r="F4">
        <v>5.98519</v>
      </c>
      <c r="G4">
        <v>191.01467</v>
      </c>
      <c r="H4">
        <v>-154.50296</v>
      </c>
      <c r="I4">
        <v>6.43669</v>
      </c>
      <c r="J4">
        <v>47.22771</v>
      </c>
      <c r="K4">
        <v>100.30136</v>
      </c>
      <c r="L4">
        <v>-9.36682</v>
      </c>
      <c r="M4">
        <v>163.06418</v>
      </c>
      <c r="N4">
        <v>-50.29575</v>
      </c>
      <c r="O4">
        <v>-43.35342</v>
      </c>
      <c r="P4">
        <v>71.08329</v>
      </c>
      <c r="Q4">
        <v>-3.53402</v>
      </c>
      <c r="R4">
        <v>-43.62694</v>
      </c>
      <c r="S4">
        <v>109.1965</v>
      </c>
      <c r="T4">
        <v>71.91865</v>
      </c>
      <c r="U4">
        <v>-43.85609</v>
      </c>
      <c r="V4">
        <v>90.54012</v>
      </c>
      <c r="W4">
        <v>41.07872</v>
      </c>
      <c r="X4">
        <v>-67.34544</v>
      </c>
    </row>
    <row r="5" spans="1:24" ht="12.75">
      <c r="A5">
        <v>303.8448</v>
      </c>
      <c r="B5">
        <v>57.00961</v>
      </c>
      <c r="C5">
        <v>7.05501</v>
      </c>
      <c r="D5">
        <v>247.20396</v>
      </c>
      <c r="E5">
        <v>-48.85137</v>
      </c>
      <c r="F5">
        <v>5.98382</v>
      </c>
      <c r="G5">
        <v>191.01489</v>
      </c>
      <c r="H5">
        <v>-154.5026</v>
      </c>
      <c r="I5">
        <v>6.43861</v>
      </c>
      <c r="J5">
        <v>47.22793</v>
      </c>
      <c r="K5">
        <v>100.30127</v>
      </c>
      <c r="L5">
        <v>-9.36677</v>
      </c>
      <c r="M5">
        <v>163.06407</v>
      </c>
      <c r="N5">
        <v>-50.29612</v>
      </c>
      <c r="O5">
        <v>-43.3533</v>
      </c>
      <c r="P5">
        <v>71.08336</v>
      </c>
      <c r="Q5">
        <v>-3.53398</v>
      </c>
      <c r="R5">
        <v>-43.62682</v>
      </c>
      <c r="S5">
        <v>109.197</v>
      </c>
      <c r="T5">
        <v>71.91802</v>
      </c>
      <c r="U5">
        <v>-43.85598</v>
      </c>
      <c r="V5">
        <v>90.54015</v>
      </c>
      <c r="W5">
        <v>41.07875</v>
      </c>
      <c r="X5">
        <v>-67.34538</v>
      </c>
    </row>
    <row r="6" spans="1:24" ht="12.75">
      <c r="A6">
        <v>303.84475</v>
      </c>
      <c r="B6">
        <v>57.00958</v>
      </c>
      <c r="C6">
        <v>7.0563</v>
      </c>
      <c r="D6">
        <v>247.20437</v>
      </c>
      <c r="E6">
        <v>-48.84888</v>
      </c>
      <c r="F6">
        <v>5.98665</v>
      </c>
      <c r="G6">
        <v>191.01478</v>
      </c>
      <c r="H6">
        <v>-154.50274</v>
      </c>
      <c r="I6">
        <v>6.43876</v>
      </c>
      <c r="J6">
        <v>47.22755</v>
      </c>
      <c r="K6">
        <v>100.3014</v>
      </c>
      <c r="L6">
        <v>-9.36708</v>
      </c>
      <c r="M6">
        <v>163.06413</v>
      </c>
      <c r="N6">
        <v>-50.29596</v>
      </c>
      <c r="O6">
        <v>-43.35323</v>
      </c>
      <c r="P6">
        <v>71.08322</v>
      </c>
      <c r="Q6">
        <v>-3.53416</v>
      </c>
      <c r="R6">
        <v>-43.62702</v>
      </c>
      <c r="S6">
        <v>109.19669</v>
      </c>
      <c r="T6">
        <v>71.91839</v>
      </c>
      <c r="U6">
        <v>-43.85608</v>
      </c>
      <c r="V6">
        <v>90.54014</v>
      </c>
      <c r="W6">
        <v>41.07862</v>
      </c>
      <c r="X6">
        <v>-67.34543</v>
      </c>
    </row>
    <row r="7" spans="1:24" ht="12.75">
      <c r="A7">
        <v>303.84479</v>
      </c>
      <c r="B7">
        <v>57.00957</v>
      </c>
      <c r="C7">
        <v>7.05448</v>
      </c>
      <c r="D7">
        <v>247.20424</v>
      </c>
      <c r="E7">
        <v>-48.84965</v>
      </c>
      <c r="F7">
        <v>5.98726</v>
      </c>
      <c r="G7">
        <v>191.0149</v>
      </c>
      <c r="H7">
        <v>-154.50265</v>
      </c>
      <c r="I7">
        <v>6.4382</v>
      </c>
      <c r="J7">
        <v>47.22751</v>
      </c>
      <c r="K7">
        <v>100.30145</v>
      </c>
      <c r="L7">
        <v>-9.36707</v>
      </c>
      <c r="M7">
        <v>163.06419</v>
      </c>
      <c r="N7">
        <v>-50.29597</v>
      </c>
      <c r="O7">
        <v>-43.35305</v>
      </c>
      <c r="P7">
        <v>71.08333</v>
      </c>
      <c r="Q7">
        <v>-3.53401</v>
      </c>
      <c r="R7">
        <v>-43.62687</v>
      </c>
      <c r="S7">
        <v>109.19652</v>
      </c>
      <c r="T7">
        <v>71.91857</v>
      </c>
      <c r="U7">
        <v>-43.85615</v>
      </c>
      <c r="V7">
        <v>90.54012</v>
      </c>
      <c r="W7">
        <v>41.07875</v>
      </c>
      <c r="X7">
        <v>-67.34537</v>
      </c>
    </row>
    <row r="8" spans="1:24" ht="12.75">
      <c r="A8">
        <v>303.84489</v>
      </c>
      <c r="B8">
        <v>57.00889</v>
      </c>
      <c r="C8">
        <v>7.05561</v>
      </c>
      <c r="D8">
        <v>247.20379</v>
      </c>
      <c r="E8">
        <v>-48.85187</v>
      </c>
      <c r="F8">
        <v>5.98584</v>
      </c>
      <c r="G8">
        <v>191.01507</v>
      </c>
      <c r="H8">
        <v>-154.50243</v>
      </c>
      <c r="I8">
        <v>6.43795</v>
      </c>
      <c r="J8">
        <v>47.22762</v>
      </c>
      <c r="K8">
        <v>100.30141</v>
      </c>
      <c r="L8">
        <v>-9.36693</v>
      </c>
      <c r="M8">
        <v>163.06405</v>
      </c>
      <c r="N8">
        <v>-50.29643</v>
      </c>
      <c r="O8">
        <v>-43.35302</v>
      </c>
      <c r="P8">
        <v>71.08331</v>
      </c>
      <c r="Q8">
        <v>-3.53393</v>
      </c>
      <c r="R8">
        <v>-43.62688</v>
      </c>
      <c r="S8">
        <v>109.19689</v>
      </c>
      <c r="T8">
        <v>71.91821</v>
      </c>
      <c r="U8">
        <v>-43.85588</v>
      </c>
      <c r="V8">
        <v>90.54009</v>
      </c>
      <c r="W8">
        <v>41.0787</v>
      </c>
      <c r="X8">
        <v>-67.34546</v>
      </c>
    </row>
    <row r="9" spans="1:24" ht="12.75">
      <c r="A9">
        <v>303.8447</v>
      </c>
      <c r="B9">
        <v>57.01003</v>
      </c>
      <c r="C9">
        <v>7.05433</v>
      </c>
      <c r="D9">
        <v>247.20385</v>
      </c>
      <c r="E9">
        <v>-48.85167</v>
      </c>
      <c r="F9">
        <v>5.98569</v>
      </c>
      <c r="G9">
        <v>191.01497</v>
      </c>
      <c r="H9">
        <v>-154.50249</v>
      </c>
      <c r="I9">
        <v>6.4384</v>
      </c>
      <c r="J9">
        <v>47.22757</v>
      </c>
      <c r="K9">
        <v>100.3014</v>
      </c>
      <c r="L9">
        <v>-9.36737</v>
      </c>
      <c r="M9">
        <v>163.06408</v>
      </c>
      <c r="N9">
        <v>-50.29615</v>
      </c>
      <c r="O9">
        <v>-43.35326</v>
      </c>
      <c r="P9">
        <v>71.08336</v>
      </c>
      <c r="Q9">
        <v>-3.53397</v>
      </c>
      <c r="R9">
        <v>-43.62682</v>
      </c>
      <c r="S9">
        <v>109.19679</v>
      </c>
      <c r="T9">
        <v>71.91822</v>
      </c>
      <c r="U9">
        <v>-43.85612</v>
      </c>
      <c r="V9">
        <v>90.54004</v>
      </c>
      <c r="W9">
        <v>41.07856</v>
      </c>
      <c r="X9">
        <v>-67.34559</v>
      </c>
    </row>
    <row r="10" spans="1:24" ht="12.75">
      <c r="A10">
        <v>303.84495</v>
      </c>
      <c r="B10">
        <v>57.00855</v>
      </c>
      <c r="C10">
        <v>7.05515</v>
      </c>
      <c r="D10">
        <v>247.20393</v>
      </c>
      <c r="E10">
        <v>-48.85099</v>
      </c>
      <c r="F10">
        <v>5.98695</v>
      </c>
      <c r="G10">
        <v>191.01485</v>
      </c>
      <c r="H10">
        <v>-154.50265</v>
      </c>
      <c r="I10">
        <v>6.43867</v>
      </c>
      <c r="J10">
        <v>47.22763</v>
      </c>
      <c r="K10">
        <v>100.30139</v>
      </c>
      <c r="L10">
        <v>-9.36711</v>
      </c>
      <c r="M10">
        <v>163.06409</v>
      </c>
      <c r="N10">
        <v>-50.29585</v>
      </c>
      <c r="O10">
        <v>-43.35358</v>
      </c>
      <c r="P10">
        <v>71.08335</v>
      </c>
      <c r="Q10">
        <v>-3.53396</v>
      </c>
      <c r="R10">
        <v>-43.62684</v>
      </c>
      <c r="S10">
        <v>109.19681</v>
      </c>
      <c r="T10">
        <v>71.91816</v>
      </c>
      <c r="U10">
        <v>-43.85615</v>
      </c>
      <c r="V10">
        <v>90.54015</v>
      </c>
      <c r="W10">
        <v>41.07872</v>
      </c>
      <c r="X10">
        <v>-67.34536</v>
      </c>
    </row>
    <row r="11" spans="1:24" ht="12.75">
      <c r="A11">
        <v>303.84503</v>
      </c>
      <c r="B11">
        <v>57.00846</v>
      </c>
      <c r="C11">
        <v>7.05354</v>
      </c>
      <c r="D11">
        <v>247.20414</v>
      </c>
      <c r="E11">
        <v>-48.85019</v>
      </c>
      <c r="F11">
        <v>5.98542</v>
      </c>
      <c r="G11">
        <v>191.01553</v>
      </c>
      <c r="H11">
        <v>-154.50188</v>
      </c>
      <c r="I11">
        <v>6.43757</v>
      </c>
      <c r="J11">
        <v>47.22764</v>
      </c>
      <c r="K11">
        <v>100.30141</v>
      </c>
      <c r="L11">
        <v>-9.36694</v>
      </c>
      <c r="M11">
        <v>163.06416</v>
      </c>
      <c r="N11">
        <v>-50.2958</v>
      </c>
      <c r="O11">
        <v>-43.35332</v>
      </c>
      <c r="P11">
        <v>71.08333</v>
      </c>
      <c r="Q11">
        <v>-3.53394</v>
      </c>
      <c r="R11">
        <v>-43.62687</v>
      </c>
      <c r="S11">
        <v>109.19653</v>
      </c>
      <c r="T11">
        <v>71.9182</v>
      </c>
      <c r="U11">
        <v>-43.85674</v>
      </c>
      <c r="V11">
        <v>90.54011</v>
      </c>
      <c r="W11">
        <v>41.07873</v>
      </c>
      <c r="X11">
        <v>-67.34541</v>
      </c>
    </row>
    <row r="12" spans="1:24" ht="12.75">
      <c r="A12">
        <v>303.84486</v>
      </c>
      <c r="B12">
        <v>57.00925</v>
      </c>
      <c r="C12">
        <v>7.05519</v>
      </c>
      <c r="D12">
        <v>247.20421</v>
      </c>
      <c r="E12">
        <v>-48.84992</v>
      </c>
      <c r="F12">
        <v>5.98549</v>
      </c>
      <c r="G12">
        <v>191.01496</v>
      </c>
      <c r="H12">
        <v>-154.50253</v>
      </c>
      <c r="I12">
        <v>6.43862</v>
      </c>
      <c r="J12">
        <v>47.22757</v>
      </c>
      <c r="K12">
        <v>100.30143</v>
      </c>
      <c r="L12">
        <v>-9.36694</v>
      </c>
      <c r="M12">
        <v>163.06415</v>
      </c>
      <c r="N12">
        <v>-50.2959</v>
      </c>
      <c r="O12">
        <v>-43.35331</v>
      </c>
      <c r="P12">
        <v>71.08336</v>
      </c>
      <c r="Q12">
        <v>-3.53398</v>
      </c>
      <c r="R12">
        <v>-43.62679</v>
      </c>
      <c r="S12">
        <v>109.1968</v>
      </c>
      <c r="T12">
        <v>71.9181</v>
      </c>
      <c r="U12">
        <v>-43.85631</v>
      </c>
      <c r="V12">
        <v>90.5401</v>
      </c>
      <c r="W12">
        <v>41.07853</v>
      </c>
      <c r="X12">
        <v>-67.34554</v>
      </c>
    </row>
    <row r="13" spans="1:24" ht="12.75">
      <c r="A13">
        <v>303.84434</v>
      </c>
      <c r="B13">
        <v>57.01206</v>
      </c>
      <c r="C13">
        <v>7.05387</v>
      </c>
      <c r="D13">
        <v>247.20409</v>
      </c>
      <c r="E13">
        <v>-48.85031</v>
      </c>
      <c r="F13">
        <v>5.98604</v>
      </c>
      <c r="G13">
        <v>191.01491</v>
      </c>
      <c r="H13">
        <v>-154.5026</v>
      </c>
      <c r="I13">
        <v>6.43844</v>
      </c>
      <c r="J13">
        <v>47.22745</v>
      </c>
      <c r="K13">
        <v>100.3015</v>
      </c>
      <c r="L13">
        <v>-9.36682</v>
      </c>
      <c r="M13">
        <v>163.06414</v>
      </c>
      <c r="N13">
        <v>-50.29596</v>
      </c>
      <c r="O13">
        <v>-43.35337</v>
      </c>
      <c r="P13">
        <v>71.08328</v>
      </c>
      <c r="Q13">
        <v>-3.53396</v>
      </c>
      <c r="R13">
        <v>-43.62688</v>
      </c>
      <c r="S13">
        <v>109.19701</v>
      </c>
      <c r="T13">
        <v>71.91794</v>
      </c>
      <c r="U13">
        <v>-43.85602</v>
      </c>
      <c r="V13">
        <v>90.54004</v>
      </c>
      <c r="W13">
        <v>41.07875</v>
      </c>
      <c r="X13">
        <v>-67.34547</v>
      </c>
    </row>
    <row r="14" spans="1:24" ht="12.75">
      <c r="A14">
        <v>303.84455</v>
      </c>
      <c r="B14">
        <v>57.01075</v>
      </c>
      <c r="C14">
        <v>7.05463</v>
      </c>
      <c r="D14">
        <v>247.20373</v>
      </c>
      <c r="E14">
        <v>-48.85258</v>
      </c>
      <c r="F14">
        <v>5.98363</v>
      </c>
      <c r="G14">
        <v>191.01478</v>
      </c>
      <c r="H14">
        <v>-154.50274</v>
      </c>
      <c r="I14">
        <v>6.43842</v>
      </c>
      <c r="J14">
        <v>47.22738</v>
      </c>
      <c r="K14">
        <v>100.30148</v>
      </c>
      <c r="L14">
        <v>-9.36744</v>
      </c>
      <c r="M14">
        <v>163.06419</v>
      </c>
      <c r="N14">
        <v>-50.2959</v>
      </c>
      <c r="O14">
        <v>-43.35322</v>
      </c>
      <c r="P14">
        <v>71.08325</v>
      </c>
      <c r="Q14">
        <v>-3.53388</v>
      </c>
      <c r="R14">
        <v>-43.62696</v>
      </c>
      <c r="S14">
        <v>109.19681</v>
      </c>
      <c r="T14">
        <v>71.91801</v>
      </c>
      <c r="U14">
        <v>-43.85635</v>
      </c>
      <c r="V14">
        <v>90.54005</v>
      </c>
      <c r="W14">
        <v>41.07869</v>
      </c>
      <c r="X14">
        <v>-67.3455</v>
      </c>
    </row>
    <row r="15" spans="1:24" ht="12.75">
      <c r="A15">
        <v>303.84494</v>
      </c>
      <c r="B15">
        <v>57.00872</v>
      </c>
      <c r="C15">
        <v>7.05395</v>
      </c>
      <c r="D15">
        <v>247.20428</v>
      </c>
      <c r="E15">
        <v>-48.8496</v>
      </c>
      <c r="F15">
        <v>5.98509</v>
      </c>
      <c r="G15">
        <v>191.01509</v>
      </c>
      <c r="H15">
        <v>-154.5023</v>
      </c>
      <c r="I15">
        <v>6.43896</v>
      </c>
      <c r="J15">
        <v>47.22816</v>
      </c>
      <c r="K15">
        <v>100.30113</v>
      </c>
      <c r="L15">
        <v>-9.36765</v>
      </c>
      <c r="M15">
        <v>163.0642</v>
      </c>
      <c r="N15">
        <v>-50.29582</v>
      </c>
      <c r="O15">
        <v>-43.35322</v>
      </c>
      <c r="P15">
        <v>71.08325</v>
      </c>
      <c r="Q15">
        <v>-3.53401</v>
      </c>
      <c r="R15">
        <v>-43.62697</v>
      </c>
      <c r="S15">
        <v>109.19644</v>
      </c>
      <c r="T15">
        <v>71.9186</v>
      </c>
      <c r="U15">
        <v>-43.85628</v>
      </c>
      <c r="V15">
        <v>90.54003</v>
      </c>
      <c r="W15">
        <v>41.07858</v>
      </c>
      <c r="X15">
        <v>-67.34559</v>
      </c>
    </row>
    <row r="16" spans="1:24" ht="12.75">
      <c r="A16">
        <v>303.84471</v>
      </c>
      <c r="B16">
        <v>57.00988</v>
      </c>
      <c r="C16">
        <v>7.05459</v>
      </c>
      <c r="D16">
        <v>247.20414</v>
      </c>
      <c r="E16">
        <v>-48.85024</v>
      </c>
      <c r="F16">
        <v>5.98555</v>
      </c>
      <c r="G16">
        <v>191.01491</v>
      </c>
      <c r="H16">
        <v>-154.50252</v>
      </c>
      <c r="I16">
        <v>6.43896</v>
      </c>
      <c r="J16">
        <v>47.22777</v>
      </c>
      <c r="K16">
        <v>100.30131</v>
      </c>
      <c r="L16">
        <v>-9.36757</v>
      </c>
      <c r="M16">
        <v>163.06403</v>
      </c>
      <c r="N16">
        <v>-50.29631</v>
      </c>
      <c r="O16">
        <v>-43.35333</v>
      </c>
      <c r="P16">
        <v>71.08334</v>
      </c>
      <c r="Q16">
        <v>-3.53395</v>
      </c>
      <c r="R16">
        <v>-43.62683</v>
      </c>
      <c r="S16">
        <v>109.19678</v>
      </c>
      <c r="T16">
        <v>71.91835</v>
      </c>
      <c r="U16">
        <v>-43.85589</v>
      </c>
      <c r="V16">
        <v>90.54019</v>
      </c>
      <c r="W16">
        <v>41.07863</v>
      </c>
      <c r="X16">
        <v>-67.34533</v>
      </c>
    </row>
    <row r="17" spans="1:24" ht="12.75">
      <c r="A17">
        <v>303.8448</v>
      </c>
      <c r="B17">
        <v>57.00943</v>
      </c>
      <c r="C17">
        <v>7.0546</v>
      </c>
      <c r="D17">
        <v>247.20403</v>
      </c>
      <c r="E17">
        <v>-48.85073</v>
      </c>
      <c r="F17">
        <v>5.98583</v>
      </c>
      <c r="G17">
        <v>191.01467</v>
      </c>
      <c r="H17">
        <v>-154.50286</v>
      </c>
      <c r="I17">
        <v>6.43857</v>
      </c>
      <c r="J17">
        <v>47.22788</v>
      </c>
      <c r="K17">
        <v>100.30134</v>
      </c>
      <c r="L17">
        <v>-9.36677</v>
      </c>
      <c r="M17">
        <v>163.06413</v>
      </c>
      <c r="N17">
        <v>-50.29592</v>
      </c>
      <c r="O17">
        <v>-43.35333</v>
      </c>
      <c r="P17">
        <v>71.08318</v>
      </c>
      <c r="Q17">
        <v>-3.53407</v>
      </c>
      <c r="R17">
        <v>-43.62711</v>
      </c>
      <c r="S17">
        <v>109.19679</v>
      </c>
      <c r="T17">
        <v>71.91808</v>
      </c>
      <c r="U17">
        <v>-43.8563</v>
      </c>
      <c r="V17">
        <v>90.54008</v>
      </c>
      <c r="W17">
        <v>41.07869</v>
      </c>
      <c r="X17">
        <v>-67.34545</v>
      </c>
    </row>
    <row r="18" spans="1:24" ht="12.75">
      <c r="A18">
        <v>303.84477</v>
      </c>
      <c r="B18">
        <v>57.00958</v>
      </c>
      <c r="C18">
        <v>7.05461</v>
      </c>
      <c r="D18">
        <v>247.20412</v>
      </c>
      <c r="E18">
        <v>-48.85032</v>
      </c>
      <c r="F18">
        <v>5.98511</v>
      </c>
      <c r="G18">
        <v>191.01498</v>
      </c>
      <c r="H18">
        <v>-154.50251</v>
      </c>
      <c r="I18">
        <v>6.4382</v>
      </c>
      <c r="J18">
        <v>47.22752</v>
      </c>
      <c r="K18">
        <v>100.30146</v>
      </c>
      <c r="L18">
        <v>-9.36697</v>
      </c>
      <c r="M18">
        <v>163.06412</v>
      </c>
      <c r="N18">
        <v>-50.29578</v>
      </c>
      <c r="O18">
        <v>-43.35359</v>
      </c>
      <c r="P18">
        <v>71.08331</v>
      </c>
      <c r="Q18">
        <v>-3.53394</v>
      </c>
      <c r="R18">
        <v>-43.62691</v>
      </c>
      <c r="S18">
        <v>109.19682</v>
      </c>
      <c r="T18">
        <v>71.91821</v>
      </c>
      <c r="U18">
        <v>-43.85607</v>
      </c>
      <c r="V18">
        <v>90.54005</v>
      </c>
      <c r="W18">
        <v>41.07858</v>
      </c>
      <c r="X18">
        <v>-67.34556</v>
      </c>
    </row>
    <row r="19" spans="1:24" ht="12.75">
      <c r="A19">
        <v>303.84463</v>
      </c>
      <c r="B19">
        <v>57.0101</v>
      </c>
      <c r="C19">
        <v>7.05594</v>
      </c>
      <c r="D19">
        <v>247.20421</v>
      </c>
      <c r="E19">
        <v>-48.84981</v>
      </c>
      <c r="F19">
        <v>5.98573</v>
      </c>
      <c r="G19">
        <v>191.01483</v>
      </c>
      <c r="H19">
        <v>-154.50272</v>
      </c>
      <c r="I19">
        <v>6.43777</v>
      </c>
      <c r="J19">
        <v>47.22743</v>
      </c>
      <c r="K19">
        <v>100.30159</v>
      </c>
      <c r="L19">
        <v>-9.36623</v>
      </c>
      <c r="M19">
        <v>163.06404</v>
      </c>
      <c r="N19">
        <v>-50.29597</v>
      </c>
      <c r="O19">
        <v>-43.35354</v>
      </c>
      <c r="P19">
        <v>71.08331</v>
      </c>
      <c r="Q19">
        <v>-3.53395</v>
      </c>
      <c r="R19">
        <v>-43.62688</v>
      </c>
      <c r="S19">
        <v>109.19688</v>
      </c>
      <c r="T19">
        <v>71.91815</v>
      </c>
      <c r="U19">
        <v>-43.85601</v>
      </c>
      <c r="V19">
        <v>90.54014</v>
      </c>
      <c r="W19">
        <v>41.07865</v>
      </c>
      <c r="X19">
        <v>-67.3454</v>
      </c>
    </row>
    <row r="20" spans="1:24" ht="12.75">
      <c r="A20">
        <v>303.84493</v>
      </c>
      <c r="B20">
        <v>57.00866</v>
      </c>
      <c r="C20">
        <v>7.05541</v>
      </c>
      <c r="D20">
        <v>247.20417</v>
      </c>
      <c r="E20">
        <v>-48.84999</v>
      </c>
      <c r="F20">
        <v>5.98513</v>
      </c>
      <c r="G20">
        <v>191.01532</v>
      </c>
      <c r="H20">
        <v>-154.50209</v>
      </c>
      <c r="I20">
        <v>6.43817</v>
      </c>
      <c r="J20">
        <v>47.2275</v>
      </c>
      <c r="K20">
        <v>100.30146</v>
      </c>
      <c r="L20">
        <v>-9.36712</v>
      </c>
      <c r="M20">
        <v>163.06426</v>
      </c>
      <c r="N20">
        <v>-50.2957</v>
      </c>
      <c r="O20">
        <v>-43.35307</v>
      </c>
      <c r="P20">
        <v>71.08334</v>
      </c>
      <c r="Q20">
        <v>-3.53392</v>
      </c>
      <c r="R20">
        <v>-43.62687</v>
      </c>
      <c r="S20">
        <v>109.19687</v>
      </c>
      <c r="T20">
        <v>71.91819</v>
      </c>
      <c r="U20">
        <v>-43.85593</v>
      </c>
      <c r="V20">
        <v>90.54</v>
      </c>
      <c r="W20">
        <v>41.07849</v>
      </c>
      <c r="X20">
        <v>-67.34569</v>
      </c>
    </row>
    <row r="21" spans="1:24" ht="12.75">
      <c r="A21">
        <v>303.84487</v>
      </c>
      <c r="B21">
        <v>57.00888</v>
      </c>
      <c r="C21">
        <v>7.05484</v>
      </c>
      <c r="D21">
        <v>247.20415</v>
      </c>
      <c r="E21">
        <v>-48.85019</v>
      </c>
      <c r="F21">
        <v>5.98512</v>
      </c>
      <c r="G21">
        <v>191.01346</v>
      </c>
      <c r="H21">
        <v>-154.50439</v>
      </c>
      <c r="I21">
        <v>6.43824</v>
      </c>
      <c r="J21">
        <v>47.22739</v>
      </c>
      <c r="K21">
        <v>100.30154</v>
      </c>
      <c r="L21">
        <v>-9.36685</v>
      </c>
      <c r="M21">
        <v>163.06414</v>
      </c>
      <c r="N21">
        <v>-50.29602</v>
      </c>
      <c r="O21">
        <v>-43.35331</v>
      </c>
      <c r="P21">
        <v>71.08336</v>
      </c>
      <c r="Q21">
        <v>-3.53391</v>
      </c>
      <c r="R21">
        <v>-43.62685</v>
      </c>
      <c r="S21">
        <v>109.19672</v>
      </c>
      <c r="T21">
        <v>71.91813</v>
      </c>
      <c r="U21">
        <v>-43.85637</v>
      </c>
      <c r="V21">
        <v>90.54013</v>
      </c>
      <c r="W21">
        <v>41.07859</v>
      </c>
      <c r="X21">
        <v>-67.34545</v>
      </c>
    </row>
    <row r="22" spans="1:24" ht="12.75">
      <c r="A22">
        <v>303.84479</v>
      </c>
      <c r="B22">
        <v>57.0093</v>
      </c>
      <c r="C22">
        <v>7.05495</v>
      </c>
      <c r="D22">
        <v>247.20414</v>
      </c>
      <c r="E22">
        <v>-48.85025</v>
      </c>
      <c r="F22">
        <v>5.98531</v>
      </c>
      <c r="G22">
        <v>191.01432</v>
      </c>
      <c r="H22">
        <v>-154.50319</v>
      </c>
      <c r="I22">
        <v>6.4392</v>
      </c>
      <c r="J22">
        <v>47.22729</v>
      </c>
      <c r="K22">
        <v>100.30157</v>
      </c>
      <c r="L22">
        <v>-9.36682</v>
      </c>
      <c r="M22">
        <v>163.06422</v>
      </c>
      <c r="N22">
        <v>-50.2956</v>
      </c>
      <c r="O22">
        <v>-43.35334</v>
      </c>
      <c r="P22">
        <v>71.08335</v>
      </c>
      <c r="Q22">
        <v>-3.53399</v>
      </c>
      <c r="R22">
        <v>-43.62684</v>
      </c>
      <c r="S22">
        <v>109.1968</v>
      </c>
      <c r="T22">
        <v>71.91822</v>
      </c>
      <c r="U22">
        <v>-43.85602</v>
      </c>
      <c r="V22">
        <v>90.54008</v>
      </c>
      <c r="W22">
        <v>41.07863</v>
      </c>
      <c r="X22">
        <v>-67.3455</v>
      </c>
    </row>
    <row r="23" spans="1:24" ht="12.75">
      <c r="A23">
        <v>303.84472</v>
      </c>
      <c r="B23">
        <v>57.00967</v>
      </c>
      <c r="C23">
        <v>7.05513</v>
      </c>
      <c r="D23">
        <v>247.20422</v>
      </c>
      <c r="E23">
        <v>-48.84982</v>
      </c>
      <c r="F23">
        <v>5.98527</v>
      </c>
      <c r="G23">
        <v>191.01432</v>
      </c>
      <c r="H23">
        <v>-154.50331</v>
      </c>
      <c r="I23">
        <v>6.43768</v>
      </c>
      <c r="J23">
        <v>47.22776</v>
      </c>
      <c r="K23">
        <v>100.30133</v>
      </c>
      <c r="L23">
        <v>-9.36677</v>
      </c>
      <c r="M23">
        <v>163.06413</v>
      </c>
      <c r="N23">
        <v>-50.29588</v>
      </c>
      <c r="O23">
        <v>-43.35338</v>
      </c>
      <c r="P23">
        <v>71.08329</v>
      </c>
      <c r="Q23">
        <v>-3.53389</v>
      </c>
      <c r="R23">
        <v>-43.62695</v>
      </c>
      <c r="S23">
        <v>109.19663</v>
      </c>
      <c r="T23">
        <v>71.91835</v>
      </c>
      <c r="U23">
        <v>-43.85632</v>
      </c>
      <c r="V23">
        <v>90.54012</v>
      </c>
      <c r="W23">
        <v>41.07844</v>
      </c>
      <c r="X23">
        <v>-67.34554</v>
      </c>
    </row>
    <row r="24" spans="1:24" ht="12.75">
      <c r="A24">
        <v>303.84506</v>
      </c>
      <c r="B24">
        <v>57.00792</v>
      </c>
      <c r="C24">
        <v>7.0549</v>
      </c>
      <c r="D24">
        <v>247.20413</v>
      </c>
      <c r="E24">
        <v>-48.85018</v>
      </c>
      <c r="F24">
        <v>5.98532</v>
      </c>
      <c r="G24">
        <v>191.01377</v>
      </c>
      <c r="H24">
        <v>-154.50393</v>
      </c>
      <c r="I24">
        <v>6.43945</v>
      </c>
      <c r="J24">
        <v>47.22755</v>
      </c>
      <c r="K24">
        <v>100.30141</v>
      </c>
      <c r="L24">
        <v>-9.36702</v>
      </c>
      <c r="M24">
        <v>163.06432</v>
      </c>
      <c r="N24">
        <v>-50.29557</v>
      </c>
      <c r="O24">
        <v>-43.35309</v>
      </c>
      <c r="P24">
        <v>71.08338</v>
      </c>
      <c r="Q24">
        <v>-3.53398</v>
      </c>
      <c r="R24">
        <v>-43.62678</v>
      </c>
      <c r="S24">
        <v>109.19659</v>
      </c>
      <c r="T24">
        <v>71.91855</v>
      </c>
      <c r="U24">
        <v>-43.85609</v>
      </c>
      <c r="V24">
        <v>90.54015</v>
      </c>
      <c r="W24">
        <v>41.07866</v>
      </c>
      <c r="X24">
        <v>-67.34541</v>
      </c>
    </row>
    <row r="25" spans="1:24" ht="12.75">
      <c r="A25">
        <v>303.84472</v>
      </c>
      <c r="B25">
        <v>57.00975</v>
      </c>
      <c r="C25">
        <v>7.05517</v>
      </c>
      <c r="D25">
        <v>247.20412</v>
      </c>
      <c r="E25">
        <v>-48.85027</v>
      </c>
      <c r="F25">
        <v>5.98496</v>
      </c>
      <c r="G25">
        <v>191.0154</v>
      </c>
      <c r="H25">
        <v>-154.502</v>
      </c>
      <c r="I25">
        <v>6.43787</v>
      </c>
      <c r="J25">
        <v>47.2275</v>
      </c>
      <c r="K25">
        <v>100.30143</v>
      </c>
      <c r="L25">
        <v>-9.3671</v>
      </c>
      <c r="M25">
        <v>163.06414</v>
      </c>
      <c r="N25">
        <v>-50.29588</v>
      </c>
      <c r="O25">
        <v>-43.35344</v>
      </c>
      <c r="P25">
        <v>71.08333</v>
      </c>
      <c r="Q25">
        <v>-3.53393</v>
      </c>
      <c r="R25">
        <v>-43.62689</v>
      </c>
      <c r="S25">
        <v>109.19677</v>
      </c>
      <c r="T25">
        <v>71.91828</v>
      </c>
      <c r="U25">
        <v>-43.85607</v>
      </c>
      <c r="V25">
        <v>90.54005</v>
      </c>
      <c r="W25">
        <v>41.07881</v>
      </c>
      <c r="X25">
        <v>-67.34545</v>
      </c>
    </row>
    <row r="26" spans="1:24" ht="12.75">
      <c r="A26">
        <v>303.84476</v>
      </c>
      <c r="B26">
        <v>57.00946</v>
      </c>
      <c r="C26">
        <v>7.0541</v>
      </c>
      <c r="D26">
        <v>247.20416</v>
      </c>
      <c r="E26">
        <v>-48.85003</v>
      </c>
      <c r="F26">
        <v>5.98539</v>
      </c>
      <c r="G26">
        <v>191.01479</v>
      </c>
      <c r="H26">
        <v>-154.50276</v>
      </c>
      <c r="I26">
        <v>6.43679</v>
      </c>
      <c r="J26">
        <v>47.22767</v>
      </c>
      <c r="K26">
        <v>100.30138</v>
      </c>
      <c r="L26">
        <v>-9.36667</v>
      </c>
      <c r="M26">
        <v>163.06413</v>
      </c>
      <c r="N26">
        <v>-50.29594</v>
      </c>
      <c r="O26">
        <v>-43.35335</v>
      </c>
      <c r="P26">
        <v>71.08341</v>
      </c>
      <c r="Q26">
        <v>-3.53392</v>
      </c>
      <c r="R26">
        <v>-43.62674</v>
      </c>
      <c r="S26">
        <v>109.19686</v>
      </c>
      <c r="T26">
        <v>71.9181</v>
      </c>
      <c r="U26">
        <v>-43.85617</v>
      </c>
      <c r="V26">
        <v>90.54011</v>
      </c>
      <c r="W26">
        <v>41.0787</v>
      </c>
      <c r="X26">
        <v>-67.34544</v>
      </c>
    </row>
    <row r="27" spans="1:24" ht="12.75">
      <c r="A27">
        <v>303.84491</v>
      </c>
      <c r="B27">
        <v>57.00883</v>
      </c>
      <c r="C27">
        <v>7.05396</v>
      </c>
      <c r="D27">
        <v>247.20424</v>
      </c>
      <c r="E27">
        <v>-48.84972</v>
      </c>
      <c r="F27">
        <v>5.98528</v>
      </c>
      <c r="G27">
        <v>191.01475</v>
      </c>
      <c r="H27">
        <v>-154.50274</v>
      </c>
      <c r="I27">
        <v>6.43901</v>
      </c>
      <c r="J27">
        <v>47.22739</v>
      </c>
      <c r="K27">
        <v>100.30147</v>
      </c>
      <c r="L27">
        <v>-9.36717</v>
      </c>
      <c r="M27">
        <v>163.06416</v>
      </c>
      <c r="N27">
        <v>-50.29594</v>
      </c>
      <c r="O27">
        <v>-43.35324</v>
      </c>
      <c r="P27">
        <v>71.08337</v>
      </c>
      <c r="Q27">
        <v>-3.53393</v>
      </c>
      <c r="R27">
        <v>-43.62683</v>
      </c>
      <c r="S27">
        <v>109.19676</v>
      </c>
      <c r="T27">
        <v>71.91809</v>
      </c>
      <c r="U27">
        <v>-43.85637</v>
      </c>
      <c r="V27">
        <v>90.54008</v>
      </c>
      <c r="W27">
        <v>41.07863</v>
      </c>
      <c r="X27">
        <v>-67.3455</v>
      </c>
    </row>
    <row r="28" spans="1:24" ht="12.75">
      <c r="A28">
        <v>303.84497</v>
      </c>
      <c r="B28">
        <v>57.00842</v>
      </c>
      <c r="C28">
        <v>7.05306</v>
      </c>
      <c r="D28">
        <v>247.20412</v>
      </c>
      <c r="E28">
        <v>-48.85023</v>
      </c>
      <c r="F28">
        <v>5.98522</v>
      </c>
      <c r="G28">
        <v>191.01591</v>
      </c>
      <c r="H28">
        <v>-154.50131</v>
      </c>
      <c r="I28">
        <v>6.43799</v>
      </c>
      <c r="J28">
        <v>47.22741</v>
      </c>
      <c r="K28">
        <v>100.30149</v>
      </c>
      <c r="L28">
        <v>-9.36696</v>
      </c>
      <c r="M28">
        <v>163.06428</v>
      </c>
      <c r="N28">
        <v>-50.2958</v>
      </c>
      <c r="O28">
        <v>-43.35293</v>
      </c>
      <c r="P28">
        <v>71.08335</v>
      </c>
      <c r="Q28">
        <v>-3.53395</v>
      </c>
      <c r="R28">
        <v>-43.62684</v>
      </c>
      <c r="S28">
        <v>109.1966</v>
      </c>
      <c r="T28">
        <v>71.91842</v>
      </c>
      <c r="U28">
        <v>-43.85615</v>
      </c>
      <c r="V28">
        <v>90.53994</v>
      </c>
      <c r="W28">
        <v>41.07865</v>
      </c>
      <c r="X28">
        <v>-67.3457</v>
      </c>
    </row>
    <row r="29" spans="1:24" ht="12.75">
      <c r="A29">
        <v>303.84456</v>
      </c>
      <c r="B29">
        <v>57.01046</v>
      </c>
      <c r="C29">
        <v>7.05458</v>
      </c>
      <c r="D29">
        <v>247.20405</v>
      </c>
      <c r="E29">
        <v>-48.85056</v>
      </c>
      <c r="F29">
        <v>5.98552</v>
      </c>
      <c r="G29">
        <v>191.01521</v>
      </c>
      <c r="H29">
        <v>-154.50224</v>
      </c>
      <c r="I29">
        <v>6.43703</v>
      </c>
      <c r="J29">
        <v>47.22754</v>
      </c>
      <c r="K29">
        <v>100.30138</v>
      </c>
      <c r="L29">
        <v>-9.36738</v>
      </c>
      <c r="M29">
        <v>163.06398</v>
      </c>
      <c r="N29">
        <v>-50.29639</v>
      </c>
      <c r="O29">
        <v>-43.35329</v>
      </c>
      <c r="P29">
        <v>71.08336</v>
      </c>
      <c r="Q29">
        <v>-3.53399</v>
      </c>
      <c r="R29">
        <v>-43.62686</v>
      </c>
      <c r="S29">
        <v>109.19674</v>
      </c>
      <c r="T29">
        <v>71.91825</v>
      </c>
      <c r="U29">
        <v>-43.85619</v>
      </c>
      <c r="V29">
        <v>90.54008</v>
      </c>
      <c r="W29">
        <v>41.07857</v>
      </c>
      <c r="X29">
        <v>-67.34553</v>
      </c>
    </row>
    <row r="30" spans="1:24" ht="12.75">
      <c r="A30">
        <v>303.84479</v>
      </c>
      <c r="B30">
        <v>57.00922</v>
      </c>
      <c r="C30">
        <v>7.05517</v>
      </c>
      <c r="D30">
        <v>247.2038</v>
      </c>
      <c r="E30">
        <v>-48.85173</v>
      </c>
      <c r="F30">
        <v>5.98512</v>
      </c>
      <c r="G30">
        <v>191.01512</v>
      </c>
      <c r="H30">
        <v>-154.50238</v>
      </c>
      <c r="I30">
        <v>6.43705</v>
      </c>
      <c r="J30">
        <v>47.22743</v>
      </c>
      <c r="K30">
        <v>100.30146</v>
      </c>
      <c r="L30">
        <v>-9.3669</v>
      </c>
      <c r="M30">
        <v>163.0642</v>
      </c>
      <c r="N30">
        <v>-50.29586</v>
      </c>
      <c r="O30">
        <v>-43.35328</v>
      </c>
      <c r="P30">
        <v>71.08334</v>
      </c>
      <c r="Q30">
        <v>-3.53384</v>
      </c>
      <c r="R30">
        <v>-43.62694</v>
      </c>
      <c r="S30">
        <v>109.19679</v>
      </c>
      <c r="T30">
        <v>71.91805</v>
      </c>
      <c r="U30">
        <v>-43.85638</v>
      </c>
      <c r="V30">
        <v>90.5399</v>
      </c>
      <c r="W30">
        <v>41.07872</v>
      </c>
      <c r="X30">
        <v>-67.34569</v>
      </c>
    </row>
    <row r="31" spans="1:24" ht="12.75">
      <c r="A31">
        <v>303.84464</v>
      </c>
      <c r="B31">
        <v>57.01008</v>
      </c>
      <c r="C31">
        <v>7.05434</v>
      </c>
      <c r="D31">
        <v>247.20409</v>
      </c>
      <c r="E31">
        <v>-48.85023</v>
      </c>
      <c r="F31">
        <v>5.98552</v>
      </c>
      <c r="G31">
        <v>191.01436</v>
      </c>
      <c r="H31">
        <v>-154.50328</v>
      </c>
      <c r="I31">
        <v>6.43816</v>
      </c>
      <c r="J31">
        <v>47.22765</v>
      </c>
      <c r="K31">
        <v>100.30137</v>
      </c>
      <c r="L31">
        <v>-9.36714</v>
      </c>
      <c r="M31">
        <v>163.06414</v>
      </c>
      <c r="N31">
        <v>-50.29595</v>
      </c>
      <c r="O31">
        <v>-43.35336</v>
      </c>
      <c r="P31">
        <v>71.08332</v>
      </c>
      <c r="Q31">
        <v>-3.53398</v>
      </c>
      <c r="R31">
        <v>-43.62689</v>
      </c>
      <c r="S31">
        <v>109.19677</v>
      </c>
      <c r="T31">
        <v>71.91827</v>
      </c>
      <c r="U31">
        <v>-43.856</v>
      </c>
      <c r="V31">
        <v>90.54027</v>
      </c>
      <c r="W31">
        <v>41.0788</v>
      </c>
      <c r="X31">
        <v>-67.34516</v>
      </c>
    </row>
    <row r="32" spans="1:24" ht="12.75">
      <c r="A32">
        <v>303.84469</v>
      </c>
      <c r="B32">
        <v>57.00967</v>
      </c>
      <c r="C32">
        <v>7.05575</v>
      </c>
      <c r="D32">
        <v>247.20412</v>
      </c>
      <c r="E32">
        <v>-48.8502</v>
      </c>
      <c r="F32">
        <v>5.98578</v>
      </c>
      <c r="G32">
        <v>191.01477</v>
      </c>
      <c r="H32">
        <v>-154.50274</v>
      </c>
      <c r="I32">
        <v>6.43884</v>
      </c>
      <c r="J32">
        <v>47.22727</v>
      </c>
      <c r="K32">
        <v>100.3015</v>
      </c>
      <c r="L32">
        <v>-9.36738</v>
      </c>
      <c r="M32">
        <v>163.06423</v>
      </c>
      <c r="N32">
        <v>-50.29578</v>
      </c>
      <c r="O32">
        <v>-43.35317</v>
      </c>
      <c r="P32">
        <v>71.08334</v>
      </c>
      <c r="Q32">
        <v>-3.53396</v>
      </c>
      <c r="R32">
        <v>-43.62685</v>
      </c>
      <c r="S32">
        <v>109.19658</v>
      </c>
      <c r="T32">
        <v>71.91838</v>
      </c>
      <c r="U32">
        <v>-43.85622</v>
      </c>
      <c r="V32">
        <v>90.53998</v>
      </c>
      <c r="W32">
        <v>41.07864</v>
      </c>
      <c r="X32">
        <v>-67.34562</v>
      </c>
    </row>
    <row r="33" spans="1:24" ht="12.75">
      <c r="A33">
        <v>303.84467</v>
      </c>
      <c r="B33">
        <v>57.0101</v>
      </c>
      <c r="C33">
        <v>7.05458</v>
      </c>
      <c r="D33">
        <v>247.20417</v>
      </c>
      <c r="E33">
        <v>-48.84994</v>
      </c>
      <c r="F33">
        <v>5.98539</v>
      </c>
      <c r="G33">
        <v>191.01569</v>
      </c>
      <c r="H33">
        <v>-154.50155</v>
      </c>
      <c r="I33">
        <v>6.43896</v>
      </c>
      <c r="J33">
        <v>47.22739</v>
      </c>
      <c r="K33">
        <v>100.30143</v>
      </c>
      <c r="L33">
        <v>-9.36759</v>
      </c>
      <c r="M33">
        <v>163.0643</v>
      </c>
      <c r="N33">
        <v>-50.29539</v>
      </c>
      <c r="O33">
        <v>-43.35339</v>
      </c>
      <c r="P33">
        <v>71.08331</v>
      </c>
      <c r="Q33">
        <v>-3.53398</v>
      </c>
      <c r="R33">
        <v>-43.62692</v>
      </c>
      <c r="S33">
        <v>109.19693</v>
      </c>
      <c r="T33">
        <v>71.9181</v>
      </c>
      <c r="U33">
        <v>-43.85587</v>
      </c>
      <c r="V33">
        <v>90.54005</v>
      </c>
      <c r="W33">
        <v>41.07856</v>
      </c>
      <c r="X33">
        <v>-67.34558</v>
      </c>
    </row>
    <row r="34" spans="1:24" ht="12.75">
      <c r="A34">
        <v>303.8449</v>
      </c>
      <c r="B34">
        <v>57.00872</v>
      </c>
      <c r="C34">
        <v>7.05607</v>
      </c>
      <c r="D34">
        <v>247.20405</v>
      </c>
      <c r="E34">
        <v>-48.85054</v>
      </c>
      <c r="F34">
        <v>5.9852</v>
      </c>
      <c r="G34">
        <v>191.01539</v>
      </c>
      <c r="H34">
        <v>-154.50194</v>
      </c>
      <c r="I34">
        <v>6.43865</v>
      </c>
      <c r="J34">
        <v>47.2276</v>
      </c>
      <c r="K34">
        <v>100.30137</v>
      </c>
      <c r="L34">
        <v>-9.36727</v>
      </c>
      <c r="M34">
        <v>163.06416</v>
      </c>
      <c r="N34">
        <v>-50.29589</v>
      </c>
      <c r="O34">
        <v>-43.35334</v>
      </c>
      <c r="P34">
        <v>71.08328</v>
      </c>
      <c r="Q34">
        <v>-3.53406</v>
      </c>
      <c r="R34">
        <v>-43.62697</v>
      </c>
      <c r="S34">
        <v>109.19687</v>
      </c>
      <c r="T34">
        <v>71.91815</v>
      </c>
      <c r="U34">
        <v>-43.85598</v>
      </c>
      <c r="V34">
        <v>90.54002</v>
      </c>
      <c r="W34">
        <v>41.07858</v>
      </c>
      <c r="X34">
        <v>-67.34558</v>
      </c>
    </row>
    <row r="35" spans="1:24" ht="12.75">
      <c r="A35">
        <v>303.84492</v>
      </c>
      <c r="B35">
        <v>57.00874</v>
      </c>
      <c r="C35">
        <v>7.05477</v>
      </c>
      <c r="D35">
        <v>247.20406</v>
      </c>
      <c r="E35">
        <v>-48.85051</v>
      </c>
      <c r="F35">
        <v>5.98567</v>
      </c>
      <c r="G35">
        <v>191.01504</v>
      </c>
      <c r="H35">
        <v>-154.50242</v>
      </c>
      <c r="I35">
        <v>6.43811</v>
      </c>
      <c r="J35">
        <v>47.2277</v>
      </c>
      <c r="K35">
        <v>100.30132</v>
      </c>
      <c r="L35">
        <v>-9.36721</v>
      </c>
      <c r="M35">
        <v>163.06418</v>
      </c>
      <c r="N35">
        <v>-50.29572</v>
      </c>
      <c r="O35">
        <v>-43.35351</v>
      </c>
      <c r="P35">
        <v>71.08331</v>
      </c>
      <c r="Q35">
        <v>-3.53386</v>
      </c>
      <c r="R35">
        <v>-43.62696</v>
      </c>
      <c r="S35">
        <v>109.19698</v>
      </c>
      <c r="T35">
        <v>71.91793</v>
      </c>
      <c r="U35">
        <v>-43.85602</v>
      </c>
      <c r="V35">
        <v>90.54007</v>
      </c>
      <c r="W35">
        <v>41.07861</v>
      </c>
      <c r="X35">
        <v>-67.34553</v>
      </c>
    </row>
    <row r="36" spans="1:24" ht="12.75">
      <c r="A36">
        <v>303.84444</v>
      </c>
      <c r="B36">
        <v>57.01097</v>
      </c>
      <c r="C36">
        <v>7.05496</v>
      </c>
      <c r="D36">
        <v>247.20412</v>
      </c>
      <c r="E36">
        <v>-48.85025</v>
      </c>
      <c r="F36">
        <v>5.98507</v>
      </c>
      <c r="G36">
        <v>191.01489</v>
      </c>
      <c r="H36">
        <v>-154.50255</v>
      </c>
      <c r="I36">
        <v>6.43885</v>
      </c>
      <c r="J36">
        <v>47.22747</v>
      </c>
      <c r="K36">
        <v>100.30141</v>
      </c>
      <c r="L36">
        <v>-9.36743</v>
      </c>
      <c r="M36">
        <v>163.06423</v>
      </c>
      <c r="N36">
        <v>-50.29582</v>
      </c>
      <c r="O36">
        <v>-43.35314</v>
      </c>
      <c r="P36">
        <v>71.08305</v>
      </c>
      <c r="Q36">
        <v>-3.53403</v>
      </c>
      <c r="R36">
        <v>-43.62733</v>
      </c>
      <c r="S36">
        <v>109.19692</v>
      </c>
      <c r="T36">
        <v>71.91805</v>
      </c>
      <c r="U36">
        <v>-43.85599</v>
      </c>
      <c r="V36">
        <v>90.54004</v>
      </c>
      <c r="W36">
        <v>41.07869</v>
      </c>
      <c r="X36">
        <v>-67.34555</v>
      </c>
    </row>
    <row r="37" spans="1:24" ht="12.75">
      <c r="A37">
        <v>303.84459</v>
      </c>
      <c r="B37">
        <v>57.01036</v>
      </c>
      <c r="C37">
        <v>7.05576</v>
      </c>
      <c r="D37">
        <v>247.204</v>
      </c>
      <c r="E37">
        <v>-48.85067</v>
      </c>
      <c r="F37">
        <v>5.98569</v>
      </c>
      <c r="G37">
        <v>191.01463</v>
      </c>
      <c r="H37">
        <v>-154.5029</v>
      </c>
      <c r="I37">
        <v>6.43804</v>
      </c>
      <c r="J37">
        <v>47.22716</v>
      </c>
      <c r="K37">
        <v>100.30158</v>
      </c>
      <c r="L37">
        <v>-9.36685</v>
      </c>
      <c r="M37">
        <v>163.06421</v>
      </c>
      <c r="N37">
        <v>-50.2958</v>
      </c>
      <c r="O37">
        <v>-43.35329</v>
      </c>
      <c r="P37">
        <v>71.08332</v>
      </c>
      <c r="Q37">
        <v>-3.53397</v>
      </c>
      <c r="R37">
        <v>-43.62689</v>
      </c>
      <c r="S37">
        <v>109.1969</v>
      </c>
      <c r="T37">
        <v>71.91812</v>
      </c>
      <c r="U37">
        <v>-43.85595</v>
      </c>
      <c r="V37">
        <v>90.54007</v>
      </c>
      <c r="W37">
        <v>41.07869</v>
      </c>
      <c r="X37">
        <v>-67.34551</v>
      </c>
    </row>
    <row r="38" spans="1:24" ht="12.75">
      <c r="A38">
        <v>303.84476</v>
      </c>
      <c r="B38">
        <v>57.00948</v>
      </c>
      <c r="C38">
        <v>7.05477</v>
      </c>
      <c r="D38">
        <v>247.20409</v>
      </c>
      <c r="E38">
        <v>-48.85037</v>
      </c>
      <c r="F38">
        <v>5.98517</v>
      </c>
      <c r="G38">
        <v>191.01501</v>
      </c>
      <c r="H38">
        <v>-154.50243</v>
      </c>
      <c r="I38">
        <v>6.43856</v>
      </c>
      <c r="J38">
        <v>47.22738</v>
      </c>
      <c r="K38">
        <v>100.30148</v>
      </c>
      <c r="L38">
        <v>-9.36699</v>
      </c>
      <c r="M38">
        <v>163.06425</v>
      </c>
      <c r="N38">
        <v>-50.29605</v>
      </c>
      <c r="O38">
        <v>-43.35279</v>
      </c>
      <c r="P38">
        <v>71.08329</v>
      </c>
      <c r="Q38">
        <v>-3.53394</v>
      </c>
      <c r="R38">
        <v>-43.62694</v>
      </c>
      <c r="S38">
        <v>109.19681</v>
      </c>
      <c r="T38">
        <v>71.91821</v>
      </c>
      <c r="U38">
        <v>-43.85602</v>
      </c>
      <c r="V38">
        <v>90.54006</v>
      </c>
      <c r="W38">
        <v>41.07852</v>
      </c>
      <c r="X38">
        <v>-67.34559</v>
      </c>
    </row>
    <row r="39" spans="1:24" ht="12.75">
      <c r="A39">
        <v>303.84468</v>
      </c>
      <c r="B39">
        <v>57.00992</v>
      </c>
      <c r="C39">
        <v>7.0552</v>
      </c>
      <c r="D39">
        <v>247.20419</v>
      </c>
      <c r="E39">
        <v>-48.84978</v>
      </c>
      <c r="F39">
        <v>5.98528</v>
      </c>
      <c r="G39">
        <v>191.01486</v>
      </c>
      <c r="H39">
        <v>-154.5026</v>
      </c>
      <c r="I39">
        <v>6.43886</v>
      </c>
      <c r="J39">
        <v>47.22769</v>
      </c>
      <c r="K39">
        <v>100.30131</v>
      </c>
      <c r="L39">
        <v>-9.36722</v>
      </c>
      <c r="M39">
        <v>163.06404</v>
      </c>
      <c r="N39">
        <v>-50.29585</v>
      </c>
      <c r="O39">
        <v>-43.35377</v>
      </c>
      <c r="P39">
        <v>71.08336</v>
      </c>
      <c r="Q39">
        <v>-3.5339</v>
      </c>
      <c r="R39">
        <v>-43.62682</v>
      </c>
      <c r="S39">
        <v>109.19684</v>
      </c>
      <c r="T39">
        <v>71.91813</v>
      </c>
      <c r="U39">
        <v>-43.85609</v>
      </c>
      <c r="V39">
        <v>90.54008</v>
      </c>
      <c r="W39">
        <v>41.07856</v>
      </c>
      <c r="X39">
        <v>-67.34555</v>
      </c>
    </row>
    <row r="40" spans="1:24" ht="12.75">
      <c r="A40">
        <v>303.84474</v>
      </c>
      <c r="B40">
        <v>57.00964</v>
      </c>
      <c r="C40">
        <v>7.05414</v>
      </c>
      <c r="D40">
        <v>247.20407</v>
      </c>
      <c r="E40">
        <v>-48.85042</v>
      </c>
      <c r="F40">
        <v>5.98545</v>
      </c>
      <c r="G40">
        <v>191.01472</v>
      </c>
      <c r="H40">
        <v>-154.50278</v>
      </c>
      <c r="I40">
        <v>6.43878</v>
      </c>
      <c r="J40">
        <v>47.22711</v>
      </c>
      <c r="K40">
        <v>100.30164</v>
      </c>
      <c r="L40">
        <v>-9.36665</v>
      </c>
      <c r="M40">
        <v>163.06411</v>
      </c>
      <c r="N40">
        <v>-50.29596</v>
      </c>
      <c r="O40">
        <v>-43.35339</v>
      </c>
      <c r="P40">
        <v>71.08333</v>
      </c>
      <c r="Q40">
        <v>-3.53396</v>
      </c>
      <c r="R40">
        <v>-43.62688</v>
      </c>
      <c r="S40">
        <v>109.1969</v>
      </c>
      <c r="T40">
        <v>71.91822</v>
      </c>
      <c r="U40">
        <v>-43.8558</v>
      </c>
      <c r="V40">
        <v>90.54005</v>
      </c>
      <c r="W40">
        <v>41.07865</v>
      </c>
      <c r="X40">
        <v>-67.34555</v>
      </c>
    </row>
    <row r="41" spans="1:24" ht="12.75">
      <c r="A41">
        <v>303.84459</v>
      </c>
      <c r="B41">
        <v>57.01025</v>
      </c>
      <c r="C41">
        <v>7.05522</v>
      </c>
      <c r="D41">
        <v>247.20407</v>
      </c>
      <c r="E41">
        <v>-48.85042</v>
      </c>
      <c r="F41">
        <v>5.98528</v>
      </c>
      <c r="G41">
        <v>191.01478</v>
      </c>
      <c r="H41">
        <v>-154.50274</v>
      </c>
      <c r="I41">
        <v>6.43871</v>
      </c>
      <c r="J41">
        <v>47.22762</v>
      </c>
      <c r="K41">
        <v>100.30136</v>
      </c>
      <c r="L41">
        <v>-9.36726</v>
      </c>
      <c r="M41">
        <v>163.06422</v>
      </c>
      <c r="N41">
        <v>-50.29558</v>
      </c>
      <c r="O41">
        <v>-43.35343</v>
      </c>
      <c r="P41">
        <v>71.08326</v>
      </c>
      <c r="Q41">
        <v>-3.53394</v>
      </c>
      <c r="R41">
        <v>-43.62699</v>
      </c>
      <c r="S41">
        <v>109.19685</v>
      </c>
      <c r="T41">
        <v>71.91809</v>
      </c>
      <c r="U41">
        <v>-43.85613</v>
      </c>
      <c r="V41">
        <v>90.54002</v>
      </c>
      <c r="W41">
        <v>41.07862</v>
      </c>
      <c r="X41">
        <v>-67.34564</v>
      </c>
    </row>
    <row r="42" spans="1:24" ht="12.75">
      <c r="A42">
        <v>303.84473</v>
      </c>
      <c r="B42">
        <v>57.00956</v>
      </c>
      <c r="C42">
        <v>7.0543</v>
      </c>
      <c r="D42">
        <v>247.20415</v>
      </c>
      <c r="E42">
        <v>-48.85012</v>
      </c>
      <c r="F42">
        <v>5.98501</v>
      </c>
      <c r="G42">
        <v>191.0148</v>
      </c>
      <c r="H42">
        <v>-154.50271</v>
      </c>
      <c r="I42">
        <v>6.43849</v>
      </c>
      <c r="J42">
        <v>47.22728</v>
      </c>
      <c r="K42">
        <v>100.30152</v>
      </c>
      <c r="L42">
        <v>-9.36727</v>
      </c>
      <c r="M42">
        <v>163.06417</v>
      </c>
      <c r="N42">
        <v>-50.29587</v>
      </c>
      <c r="O42">
        <v>-43.35319</v>
      </c>
      <c r="P42">
        <v>71.08332</v>
      </c>
      <c r="Q42">
        <v>-3.53392</v>
      </c>
      <c r="R42">
        <v>-43.62688</v>
      </c>
      <c r="S42">
        <v>109.19682</v>
      </c>
      <c r="T42">
        <v>71.91819</v>
      </c>
      <c r="U42">
        <v>-43.85605</v>
      </c>
      <c r="V42">
        <v>90.54004</v>
      </c>
      <c r="W42">
        <v>41.07868</v>
      </c>
      <c r="X42">
        <v>-67.34555</v>
      </c>
    </row>
    <row r="43" spans="1:24" ht="12.75">
      <c r="A43">
        <v>303.84461</v>
      </c>
      <c r="B43">
        <v>57.01032</v>
      </c>
      <c r="C43">
        <v>7.05496</v>
      </c>
      <c r="D43">
        <v>247.20408</v>
      </c>
      <c r="E43">
        <v>-48.85037</v>
      </c>
      <c r="F43">
        <v>5.98567</v>
      </c>
      <c r="G43">
        <v>191.01468</v>
      </c>
      <c r="H43">
        <v>-154.5029</v>
      </c>
      <c r="I43">
        <v>6.43777</v>
      </c>
      <c r="J43">
        <v>47.22757</v>
      </c>
      <c r="K43">
        <v>100.30144</v>
      </c>
      <c r="L43">
        <v>-9.36655</v>
      </c>
      <c r="M43">
        <v>163.06426</v>
      </c>
      <c r="N43">
        <v>-50.29576</v>
      </c>
      <c r="O43">
        <v>-43.35307</v>
      </c>
      <c r="P43">
        <v>71.08341</v>
      </c>
      <c r="Q43">
        <v>-3.5338</v>
      </c>
      <c r="R43">
        <v>-43.62676</v>
      </c>
      <c r="S43">
        <v>109.19686</v>
      </c>
      <c r="T43">
        <v>71.91817</v>
      </c>
      <c r="U43">
        <v>-43.85597</v>
      </c>
      <c r="V43">
        <v>90.54014</v>
      </c>
      <c r="W43">
        <v>41.07863</v>
      </c>
      <c r="X43">
        <v>-67.34548</v>
      </c>
    </row>
    <row r="44" spans="1:24" ht="12.75">
      <c r="A44">
        <v>303.84465</v>
      </c>
      <c r="B44">
        <v>57.01012</v>
      </c>
      <c r="C44">
        <v>7.05443</v>
      </c>
      <c r="D44">
        <v>247.20422</v>
      </c>
      <c r="E44">
        <v>-48.84963</v>
      </c>
      <c r="F44">
        <v>5.9862</v>
      </c>
      <c r="G44">
        <v>191.01497</v>
      </c>
      <c r="H44">
        <v>-154.50249</v>
      </c>
      <c r="I44">
        <v>6.43836</v>
      </c>
      <c r="J44">
        <v>47.22747</v>
      </c>
      <c r="K44">
        <v>100.30145</v>
      </c>
      <c r="L44">
        <v>-9.36711</v>
      </c>
      <c r="M44">
        <v>163.06427</v>
      </c>
      <c r="N44">
        <v>-50.29552</v>
      </c>
      <c r="O44">
        <v>-43.35329</v>
      </c>
      <c r="P44">
        <v>71.08332</v>
      </c>
      <c r="Q44">
        <v>-3.53422</v>
      </c>
      <c r="R44">
        <v>-43.62688</v>
      </c>
      <c r="S44">
        <v>109.19673</v>
      </c>
      <c r="T44">
        <v>71.91814</v>
      </c>
      <c r="U44">
        <v>-43.85632</v>
      </c>
      <c r="V44">
        <v>90.53999</v>
      </c>
      <c r="W44">
        <v>41.07858</v>
      </c>
      <c r="X44">
        <v>-67.34569</v>
      </c>
    </row>
    <row r="45" spans="1:24" ht="12.75">
      <c r="A45">
        <v>303.84482</v>
      </c>
      <c r="B45">
        <v>57.00924</v>
      </c>
      <c r="C45">
        <v>7.05434</v>
      </c>
      <c r="D45">
        <v>247.20418</v>
      </c>
      <c r="E45">
        <v>-48.84991</v>
      </c>
      <c r="F45">
        <v>5.98523</v>
      </c>
      <c r="G45">
        <v>191.01486</v>
      </c>
      <c r="H45">
        <v>-154.50264</v>
      </c>
      <c r="I45">
        <v>6.43848</v>
      </c>
      <c r="J45">
        <v>47.22752</v>
      </c>
      <c r="K45">
        <v>100.30135</v>
      </c>
      <c r="L45">
        <v>-9.36783</v>
      </c>
      <c r="M45">
        <v>163.06417</v>
      </c>
      <c r="N45">
        <v>-50.29589</v>
      </c>
      <c r="O45">
        <v>-43.3533</v>
      </c>
      <c r="P45">
        <v>71.0833</v>
      </c>
      <c r="Q45">
        <v>-3.53407</v>
      </c>
      <c r="R45">
        <v>-43.62691</v>
      </c>
      <c r="S45">
        <v>109.19681</v>
      </c>
      <c r="T45">
        <v>71.9182</v>
      </c>
      <c r="U45">
        <v>-43.85601</v>
      </c>
      <c r="V45">
        <v>90.54002</v>
      </c>
      <c r="W45">
        <v>41.07862</v>
      </c>
      <c r="X45">
        <v>-67.34558</v>
      </c>
    </row>
    <row r="46" spans="1:24" ht="12.75">
      <c r="A46">
        <v>303.84482</v>
      </c>
      <c r="B46">
        <v>57.00908</v>
      </c>
      <c r="C46">
        <v>7.05525</v>
      </c>
      <c r="D46">
        <v>247.20407</v>
      </c>
      <c r="E46">
        <v>-48.85047</v>
      </c>
      <c r="F46">
        <v>5.9849</v>
      </c>
      <c r="G46">
        <v>191.01469</v>
      </c>
      <c r="H46">
        <v>-154.50283</v>
      </c>
      <c r="I46">
        <v>6.43832</v>
      </c>
      <c r="J46">
        <v>47.22735</v>
      </c>
      <c r="K46">
        <v>100.30145</v>
      </c>
      <c r="L46">
        <v>-9.36748</v>
      </c>
      <c r="M46">
        <v>163.06416</v>
      </c>
      <c r="N46">
        <v>-50.29586</v>
      </c>
      <c r="O46">
        <v>-43.35331</v>
      </c>
      <c r="P46">
        <v>71.08322</v>
      </c>
      <c r="Q46">
        <v>-3.53366</v>
      </c>
      <c r="R46">
        <v>-43.62706</v>
      </c>
      <c r="S46">
        <v>109.19682</v>
      </c>
      <c r="T46">
        <v>71.91817</v>
      </c>
      <c r="U46">
        <v>-43.85604</v>
      </c>
      <c r="V46">
        <v>90.53991</v>
      </c>
      <c r="W46">
        <v>41.07861</v>
      </c>
      <c r="X46">
        <v>-67.34573</v>
      </c>
    </row>
    <row r="47" spans="1:24" ht="12.75">
      <c r="A47">
        <v>303.84464</v>
      </c>
      <c r="B47">
        <v>57.01003</v>
      </c>
      <c r="C47">
        <v>7.05544</v>
      </c>
      <c r="D47">
        <v>247.204</v>
      </c>
      <c r="E47">
        <v>-48.85073</v>
      </c>
      <c r="F47">
        <v>5.9856</v>
      </c>
      <c r="G47">
        <v>191.01489</v>
      </c>
      <c r="H47">
        <v>-154.50259</v>
      </c>
      <c r="I47">
        <v>6.43862</v>
      </c>
      <c r="J47">
        <v>47.22719</v>
      </c>
      <c r="K47">
        <v>100.30163</v>
      </c>
      <c r="L47">
        <v>-9.3668</v>
      </c>
      <c r="M47">
        <v>163.06426</v>
      </c>
      <c r="N47">
        <v>-50.29591</v>
      </c>
      <c r="O47">
        <v>-43.3529</v>
      </c>
      <c r="P47">
        <v>71.08316</v>
      </c>
      <c r="Q47">
        <v>-3.53342</v>
      </c>
      <c r="R47">
        <v>-43.62714</v>
      </c>
      <c r="S47">
        <v>109.19684</v>
      </c>
      <c r="T47">
        <v>71.91819</v>
      </c>
      <c r="U47">
        <v>-43.85593</v>
      </c>
      <c r="V47">
        <v>90.53998</v>
      </c>
      <c r="W47">
        <v>41.07862</v>
      </c>
      <c r="X47">
        <v>-67.34564</v>
      </c>
    </row>
    <row r="48" spans="1:24" ht="12.75">
      <c r="A48">
        <v>303.84459</v>
      </c>
      <c r="B48">
        <v>57.01022</v>
      </c>
      <c r="C48">
        <v>7.05504</v>
      </c>
      <c r="D48">
        <v>247.20405</v>
      </c>
      <c r="E48">
        <v>-48.85044</v>
      </c>
      <c r="F48">
        <v>5.98534</v>
      </c>
      <c r="G48">
        <v>191.0148</v>
      </c>
      <c r="H48">
        <v>-154.50268</v>
      </c>
      <c r="I48">
        <v>6.43898</v>
      </c>
      <c r="J48">
        <v>47.22752</v>
      </c>
      <c r="K48">
        <v>100.30142</v>
      </c>
      <c r="L48">
        <v>-9.36692</v>
      </c>
      <c r="M48">
        <v>163.0642</v>
      </c>
      <c r="N48">
        <v>-50.29579</v>
      </c>
      <c r="O48">
        <v>-43.35332</v>
      </c>
      <c r="P48">
        <v>71.08324</v>
      </c>
      <c r="Q48">
        <v>-3.534</v>
      </c>
      <c r="R48">
        <v>-43.62697</v>
      </c>
      <c r="S48">
        <v>109.19686</v>
      </c>
      <c r="T48">
        <v>71.91818</v>
      </c>
      <c r="U48">
        <v>-43.85592</v>
      </c>
      <c r="V48">
        <v>90.53987</v>
      </c>
      <c r="W48">
        <v>41.07883</v>
      </c>
      <c r="X48">
        <v>-67.34566</v>
      </c>
    </row>
    <row r="49" spans="1:24" ht="12.75">
      <c r="A49">
        <v>303.84458</v>
      </c>
      <c r="B49">
        <v>57.01032</v>
      </c>
      <c r="C49">
        <v>7.05443</v>
      </c>
      <c r="D49">
        <v>247.20417</v>
      </c>
      <c r="E49">
        <v>-48.85002</v>
      </c>
      <c r="F49">
        <v>5.98537</v>
      </c>
      <c r="G49">
        <v>191.01523</v>
      </c>
      <c r="H49">
        <v>-154.50219</v>
      </c>
      <c r="I49">
        <v>6.43827</v>
      </c>
      <c r="J49">
        <v>47.22755</v>
      </c>
      <c r="K49">
        <v>100.30141</v>
      </c>
      <c r="L49">
        <v>-9.36726</v>
      </c>
      <c r="M49">
        <v>163.06415</v>
      </c>
      <c r="N49">
        <v>-50.29592</v>
      </c>
      <c r="O49">
        <v>-43.35325</v>
      </c>
      <c r="P49">
        <v>71.08329</v>
      </c>
      <c r="Q49">
        <v>-3.53375</v>
      </c>
      <c r="R49">
        <v>-43.62692</v>
      </c>
      <c r="S49">
        <v>109.19689</v>
      </c>
      <c r="T49">
        <v>71.91813</v>
      </c>
      <c r="U49">
        <v>-43.85592</v>
      </c>
      <c r="V49">
        <v>90.54009</v>
      </c>
      <c r="W49">
        <v>41.07837</v>
      </c>
      <c r="X49">
        <v>-67.34564</v>
      </c>
    </row>
    <row r="50" spans="1:24" ht="12.75">
      <c r="A50">
        <v>303.84459</v>
      </c>
      <c r="B50">
        <v>57.01008</v>
      </c>
      <c r="C50">
        <v>7.05544</v>
      </c>
      <c r="D50">
        <v>247.20409</v>
      </c>
      <c r="E50">
        <v>-48.85023</v>
      </c>
      <c r="F50">
        <v>5.98533</v>
      </c>
      <c r="G50">
        <v>191.0149</v>
      </c>
      <c r="H50">
        <v>-154.50259</v>
      </c>
      <c r="I50">
        <v>6.43859</v>
      </c>
      <c r="J50">
        <v>47.22738</v>
      </c>
      <c r="K50">
        <v>100.30151</v>
      </c>
      <c r="L50">
        <v>-9.36717</v>
      </c>
      <c r="M50">
        <v>163.06416</v>
      </c>
      <c r="N50">
        <v>-50.29582</v>
      </c>
      <c r="O50">
        <v>-43.35337</v>
      </c>
      <c r="P50">
        <v>71.08323</v>
      </c>
      <c r="Q50">
        <v>-3.53376</v>
      </c>
      <c r="R50">
        <v>-43.62698</v>
      </c>
      <c r="S50">
        <v>109.19688</v>
      </c>
      <c r="T50">
        <v>71.91809</v>
      </c>
      <c r="U50">
        <v>-43.85595</v>
      </c>
      <c r="V50">
        <v>90.53985</v>
      </c>
      <c r="W50">
        <v>41.07857</v>
      </c>
      <c r="X50">
        <v>-67.34582</v>
      </c>
    </row>
    <row r="51" spans="1:24" ht="12.75">
      <c r="A51">
        <v>303.84468</v>
      </c>
      <c r="B51">
        <v>57.00978</v>
      </c>
      <c r="C51">
        <v>7.05488</v>
      </c>
      <c r="D51">
        <v>247.20418</v>
      </c>
      <c r="E51">
        <v>-48.84985</v>
      </c>
      <c r="F51">
        <v>5.98523</v>
      </c>
      <c r="G51">
        <v>191.01482</v>
      </c>
      <c r="H51">
        <v>-154.50265</v>
      </c>
      <c r="I51">
        <v>6.43886</v>
      </c>
      <c r="J51">
        <v>47.22764</v>
      </c>
      <c r="K51">
        <v>100.30138</v>
      </c>
      <c r="L51">
        <v>-9.36708</v>
      </c>
      <c r="M51">
        <v>163.06421</v>
      </c>
      <c r="N51">
        <v>-50.29589</v>
      </c>
      <c r="O51">
        <v>-43.35312</v>
      </c>
      <c r="P51">
        <v>71.08325</v>
      </c>
      <c r="Q51">
        <v>-3.53401</v>
      </c>
      <c r="R51">
        <v>-43.62697</v>
      </c>
      <c r="S51">
        <v>109.19684</v>
      </c>
      <c r="T51">
        <v>71.91818</v>
      </c>
      <c r="U51">
        <v>-43.85596</v>
      </c>
      <c r="V51">
        <v>90.53979</v>
      </c>
      <c r="W51">
        <v>41.07874</v>
      </c>
      <c r="X51">
        <v>-67.34576</v>
      </c>
    </row>
    <row r="52" spans="1:24" ht="12.75">
      <c r="A52">
        <f aca="true" t="shared" si="0" ref="A52:X52">SUM(A3:A51)</f>
        <v>14888.392720000002</v>
      </c>
      <c r="B52">
        <f t="shared" si="0"/>
        <v>2793.4698599999992</v>
      </c>
      <c r="C52">
        <f t="shared" si="0"/>
        <v>345.68673</v>
      </c>
      <c r="D52">
        <f t="shared" si="0"/>
        <v>12113.00064</v>
      </c>
      <c r="E52">
        <f t="shared" si="0"/>
        <v>-2393.66814</v>
      </c>
      <c r="F52">
        <f t="shared" si="0"/>
        <v>293.2856899999999</v>
      </c>
      <c r="G52">
        <f t="shared" si="0"/>
        <v>9359.729220000003</v>
      </c>
      <c r="H52">
        <f t="shared" si="0"/>
        <v>-7570.62778</v>
      </c>
      <c r="I52">
        <f t="shared" si="0"/>
        <v>315.47986</v>
      </c>
      <c r="J52">
        <f t="shared" si="0"/>
        <v>2314.14884</v>
      </c>
      <c r="K52">
        <f t="shared" si="0"/>
        <v>4914.769989999999</v>
      </c>
      <c r="L52">
        <f t="shared" si="0"/>
        <v>-458.98676000000006</v>
      </c>
      <c r="M52">
        <f t="shared" si="0"/>
        <v>7990.14407</v>
      </c>
      <c r="N52">
        <f t="shared" si="0"/>
        <v>-2464.4980399999995</v>
      </c>
      <c r="O52">
        <f t="shared" si="0"/>
        <v>-2124.3112299999993</v>
      </c>
      <c r="P52">
        <f t="shared" si="0"/>
        <v>3483.081980000001</v>
      </c>
      <c r="Q52">
        <f t="shared" si="0"/>
        <v>-173.16314000000003</v>
      </c>
      <c r="R52">
        <f t="shared" si="0"/>
        <v>-2137.71849</v>
      </c>
      <c r="S52">
        <f t="shared" si="0"/>
        <v>5350.642580000001</v>
      </c>
      <c r="T52">
        <f t="shared" si="0"/>
        <v>3523.99209</v>
      </c>
      <c r="U52">
        <f t="shared" si="0"/>
        <v>-2148.94888</v>
      </c>
      <c r="V52">
        <f t="shared" si="0"/>
        <v>4436.462730000001</v>
      </c>
      <c r="W52">
        <f t="shared" si="0"/>
        <v>2012.8533299999997</v>
      </c>
      <c r="X52">
        <f t="shared" si="0"/>
        <v>-3299.931100000001</v>
      </c>
    </row>
    <row r="53" spans="1:24" ht="12.75">
      <c r="A53" s="379">
        <f>A52/49</f>
        <v>303.84474938775514</v>
      </c>
      <c r="B53" s="379">
        <f aca="true" t="shared" si="1" ref="B53:X53">B52/49</f>
        <v>57.00958897959182</v>
      </c>
      <c r="C53" s="379">
        <f t="shared" si="1"/>
        <v>7.054831224489796</v>
      </c>
      <c r="D53" s="380">
        <f t="shared" si="1"/>
        <v>247.20409469387755</v>
      </c>
      <c r="E53" s="380">
        <f t="shared" si="1"/>
        <v>-48.850370204081635</v>
      </c>
      <c r="F53" s="380">
        <f t="shared" si="1"/>
        <v>5.985422244897957</v>
      </c>
      <c r="G53" s="384">
        <f t="shared" si="1"/>
        <v>191.0148820408164</v>
      </c>
      <c r="H53" s="384">
        <f t="shared" si="1"/>
        <v>-154.50260775510205</v>
      </c>
      <c r="I53" s="384">
        <f t="shared" si="1"/>
        <v>6.438364489795918</v>
      </c>
      <c r="J53" s="376">
        <f t="shared" si="1"/>
        <v>47.22752734693877</v>
      </c>
      <c r="K53" s="376">
        <f t="shared" si="1"/>
        <v>100.30142836734692</v>
      </c>
      <c r="L53" s="376">
        <f t="shared" si="1"/>
        <v>-9.367076734693878</v>
      </c>
      <c r="M53" s="377">
        <f t="shared" si="1"/>
        <v>163.06416469387756</v>
      </c>
      <c r="N53" s="377">
        <f t="shared" si="1"/>
        <v>-50.29587836734693</v>
      </c>
      <c r="O53" s="377">
        <f t="shared" si="1"/>
        <v>-43.353290408163254</v>
      </c>
      <c r="P53" s="393">
        <f t="shared" si="1"/>
        <v>71.08330571428573</v>
      </c>
      <c r="Q53" s="393">
        <f t="shared" si="1"/>
        <v>-3.533941632653062</v>
      </c>
      <c r="R53" s="393">
        <f t="shared" si="1"/>
        <v>-43.626907959183676</v>
      </c>
      <c r="S53" s="389">
        <f t="shared" si="1"/>
        <v>109.19678734693879</v>
      </c>
      <c r="T53" s="389">
        <f t="shared" si="1"/>
        <v>71.91820591836735</v>
      </c>
      <c r="U53" s="389">
        <f t="shared" si="1"/>
        <v>-43.85609959183673</v>
      </c>
      <c r="V53" s="378">
        <f t="shared" si="1"/>
        <v>90.54005571428574</v>
      </c>
      <c r="W53" s="378">
        <f t="shared" si="1"/>
        <v>41.078639387755096</v>
      </c>
      <c r="X53" s="378">
        <f t="shared" si="1"/>
        <v>-67.34553265306124</v>
      </c>
    </row>
    <row r="54" spans="1:24" ht="20.25">
      <c r="A54" s="382" t="s">
        <v>16</v>
      </c>
      <c r="B54" s="382" t="s">
        <v>17</v>
      </c>
      <c r="C54" s="382" t="s">
        <v>18</v>
      </c>
      <c r="D54" s="383" t="s">
        <v>16</v>
      </c>
      <c r="E54" s="383" t="s">
        <v>17</v>
      </c>
      <c r="F54" s="383" t="s">
        <v>18</v>
      </c>
      <c r="G54" s="385" t="s">
        <v>16</v>
      </c>
      <c r="H54" s="385" t="s">
        <v>17</v>
      </c>
      <c r="I54" s="385" t="s">
        <v>18</v>
      </c>
      <c r="J54" s="386" t="s">
        <v>16</v>
      </c>
      <c r="K54" s="386" t="s">
        <v>17</v>
      </c>
      <c r="L54" s="386" t="s">
        <v>18</v>
      </c>
      <c r="M54" s="387" t="s">
        <v>16</v>
      </c>
      <c r="N54" s="387" t="s">
        <v>17</v>
      </c>
      <c r="O54" s="387" t="s">
        <v>18</v>
      </c>
      <c r="P54" s="394" t="s">
        <v>16</v>
      </c>
      <c r="Q54" s="394" t="s">
        <v>17</v>
      </c>
      <c r="R54" s="394" t="s">
        <v>18</v>
      </c>
      <c r="S54" s="390" t="s">
        <v>16</v>
      </c>
      <c r="T54" s="390" t="s">
        <v>17</v>
      </c>
      <c r="U54" s="390" t="s">
        <v>18</v>
      </c>
      <c r="V54" s="395" t="s">
        <v>16</v>
      </c>
      <c r="W54" s="395" t="s">
        <v>17</v>
      </c>
      <c r="X54" s="395" t="s">
        <v>18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selection activeCell="A14" sqref="A14"/>
    </sheetView>
  </sheetViews>
  <sheetFormatPr defaultColWidth="9.140625" defaultRowHeight="12.75"/>
  <cols>
    <col min="1" max="1" width="8.8515625" style="0" customWidth="1"/>
    <col min="3" max="3" width="11.57421875" style="0" customWidth="1"/>
    <col min="4" max="4" width="12.00390625" style="0" customWidth="1"/>
    <col min="11" max="11" width="13.00390625" style="0" customWidth="1"/>
    <col min="13" max="13" width="12.7109375" style="0" customWidth="1"/>
  </cols>
  <sheetData>
    <row r="1" spans="1:14" ht="18.75" thickBot="1">
      <c r="A1" s="423" t="s">
        <v>54</v>
      </c>
      <c r="B1" s="424"/>
      <c r="C1" s="424"/>
      <c r="D1" s="425"/>
      <c r="E1" s="391" t="s">
        <v>55</v>
      </c>
      <c r="F1" s="391" t="s">
        <v>55</v>
      </c>
      <c r="G1" s="391" t="s">
        <v>55</v>
      </c>
      <c r="H1" s="435" t="s">
        <v>74</v>
      </c>
      <c r="I1" s="436"/>
      <c r="J1" s="437"/>
      <c r="K1" s="381" t="s">
        <v>76</v>
      </c>
      <c r="L1" s="381" t="s">
        <v>59</v>
      </c>
      <c r="M1" s="391" t="s">
        <v>75</v>
      </c>
      <c r="N1" s="391"/>
    </row>
    <row r="2" spans="1:14" ht="12.75">
      <c r="A2" s="426"/>
      <c r="B2" s="427" t="s">
        <v>16</v>
      </c>
      <c r="C2" s="427" t="s">
        <v>17</v>
      </c>
      <c r="D2" s="428" t="s">
        <v>18</v>
      </c>
      <c r="E2" s="391" t="s">
        <v>56</v>
      </c>
      <c r="F2" s="391" t="s">
        <v>57</v>
      </c>
      <c r="G2" s="391" t="s">
        <v>58</v>
      </c>
      <c r="H2" s="438" t="s">
        <v>16</v>
      </c>
      <c r="I2" s="439" t="s">
        <v>17</v>
      </c>
      <c r="J2" s="440" t="s">
        <v>18</v>
      </c>
      <c r="K2" s="381" t="s">
        <v>77</v>
      </c>
      <c r="L2" s="381" t="s">
        <v>56</v>
      </c>
      <c r="M2" s="391" t="s">
        <v>60</v>
      </c>
      <c r="N2" s="391" t="s">
        <v>61</v>
      </c>
    </row>
    <row r="3" spans="1:14" ht="12.75">
      <c r="A3" s="429">
        <v>1</v>
      </c>
      <c r="B3" s="430">
        <v>303.84474938775514</v>
      </c>
      <c r="C3" s="430">
        <v>57.00958897959182</v>
      </c>
      <c r="D3" s="431">
        <v>7.054831224489796</v>
      </c>
      <c r="E3" s="403">
        <f>SQRT((B3)^2+(C3)^2+(D3)^2)</f>
        <v>309.22725560618966</v>
      </c>
      <c r="F3" s="403">
        <f>E3/12</f>
        <v>25.76893796718247</v>
      </c>
      <c r="G3" s="403">
        <f>F3*0.3048</f>
        <v>7.854372292397217</v>
      </c>
      <c r="H3" s="441"/>
      <c r="I3" s="442"/>
      <c r="J3" s="443"/>
      <c r="K3" s="447">
        <f>IF(AND(ISBLANK(H3),ISBLANK(I3),ISBLANK(J3)),"",SQRT((B3-H3)^2+(C3-I3)^2+(D3-J3)^2))</f>
      </c>
      <c r="L3" s="447">
        <f>IF(AND(ISBLANK(H3),ISBLANK(I3),ISBLANK(J3)),"",0.00002+(G3*0.0000008)+0.000036+(G3*0.000006)*39.3701)</f>
      </c>
      <c r="M3" s="447">
        <f>IF(AND(ISBLANK(H3),ISBLANK(I3),ISBLANK(J3)),"",ABS(K3-L3))</f>
      </c>
      <c r="N3" s="402">
        <f>IF(AND(ISBLANK(H3),ISBLANK(I3),ISBLANK(J3)),"",IF(K3&gt;L3*2,"FAIL","PASS"))</f>
      </c>
    </row>
    <row r="4" spans="1:14" ht="12.75">
      <c r="A4" s="429">
        <v>2</v>
      </c>
      <c r="B4" s="430">
        <v>247.20409469387755</v>
      </c>
      <c r="C4" s="430">
        <v>-48.850370204081635</v>
      </c>
      <c r="D4" s="431">
        <v>5.985422244897957</v>
      </c>
      <c r="E4" s="403">
        <f aca="true" t="shared" si="0" ref="E4:E10">SQRT((B4)^2+(C4)^2+(D4)^2)</f>
        <v>252.05564540780497</v>
      </c>
      <c r="F4" s="403">
        <f aca="true" t="shared" si="1" ref="F4:F10">E4/12</f>
        <v>21.00463711731708</v>
      </c>
      <c r="G4" s="403">
        <f aca="true" t="shared" si="2" ref="G4:G10">F4*0.3048</f>
        <v>6.402213393358247</v>
      </c>
      <c r="H4" s="441"/>
      <c r="I4" s="442"/>
      <c r="J4" s="443"/>
      <c r="K4" s="447">
        <f aca="true" t="shared" si="3" ref="K4:K10">IF(AND(ISBLANK(H4),ISBLANK(I4),ISBLANK(J4)),"",SQRT((B4-H4)^2+(C4-I4)^2+(D4-J4)^2))</f>
      </c>
      <c r="L4" s="447">
        <f aca="true" t="shared" si="4" ref="L4:L10">IF(AND(ISBLANK(H4),ISBLANK(I4),ISBLANK(J4)),"",0.00002+(G4*0.0000008)+0.000036+(G4*0.000006)*39.3701)</f>
      </c>
      <c r="M4" s="447">
        <f aca="true" t="shared" si="5" ref="M4:M10">IF(AND(ISBLANK(H4),ISBLANK(I4),ISBLANK(J4)),"",ABS(K4-L4))</f>
      </c>
      <c r="N4" s="402">
        <f aca="true" t="shared" si="6" ref="N4:N10">IF(AND(ISBLANK(H4),ISBLANK(I4),ISBLANK(J4)),"",IF(K4&gt;L4*2,"FAIL","PASS"))</f>
      </c>
    </row>
    <row r="5" spans="1:14" ht="12.75">
      <c r="A5" s="429">
        <v>3</v>
      </c>
      <c r="B5" s="430">
        <v>191.0148820408164</v>
      </c>
      <c r="C5" s="430">
        <v>-154.50260775510205</v>
      </c>
      <c r="D5" s="431">
        <v>6.438364489795918</v>
      </c>
      <c r="E5" s="403">
        <f t="shared" si="0"/>
        <v>245.76247374547924</v>
      </c>
      <c r="F5" s="403">
        <f t="shared" si="1"/>
        <v>20.480206145456602</v>
      </c>
      <c r="G5" s="403">
        <f t="shared" si="2"/>
        <v>6.242366833135173</v>
      </c>
      <c r="H5" s="441"/>
      <c r="I5" s="442"/>
      <c r="J5" s="443"/>
      <c r="K5" s="447">
        <f t="shared" si="3"/>
      </c>
      <c r="L5" s="447">
        <f t="shared" si="4"/>
      </c>
      <c r="M5" s="447">
        <f t="shared" si="5"/>
      </c>
      <c r="N5" s="402">
        <f t="shared" si="6"/>
      </c>
    </row>
    <row r="6" spans="1:14" ht="12.75">
      <c r="A6" s="429">
        <v>4</v>
      </c>
      <c r="B6" s="430">
        <v>47.22752734693877</v>
      </c>
      <c r="C6" s="430">
        <v>100.30142836734692</v>
      </c>
      <c r="D6" s="431">
        <v>-9.367076734693878</v>
      </c>
      <c r="E6" s="403">
        <f t="shared" si="0"/>
        <v>111.25896817061319</v>
      </c>
      <c r="F6" s="403">
        <f t="shared" si="1"/>
        <v>9.271580680884432</v>
      </c>
      <c r="G6" s="403">
        <f t="shared" si="2"/>
        <v>2.825977791533575</v>
      </c>
      <c r="H6" s="441"/>
      <c r="I6" s="442"/>
      <c r="J6" s="443"/>
      <c r="K6" s="447">
        <f t="shared" si="3"/>
      </c>
      <c r="L6" s="447">
        <f t="shared" si="4"/>
      </c>
      <c r="M6" s="447">
        <f t="shared" si="5"/>
      </c>
      <c r="N6" s="402">
        <f t="shared" si="6"/>
      </c>
    </row>
    <row r="7" spans="1:14" ht="12.75">
      <c r="A7" s="429">
        <v>5</v>
      </c>
      <c r="B7" s="430">
        <v>163.06416469387756</v>
      </c>
      <c r="C7" s="430">
        <v>-50.29587836734693</v>
      </c>
      <c r="D7" s="431">
        <v>-43.353290408163254</v>
      </c>
      <c r="E7" s="403">
        <f t="shared" si="0"/>
        <v>176.06562690448558</v>
      </c>
      <c r="F7" s="403">
        <f t="shared" si="1"/>
        <v>14.6721355753738</v>
      </c>
      <c r="G7" s="403">
        <f t="shared" si="2"/>
        <v>4.4720669233739345</v>
      </c>
      <c r="H7" s="441"/>
      <c r="I7" s="442"/>
      <c r="J7" s="443"/>
      <c r="K7" s="447">
        <f t="shared" si="3"/>
      </c>
      <c r="L7" s="447">
        <f t="shared" si="4"/>
      </c>
      <c r="M7" s="447">
        <f t="shared" si="5"/>
      </c>
      <c r="N7" s="402">
        <f t="shared" si="6"/>
      </c>
    </row>
    <row r="8" spans="1:14" ht="12.75">
      <c r="A8" s="429">
        <v>6</v>
      </c>
      <c r="B8" s="430">
        <v>71.08330571428573</v>
      </c>
      <c r="C8" s="430">
        <v>-3.533941632653062</v>
      </c>
      <c r="D8" s="431">
        <v>-43.626907959183676</v>
      </c>
      <c r="E8" s="403">
        <f t="shared" si="0"/>
        <v>83.47833367295186</v>
      </c>
      <c r="F8" s="403">
        <f t="shared" si="1"/>
        <v>6.956527806079322</v>
      </c>
      <c r="G8" s="403">
        <f t="shared" si="2"/>
        <v>2.1203496752929776</v>
      </c>
      <c r="H8" s="441"/>
      <c r="I8" s="442"/>
      <c r="J8" s="443"/>
      <c r="K8" s="447">
        <f t="shared" si="3"/>
      </c>
      <c r="L8" s="447">
        <f t="shared" si="4"/>
      </c>
      <c r="M8" s="447">
        <f t="shared" si="5"/>
      </c>
      <c r="N8" s="402">
        <f t="shared" si="6"/>
      </c>
    </row>
    <row r="9" spans="1:14" ht="12.75">
      <c r="A9" s="429">
        <v>7</v>
      </c>
      <c r="B9" s="430">
        <v>109.19678734693879</v>
      </c>
      <c r="C9" s="430">
        <v>71.91820591836735</v>
      </c>
      <c r="D9" s="431">
        <v>-43.85609959183673</v>
      </c>
      <c r="E9" s="403">
        <f t="shared" si="0"/>
        <v>137.91129098380003</v>
      </c>
      <c r="F9" s="403">
        <f t="shared" si="1"/>
        <v>11.492607581983336</v>
      </c>
      <c r="G9" s="403">
        <f t="shared" si="2"/>
        <v>3.502946790988521</v>
      </c>
      <c r="H9" s="441"/>
      <c r="I9" s="442"/>
      <c r="J9" s="443"/>
      <c r="K9" s="447">
        <f t="shared" si="3"/>
      </c>
      <c r="L9" s="447">
        <f t="shared" si="4"/>
      </c>
      <c r="M9" s="447">
        <f t="shared" si="5"/>
      </c>
      <c r="N9" s="402">
        <f t="shared" si="6"/>
      </c>
    </row>
    <row r="10" spans="1:14" ht="13.5" thickBot="1">
      <c r="A10" s="432">
        <v>8</v>
      </c>
      <c r="B10" s="433">
        <v>90.54005571428574</v>
      </c>
      <c r="C10" s="433">
        <v>41.078639387755096</v>
      </c>
      <c r="D10" s="434">
        <v>-67.34553265306124</v>
      </c>
      <c r="E10" s="403">
        <f t="shared" si="0"/>
        <v>120.08487444728303</v>
      </c>
      <c r="F10" s="403">
        <f t="shared" si="1"/>
        <v>10.007072870606919</v>
      </c>
      <c r="G10" s="403">
        <f t="shared" si="2"/>
        <v>3.050155810960989</v>
      </c>
      <c r="H10" s="444"/>
      <c r="I10" s="445"/>
      <c r="J10" s="446"/>
      <c r="K10" s="447">
        <f t="shared" si="3"/>
      </c>
      <c r="L10" s="447">
        <f t="shared" si="4"/>
      </c>
      <c r="M10" s="447">
        <f t="shared" si="5"/>
      </c>
      <c r="N10" s="402">
        <f t="shared" si="6"/>
      </c>
    </row>
    <row r="24" ht="13.5" thickBot="1"/>
    <row r="25" spans="1:11" ht="18.75" thickBot="1">
      <c r="A25" s="401" t="s">
        <v>62</v>
      </c>
      <c r="B25" s="397"/>
      <c r="C25" s="397"/>
      <c r="D25" s="397"/>
      <c r="E25" s="396"/>
      <c r="F25" s="397" t="s">
        <v>63</v>
      </c>
      <c r="G25" s="397"/>
      <c r="H25" s="398"/>
      <c r="I25" s="397" t="s">
        <v>64</v>
      </c>
      <c r="J25" s="397"/>
      <c r="K25" s="398"/>
    </row>
    <row r="26" spans="1:11" ht="12.75">
      <c r="A26" s="405" t="s">
        <v>65</v>
      </c>
      <c r="B26" s="405" t="s">
        <v>65</v>
      </c>
      <c r="C26" s="405" t="s">
        <v>66</v>
      </c>
      <c r="D26" s="405" t="s">
        <v>67</v>
      </c>
      <c r="E26" s="399"/>
      <c r="F26" s="1" t="s">
        <v>59</v>
      </c>
      <c r="G26" s="1"/>
      <c r="H26" s="400"/>
      <c r="I26" s="1" t="s">
        <v>68</v>
      </c>
      <c r="J26" s="2"/>
      <c r="K26" s="404" t="s">
        <v>65</v>
      </c>
    </row>
    <row r="27" spans="1:11" ht="13.5" thickBot="1">
      <c r="A27" s="406" t="s">
        <v>57</v>
      </c>
      <c r="B27" s="406" t="s">
        <v>69</v>
      </c>
      <c r="C27" s="406" t="s">
        <v>69</v>
      </c>
      <c r="D27" s="406" t="s">
        <v>69</v>
      </c>
      <c r="E27" s="399"/>
      <c r="F27" s="2" t="s">
        <v>69</v>
      </c>
      <c r="G27" s="1"/>
      <c r="H27" s="404" t="s">
        <v>70</v>
      </c>
      <c r="I27" s="1"/>
      <c r="J27" s="2" t="s">
        <v>70</v>
      </c>
      <c r="K27" s="404" t="s">
        <v>71</v>
      </c>
    </row>
    <row r="28" spans="1:11" ht="12.75">
      <c r="A28" s="407">
        <v>0</v>
      </c>
      <c r="B28" s="407">
        <f>A28*0.3048</f>
        <v>0</v>
      </c>
      <c r="C28" s="408">
        <f>0.00002+(B28*0.0000008)</f>
        <v>2E-05</v>
      </c>
      <c r="D28" s="408">
        <f>0.000036+(B28*0.000006)</f>
        <v>3.6E-05</v>
      </c>
      <c r="E28" s="411" t="s">
        <v>72</v>
      </c>
      <c r="F28" s="412">
        <f aca="true" t="shared" si="7" ref="F28:F36">C28+D28</f>
        <v>5.6000000000000006E-05</v>
      </c>
      <c r="G28" s="413" t="s">
        <v>72</v>
      </c>
      <c r="H28" s="414">
        <f aca="true" t="shared" si="8" ref="H28:H36">F28*39.3701</f>
        <v>0.0022047256000000005</v>
      </c>
      <c r="I28" s="413" t="s">
        <v>72</v>
      </c>
      <c r="J28" s="412">
        <f aca="true" t="shared" si="9" ref="J28:J36">H28/2</f>
        <v>0.0011023628000000002</v>
      </c>
      <c r="K28" s="414">
        <v>0</v>
      </c>
    </row>
    <row r="29" spans="1:11" ht="12.75">
      <c r="A29" s="407">
        <v>5</v>
      </c>
      <c r="B29" s="407">
        <f aca="true" t="shared" si="10" ref="B29:B36">A29*0.3048</f>
        <v>1.524</v>
      </c>
      <c r="C29" s="408">
        <f aca="true" t="shared" si="11" ref="C29:C36">0.00002+(B29*0.0000008)</f>
        <v>2.1219200000000002E-05</v>
      </c>
      <c r="D29" s="408">
        <f aca="true" t="shared" si="12" ref="D29:D36">0.000036+(B29*0.000006)</f>
        <v>4.5144E-05</v>
      </c>
      <c r="E29" s="415" t="s">
        <v>72</v>
      </c>
      <c r="F29" s="416">
        <f t="shared" si="7"/>
        <v>6.63632E-05</v>
      </c>
      <c r="G29" s="417" t="s">
        <v>72</v>
      </c>
      <c r="H29" s="418">
        <f t="shared" si="8"/>
        <v>0.00261272582032</v>
      </c>
      <c r="I29" s="417" t="s">
        <v>72</v>
      </c>
      <c r="J29" s="416">
        <f t="shared" si="9"/>
        <v>0.00130636291016</v>
      </c>
      <c r="K29" s="418">
        <v>5</v>
      </c>
    </row>
    <row r="30" spans="1:11" ht="12.75">
      <c r="A30" s="407">
        <v>10</v>
      </c>
      <c r="B30" s="407">
        <f t="shared" si="10"/>
        <v>3.048</v>
      </c>
      <c r="C30" s="408">
        <f t="shared" si="11"/>
        <v>2.2438400000000002E-05</v>
      </c>
      <c r="D30" s="408">
        <f t="shared" si="12"/>
        <v>5.4288000000000006E-05</v>
      </c>
      <c r="E30" s="415" t="s">
        <v>72</v>
      </c>
      <c r="F30" s="416">
        <f t="shared" si="7"/>
        <v>7.672640000000001E-05</v>
      </c>
      <c r="G30" s="417" t="s">
        <v>72</v>
      </c>
      <c r="H30" s="418">
        <f t="shared" si="8"/>
        <v>0.0030207260406400005</v>
      </c>
      <c r="I30" s="417" t="s">
        <v>72</v>
      </c>
      <c r="J30" s="416">
        <f t="shared" si="9"/>
        <v>0.0015103630203200003</v>
      </c>
      <c r="K30" s="418">
        <v>10</v>
      </c>
    </row>
    <row r="31" spans="1:11" ht="12.75">
      <c r="A31" s="407">
        <v>15</v>
      </c>
      <c r="B31" s="407">
        <f t="shared" si="10"/>
        <v>4.572</v>
      </c>
      <c r="C31" s="408">
        <f t="shared" si="11"/>
        <v>2.3657600000000002E-05</v>
      </c>
      <c r="D31" s="408">
        <f t="shared" si="12"/>
        <v>6.3432E-05</v>
      </c>
      <c r="E31" s="415" t="s">
        <v>72</v>
      </c>
      <c r="F31" s="416">
        <f t="shared" si="7"/>
        <v>8.708960000000001E-05</v>
      </c>
      <c r="G31" s="417" t="s">
        <v>72</v>
      </c>
      <c r="H31" s="418">
        <f t="shared" si="8"/>
        <v>0.0034287262609600006</v>
      </c>
      <c r="I31" s="417" t="s">
        <v>72</v>
      </c>
      <c r="J31" s="416">
        <f t="shared" si="9"/>
        <v>0.0017143631304800003</v>
      </c>
      <c r="K31" s="418">
        <v>15</v>
      </c>
    </row>
    <row r="32" spans="1:11" ht="12.75">
      <c r="A32" s="407">
        <v>20</v>
      </c>
      <c r="B32" s="407">
        <f t="shared" si="10"/>
        <v>6.096</v>
      </c>
      <c r="C32" s="408">
        <f t="shared" si="11"/>
        <v>2.4876800000000002E-05</v>
      </c>
      <c r="D32" s="408">
        <f t="shared" si="12"/>
        <v>7.2576E-05</v>
      </c>
      <c r="E32" s="415" t="s">
        <v>72</v>
      </c>
      <c r="F32" s="416">
        <f t="shared" si="7"/>
        <v>9.74528E-05</v>
      </c>
      <c r="G32" s="417" t="s">
        <v>72</v>
      </c>
      <c r="H32" s="418">
        <f t="shared" si="8"/>
        <v>0.00383672648128</v>
      </c>
      <c r="I32" s="417" t="s">
        <v>72</v>
      </c>
      <c r="J32" s="416">
        <f t="shared" si="9"/>
        <v>0.00191836324064</v>
      </c>
      <c r="K32" s="418">
        <v>20</v>
      </c>
    </row>
    <row r="33" spans="1:11" ht="12.75">
      <c r="A33" s="407">
        <v>25</v>
      </c>
      <c r="B33" s="407">
        <f t="shared" si="10"/>
        <v>7.62</v>
      </c>
      <c r="C33" s="408">
        <f t="shared" si="11"/>
        <v>2.6096000000000002E-05</v>
      </c>
      <c r="D33" s="408">
        <f t="shared" si="12"/>
        <v>8.172E-05</v>
      </c>
      <c r="E33" s="415" t="s">
        <v>72</v>
      </c>
      <c r="F33" s="416">
        <f t="shared" si="7"/>
        <v>0.000107816</v>
      </c>
      <c r="G33" s="417" t="s">
        <v>72</v>
      </c>
      <c r="H33" s="418">
        <f t="shared" si="8"/>
        <v>0.0042447267016</v>
      </c>
      <c r="I33" s="417" t="s">
        <v>72</v>
      </c>
      <c r="J33" s="416">
        <f t="shared" si="9"/>
        <v>0.0021223633508</v>
      </c>
      <c r="K33" s="418">
        <v>25</v>
      </c>
    </row>
    <row r="34" spans="1:11" ht="12.75">
      <c r="A34" s="407">
        <v>30</v>
      </c>
      <c r="B34" s="407">
        <f t="shared" si="10"/>
        <v>9.144</v>
      </c>
      <c r="C34" s="408">
        <f t="shared" si="11"/>
        <v>2.7315200000000002E-05</v>
      </c>
      <c r="D34" s="408">
        <f t="shared" si="12"/>
        <v>9.0864E-05</v>
      </c>
      <c r="E34" s="415" t="s">
        <v>72</v>
      </c>
      <c r="F34" s="416">
        <f t="shared" si="7"/>
        <v>0.00011817920000000001</v>
      </c>
      <c r="G34" s="417" t="s">
        <v>72</v>
      </c>
      <c r="H34" s="418">
        <f t="shared" si="8"/>
        <v>0.004652726921920001</v>
      </c>
      <c r="I34" s="417" t="s">
        <v>72</v>
      </c>
      <c r="J34" s="416">
        <f t="shared" si="9"/>
        <v>0.0023263634609600003</v>
      </c>
      <c r="K34" s="418">
        <v>30</v>
      </c>
    </row>
    <row r="35" spans="1:11" ht="12.75">
      <c r="A35" s="407">
        <v>35</v>
      </c>
      <c r="B35" s="407">
        <f t="shared" si="10"/>
        <v>10.668000000000001</v>
      </c>
      <c r="C35" s="408">
        <f t="shared" si="11"/>
        <v>2.8534400000000002E-05</v>
      </c>
      <c r="D35" s="408">
        <f t="shared" si="12"/>
        <v>0.00010000800000000001</v>
      </c>
      <c r="E35" s="415" t="s">
        <v>72</v>
      </c>
      <c r="F35" s="416">
        <f t="shared" si="7"/>
        <v>0.00012854240000000002</v>
      </c>
      <c r="G35" s="417" t="s">
        <v>72</v>
      </c>
      <c r="H35" s="418">
        <f t="shared" si="8"/>
        <v>0.005060727142240001</v>
      </c>
      <c r="I35" s="417" t="s">
        <v>72</v>
      </c>
      <c r="J35" s="416">
        <f t="shared" si="9"/>
        <v>0.0025303635711200006</v>
      </c>
      <c r="K35" s="418">
        <v>35</v>
      </c>
    </row>
    <row r="36" spans="1:11" ht="13.5" thickBot="1">
      <c r="A36" s="409">
        <v>40</v>
      </c>
      <c r="B36" s="409">
        <f t="shared" si="10"/>
        <v>12.192</v>
      </c>
      <c r="C36" s="410">
        <f t="shared" si="11"/>
        <v>2.97536E-05</v>
      </c>
      <c r="D36" s="410">
        <f t="shared" si="12"/>
        <v>0.000109152</v>
      </c>
      <c r="E36" s="419" t="s">
        <v>72</v>
      </c>
      <c r="F36" s="420">
        <f t="shared" si="7"/>
        <v>0.0001389056</v>
      </c>
      <c r="G36" s="421" t="s">
        <v>72</v>
      </c>
      <c r="H36" s="422">
        <f t="shared" si="8"/>
        <v>0.00546872736256</v>
      </c>
      <c r="I36" s="421" t="s">
        <v>72</v>
      </c>
      <c r="J36" s="420">
        <f t="shared" si="9"/>
        <v>0.00273436368128</v>
      </c>
      <c r="K36" s="422">
        <v>40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7:P45"/>
  <sheetViews>
    <sheetView workbookViewId="0" topLeftCell="A1">
      <selection activeCell="E18" sqref="E18"/>
    </sheetView>
  </sheetViews>
  <sheetFormatPr defaultColWidth="9.140625" defaultRowHeight="12.75"/>
  <sheetData>
    <row r="7" ht="12.75">
      <c r="D7" s="456" t="s">
        <v>86</v>
      </c>
    </row>
    <row r="8" spans="3:4" ht="12.75">
      <c r="C8" s="458">
        <v>1</v>
      </c>
      <c r="D8" s="456">
        <v>0.019097411046598012</v>
      </c>
    </row>
    <row r="9" spans="2:13" ht="12.75">
      <c r="B9" s="456" t="s">
        <v>87</v>
      </c>
      <c r="C9" s="459">
        <v>2</v>
      </c>
      <c r="D9" s="456">
        <v>0</v>
      </c>
      <c r="G9" s="456" t="s">
        <v>81</v>
      </c>
      <c r="M9" s="456" t="s">
        <v>80</v>
      </c>
    </row>
    <row r="10" spans="1:13" ht="12.75">
      <c r="A10">
        <v>1</v>
      </c>
      <c r="B10" s="456">
        <v>0.007669865311551227</v>
      </c>
      <c r="C10" s="459">
        <v>3</v>
      </c>
      <c r="D10" s="456">
        <v>0</v>
      </c>
      <c r="F10">
        <v>1</v>
      </c>
      <c r="G10" s="456">
        <v>0.021217296764909577</v>
      </c>
      <c r="L10" s="458">
        <v>1</v>
      </c>
      <c r="M10" s="456">
        <v>0.08510882156882005</v>
      </c>
    </row>
    <row r="11" spans="1:13" ht="12.75">
      <c r="A11">
        <v>2</v>
      </c>
      <c r="B11" s="456">
        <v>0.003</v>
      </c>
      <c r="F11">
        <v>2</v>
      </c>
      <c r="G11" s="456">
        <v>0.001</v>
      </c>
      <c r="L11" s="459">
        <v>2</v>
      </c>
      <c r="M11" s="456">
        <v>0.005</v>
      </c>
    </row>
    <row r="12" spans="1:13" ht="12.75">
      <c r="A12">
        <v>3</v>
      </c>
      <c r="B12" s="456">
        <v>0.005722536903838282</v>
      </c>
      <c r="F12">
        <v>3</v>
      </c>
      <c r="G12" s="456">
        <v>0.001962264768845756</v>
      </c>
      <c r="L12" s="459">
        <v>3</v>
      </c>
      <c r="M12" s="456">
        <v>0.002500583623739061</v>
      </c>
    </row>
    <row r="13" ht="12.75">
      <c r="N13" s="456" t="s">
        <v>79</v>
      </c>
    </row>
    <row r="14" spans="6:14" ht="12.75">
      <c r="F14" s="456"/>
      <c r="M14" s="458">
        <v>1</v>
      </c>
      <c r="N14" s="456">
        <v>0.09806788380405962</v>
      </c>
    </row>
    <row r="15" spans="5:14" ht="12.75">
      <c r="E15" s="456" t="s">
        <v>82</v>
      </c>
      <c r="M15" s="459">
        <v>2</v>
      </c>
      <c r="N15" s="456">
        <v>0.013</v>
      </c>
    </row>
    <row r="16" spans="4:14" ht="12.75">
      <c r="D16">
        <v>1</v>
      </c>
      <c r="E16" s="456">
        <v>0</v>
      </c>
      <c r="M16" s="459">
        <v>3</v>
      </c>
      <c r="N16" s="456">
        <v>0.0018301447746615906</v>
      </c>
    </row>
    <row r="17" spans="4:5" ht="12.75">
      <c r="D17">
        <v>2</v>
      </c>
      <c r="E17" s="456">
        <v>0.004</v>
      </c>
    </row>
    <row r="18" spans="4:5" ht="12.75">
      <c r="D18">
        <v>3</v>
      </c>
      <c r="E18" s="461">
        <v>0.010272054194505387</v>
      </c>
    </row>
    <row r="20" spans="5:15" ht="12.75">
      <c r="E20" s="456" t="s">
        <v>83</v>
      </c>
      <c r="O20" s="456" t="s">
        <v>78</v>
      </c>
    </row>
    <row r="21" spans="4:15" ht="12.75">
      <c r="D21">
        <v>1</v>
      </c>
      <c r="E21" s="456">
        <v>0.004225456384801873</v>
      </c>
      <c r="N21" s="458">
        <v>1</v>
      </c>
      <c r="O21" s="456">
        <v>0.11786812156046267</v>
      </c>
    </row>
    <row r="22" spans="4:15" ht="12.75">
      <c r="D22">
        <v>2</v>
      </c>
      <c r="E22" s="456">
        <v>0.011</v>
      </c>
      <c r="N22" s="459">
        <v>2</v>
      </c>
      <c r="O22" s="456">
        <v>0.027</v>
      </c>
    </row>
    <row r="23" spans="4:15" ht="12.75">
      <c r="D23">
        <v>3</v>
      </c>
      <c r="E23" s="461">
        <v>0.02347353417921738</v>
      </c>
      <c r="N23" s="459">
        <v>3</v>
      </c>
      <c r="O23" s="456">
        <v>0.006568078894524376</v>
      </c>
    </row>
    <row r="24" spans="1:3" ht="12.75">
      <c r="A24" s="460" t="s">
        <v>98</v>
      </c>
      <c r="C24" s="456" t="s">
        <v>84</v>
      </c>
    </row>
    <row r="25" spans="1:3" ht="12.75">
      <c r="A25" s="460" t="s">
        <v>99</v>
      </c>
      <c r="B25">
        <v>1</v>
      </c>
      <c r="C25" s="456">
        <v>0.0027131730250538055</v>
      </c>
    </row>
    <row r="26" spans="1:3" ht="12.75">
      <c r="A26" s="460" t="s">
        <v>99</v>
      </c>
      <c r="B26">
        <v>2</v>
      </c>
      <c r="C26" s="456">
        <v>0.004</v>
      </c>
    </row>
    <row r="27" spans="1:3" ht="12.75">
      <c r="A27" s="460" t="s">
        <v>99</v>
      </c>
      <c r="B27">
        <v>3</v>
      </c>
      <c r="C27" s="461">
        <v>0.016017632827029615</v>
      </c>
    </row>
    <row r="29" spans="6:15" ht="12.75">
      <c r="F29" s="456" t="s">
        <v>88</v>
      </c>
      <c r="O29" s="456" t="s">
        <v>85</v>
      </c>
    </row>
    <row r="30" spans="5:15" ht="12.75">
      <c r="E30">
        <v>1</v>
      </c>
      <c r="F30" s="456">
        <v>0.01081203370615913</v>
      </c>
      <c r="H30" s="456" t="s">
        <v>89</v>
      </c>
      <c r="N30" s="458">
        <v>1</v>
      </c>
      <c r="O30" s="456">
        <v>0.1034843359375941</v>
      </c>
    </row>
    <row r="31" spans="5:15" ht="12.75">
      <c r="E31">
        <v>2</v>
      </c>
      <c r="F31" s="456">
        <v>0.004</v>
      </c>
      <c r="G31" s="458">
        <v>1</v>
      </c>
      <c r="H31" s="456">
        <v>0.04550712021584413</v>
      </c>
      <c r="N31" s="459">
        <v>2</v>
      </c>
      <c r="O31" s="456">
        <v>0.031</v>
      </c>
    </row>
    <row r="32" spans="5:15" ht="12.75">
      <c r="E32">
        <v>3</v>
      </c>
      <c r="F32" s="461">
        <v>0.012577282947017099</v>
      </c>
      <c r="G32" s="459">
        <v>2</v>
      </c>
      <c r="H32" s="456">
        <v>0.013</v>
      </c>
      <c r="N32" s="459">
        <v>3</v>
      </c>
      <c r="O32" s="456">
        <v>0.016634782150195093</v>
      </c>
    </row>
    <row r="33" spans="7:8" ht="12.75">
      <c r="G33" s="459">
        <v>3</v>
      </c>
      <c r="H33" s="456">
        <v>0.01784252730149216</v>
      </c>
    </row>
    <row r="36" spans="1:5" ht="12.75">
      <c r="A36" s="78"/>
      <c r="B36" s="78"/>
      <c r="C36" s="78"/>
      <c r="D36" s="78"/>
      <c r="E36" s="78"/>
    </row>
    <row r="37" ht="12.75">
      <c r="C37" s="456"/>
    </row>
    <row r="38" ht="12.75">
      <c r="C38" s="456"/>
    </row>
    <row r="39" ht="12.75">
      <c r="C39" s="456"/>
    </row>
    <row r="40" ht="12.75">
      <c r="C40" s="456"/>
    </row>
    <row r="41" spans="3:16" ht="12.75">
      <c r="C41" s="456"/>
      <c r="P41" s="456"/>
    </row>
    <row r="42" ht="12.75">
      <c r="C42" s="456"/>
    </row>
    <row r="43" ht="12.75">
      <c r="C43" s="456"/>
    </row>
    <row r="44" ht="12.75">
      <c r="C44" s="456"/>
    </row>
    <row r="45" ht="12.75">
      <c r="E45" s="456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rellis</dc:creator>
  <cp:keywords/>
  <dc:description/>
  <cp:lastModifiedBy>Laser Tracker</cp:lastModifiedBy>
  <cp:lastPrinted>2007-07-27T13:55:28Z</cp:lastPrinted>
  <dcterms:created xsi:type="dcterms:W3CDTF">2007-07-06T13:15:08Z</dcterms:created>
  <dcterms:modified xsi:type="dcterms:W3CDTF">2008-03-18T15:16:41Z</dcterms:modified>
  <cp:category/>
  <cp:version/>
  <cp:contentType/>
  <cp:contentStatus/>
</cp:coreProperties>
</file>