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0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/>
</workbook>
</file>

<file path=xl/sharedStrings.xml><?xml version="1.0" encoding="utf-8"?>
<sst xmlns="http://schemas.openxmlformats.org/spreadsheetml/2006/main" count="408" uniqueCount="117">
  <si>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</si>
  <si>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</si>
  <si>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</si>
  <si>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</si>
  <si>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</si>
  <si>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</si>
  <si>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</si>
  <si>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</si>
  <si>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</si>
  <si>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</si>
  <si>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</si>
  <si>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</si>
  <si>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</si>
  <si>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</si>
  <si>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</si>
  <si>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</si>
  <si>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</si>
  <si>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</si>
  <si>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</si>
  <si>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</si>
  <si>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</si>
  <si>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</si>
  <si>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</si>
  <si>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</si>
  <si>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</si>
  <si>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</si>
  <si>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</si>
  <si>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</si>
  <si>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</si>
  <si>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</si>
  <si>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</si>
  <si>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</si>
  <si>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</si>
  <si>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</si>
  <si>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</si>
  <si>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</si>
  <si>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</si>
  <si>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</si>
  <si>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</si>
  <si>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</si>
  <si>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</si>
  <si>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</si>
  <si>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</si>
  <si>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</si>
  <si>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</si>
  <si>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</si>
  <si>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</si>
  <si>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</si>
  <si>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</si>
  <si>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</si>
  <si>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</si>
  <si>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</si>
  <si>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</si>
  <si>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</si>
  <si>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</si>
  <si>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</si>
  <si>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</si>
  <si>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</si>
  <si>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</si>
  <si>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</si>
  <si>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</si>
  <si>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</si>
  <si>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</si>
  <si>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</si>
  <si>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</si>
  <si>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</si>
  <si>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</si>
  <si>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</si>
  <si>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</si>
  <si>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</si>
  <si>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</si>
  <si>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</si>
  <si>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</si>
  <si>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</si>
  <si>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</si>
  <si>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</si>
  <si>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</si>
  <si>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</si>
  <si>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</si>
  <si>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</si>
  <si>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</si>
  <si>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</si>
  <si>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</si>
  <si>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</si>
  <si>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</si>
  <si>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</si>
  <si>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</si>
  <si>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</si>
  <si>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#4 on 9-27</t>
  </si>
  <si>
    <t>#3 on 9-27</t>
  </si>
  <si>
    <t>#2 on 9-27</t>
  </si>
  <si>
    <t>#1 on 9-25</t>
  </si>
  <si>
    <t>FOR CHART</t>
  </si>
  <si>
    <t>AVG</t>
  </si>
  <si>
    <t>1-8</t>
  </si>
  <si>
    <t>2-6</t>
  </si>
  <si>
    <t>1-3</t>
  </si>
  <si>
    <t>1-5</t>
  </si>
  <si>
    <t>2-4</t>
  </si>
  <si>
    <t>1-4</t>
  </si>
  <si>
    <t>1-6</t>
  </si>
  <si>
    <t>2-3</t>
  </si>
  <si>
    <t>1-1</t>
  </si>
  <si>
    <t>1-9</t>
  </si>
  <si>
    <t>2-9</t>
  </si>
  <si>
    <t>PPPL #</t>
  </si>
  <si>
    <t>Raftop #</t>
  </si>
  <si>
    <t>Post adj 1</t>
  </si>
  <si>
    <t>post adj 2</t>
  </si>
  <si>
    <t>initial</t>
  </si>
  <si>
    <t>Post  adj 3</t>
  </si>
  <si>
    <t>delta x</t>
  </si>
  <si>
    <t>delta y</t>
  </si>
  <si>
    <t>delta z</t>
  </si>
  <si>
    <t>3 minus initial</t>
  </si>
  <si>
    <t>avg</t>
  </si>
  <si>
    <t>#3a on 9-27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</si>
</sst>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0" fillId="21" borderId="10" xfId="0" applyFill="1" applyBorder="1" applyAlignment="1">
      <alignment/>
    </xf>
    <xf numFmtId="166" fontId="0" fillId="21" borderId="6" xfId="0" applyNumberFormat="1" applyFill="1" applyBorder="1" applyAlignment="1">
      <alignment/>
    </xf>
    <xf numFmtId="166" fontId="0" fillId="21" borderId="11" xfId="0" applyNumberFormat="1" applyFill="1" applyBorder="1" applyAlignment="1">
      <alignment/>
    </xf>
    <xf numFmtId="0" fontId="0" fillId="21" borderId="15" xfId="0" applyFill="1" applyBorder="1" applyAlignment="1">
      <alignment/>
    </xf>
    <xf numFmtId="166" fontId="0" fillId="21" borderId="7" xfId="0" applyNumberFormat="1" applyFill="1" applyBorder="1" applyAlignment="1">
      <alignment/>
    </xf>
    <xf numFmtId="166" fontId="0" fillId="21" borderId="12" xfId="0" applyNumberFormat="1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2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166" fontId="0" fillId="0" borderId="40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166" fontId="0" fillId="0" borderId="63" xfId="0" applyNumberFormat="1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76" xfId="0" applyNumberFormat="1" applyBorder="1" applyAlignment="1">
      <alignment/>
    </xf>
    <xf numFmtId="166" fontId="0" fillId="0" borderId="55" xfId="0" applyNumberFormat="1" applyFill="1" applyBorder="1" applyAlignment="1">
      <alignment/>
    </xf>
    <xf numFmtId="166" fontId="0" fillId="0" borderId="55" xfId="0" applyNumberFormat="1" applyFont="1" applyFill="1" applyBorder="1" applyAlignment="1">
      <alignment horizontal="center"/>
    </xf>
    <xf numFmtId="166" fontId="0" fillId="0" borderId="56" xfId="0" applyNumberFormat="1" applyFont="1" applyFill="1" applyBorder="1" applyAlignment="1">
      <alignment horizontal="center"/>
    </xf>
    <xf numFmtId="166" fontId="0" fillId="0" borderId="77" xfId="0" applyNumberForma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0" fillId="0" borderId="78" xfId="0" applyNumberFormat="1" applyFont="1" applyFill="1" applyBorder="1" applyAlignment="1">
      <alignment horizontal="center"/>
    </xf>
    <xf numFmtId="166" fontId="0" fillId="0" borderId="78" xfId="0" applyNumberFormat="1" applyFill="1" applyBorder="1" applyAlignment="1">
      <alignment/>
    </xf>
    <xf numFmtId="166" fontId="0" fillId="0" borderId="78" xfId="0" applyNumberFormat="1" applyBorder="1" applyAlignment="1">
      <alignment/>
    </xf>
    <xf numFmtId="166" fontId="0" fillId="0" borderId="79" xfId="0" applyNumberFormat="1" applyBorder="1" applyAlignment="1">
      <alignment/>
    </xf>
    <xf numFmtId="166" fontId="0" fillId="0" borderId="80" xfId="0" applyNumberFormat="1" applyFill="1" applyBorder="1" applyAlignment="1">
      <alignment/>
    </xf>
    <xf numFmtId="166" fontId="0" fillId="0" borderId="80" xfId="0" applyNumberFormat="1" applyBorder="1" applyAlignment="1">
      <alignment/>
    </xf>
    <xf numFmtId="166" fontId="0" fillId="0" borderId="81" xfId="0" applyNumberFormat="1" applyBorder="1" applyAlignment="1">
      <alignment/>
    </xf>
    <xf numFmtId="1" fontId="0" fillId="0" borderId="55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80" xfId="0" applyNumberFormat="1" applyFill="1" applyBorder="1" applyAlignment="1">
      <alignment/>
    </xf>
    <xf numFmtId="49" fontId="0" fillId="22" borderId="0" xfId="0" applyNumberFormat="1" applyFill="1" applyAlignment="1">
      <alignment horizontal="center"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43" xfId="0" applyNumberFormat="1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6" fontId="0" fillId="0" borderId="42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6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2675"/>
          <c:w val="0.86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Adjustments!$C$28:$H$28</c:f>
              <c:numCache/>
            </c:numRef>
          </c:val>
          <c:smooth val="0"/>
        </c:ser>
        <c:ser>
          <c:idx val="1"/>
          <c:order val="1"/>
          <c:tx>
            <c:strRef>
              <c:f>Adjustments!$B$29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2"/>
          <c:order val="2"/>
          <c:tx>
            <c:strRef>
              <c:f>Adjustments!$B$30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3"/>
          <c:order val="3"/>
          <c:tx>
            <c:strRef>
              <c:f>Adjustments!$B$31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4"/>
          <c:order val="4"/>
          <c:tx>
            <c:strRef>
              <c:f>Adjustments!$B$32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5"/>
          <c:order val="5"/>
          <c:tx>
            <c:strRef>
              <c:f>Adjustments!$B$33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6"/>
          <c:order val="6"/>
          <c:tx>
            <c:strRef>
              <c:f>Adjustments!$B$34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7"/>
          <c:order val="7"/>
          <c:tx>
            <c:strRef>
              <c:f>Adjustments!$B$35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8"/>
          <c:order val="8"/>
          <c:tx>
            <c:strRef>
              <c:f>Adjustments!$B$36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9"/>
          <c:order val="9"/>
          <c:tx>
            <c:strRef>
              <c:f>Adjustments!$B$37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10"/>
          <c:order val="10"/>
          <c:tx>
            <c:strRef>
              <c:f>Adjustments!$B$38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1"/>
          <c:order val="11"/>
          <c:tx>
            <c:strRef>
              <c:f>Adjustments!$B$39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2"/>
          <c:order val="12"/>
          <c:tx>
            <c:strRef>
              <c:f>Adjustments!$B$40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3"/>
          <c:order val="13"/>
          <c:tx>
            <c:strRef>
              <c:f>Adjustments!$B$41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4"/>
          <c:order val="14"/>
          <c:tx>
            <c:strRef>
              <c:f>Adjustments!$B$42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5"/>
          <c:order val="15"/>
          <c:tx>
            <c:strRef>
              <c:f>Adjustments!$B$43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19847"/>
        <c:crosses val="autoZero"/>
        <c:auto val="1"/>
        <c:lblOffset val="100"/>
        <c:noMultiLvlLbl val="0"/>
      </c:catAx>
      <c:valAx>
        <c:axId val="9119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3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47</xdr:row>
      <xdr:rowOff>28575</xdr:rowOff>
    </xdr:from>
    <xdr:to>
      <xdr:col>11</xdr:col>
      <xdr:colOff>323850</xdr:colOff>
      <xdr:row>74</xdr:row>
      <xdr:rowOff>28575</xdr:rowOff>
    </xdr:to>
    <xdr:graphicFrame>
      <xdr:nvGraphicFramePr>
        <xdr:cNvPr id="1" name="Chart 3"/>
        <xdr:cNvGraphicFramePr/>
      </xdr:nvGraphicFramePr>
      <xdr:xfrm>
        <a:off x="590550" y="7705725"/>
        <a:ext cx="877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I5" sqref="I5:I13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</cols>
  <sheetData>
    <row r="1" spans="1:9" ht="30.75" customHeight="1" thickBot="1">
      <c r="A1" s="81" t="s">
        <v>43</v>
      </c>
      <c r="B1" s="80"/>
      <c r="C1" s="80"/>
      <c r="D1" s="80"/>
      <c r="E1" s="80"/>
      <c r="F1" s="80"/>
      <c r="I1" s="1"/>
    </row>
    <row r="2" spans="1:14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K2" s="14"/>
      <c r="L2" s="392"/>
      <c r="M2" s="392"/>
      <c r="N2" s="392"/>
    </row>
    <row r="3" spans="1:14" ht="12.75">
      <c r="A3" s="84"/>
      <c r="B3" s="91" t="s">
        <v>1</v>
      </c>
      <c r="C3" s="92" t="s">
        <v>2</v>
      </c>
      <c r="D3" s="93" t="s">
        <v>3</v>
      </c>
      <c r="E3" s="91" t="s">
        <v>12</v>
      </c>
      <c r="F3" s="92" t="s">
        <v>13</v>
      </c>
      <c r="G3" s="92" t="s">
        <v>34</v>
      </c>
      <c r="H3" s="94" t="s">
        <v>33</v>
      </c>
      <c r="I3" s="16"/>
      <c r="K3" s="14"/>
      <c r="L3" s="392"/>
      <c r="M3" s="392"/>
      <c r="N3" s="392"/>
    </row>
    <row r="4" spans="1:14" ht="13.5" thickBot="1">
      <c r="A4" s="101" t="s">
        <v>0</v>
      </c>
      <c r="B4" s="95"/>
      <c r="C4" s="96"/>
      <c r="D4" s="97"/>
      <c r="E4" s="95"/>
      <c r="F4" s="96"/>
      <c r="G4" s="98">
        <f>IF(D5&gt;-1,D5,"")</f>
        <v>0</v>
      </c>
      <c r="H4" s="99"/>
      <c r="I4" s="494"/>
      <c r="K4" s="513" t="s">
        <v>96</v>
      </c>
      <c r="L4" s="520">
        <v>84.8813681648401</v>
      </c>
      <c r="M4" s="521">
        <v>43.8495696627687</v>
      </c>
      <c r="N4" s="522">
        <v>-0.933037238746241</v>
      </c>
    </row>
    <row r="5" spans="1:14" ht="12.75">
      <c r="A5" s="100">
        <v>1</v>
      </c>
      <c r="B5" s="517"/>
      <c r="C5" s="518"/>
      <c r="D5" s="519"/>
      <c r="E5" s="89">
        <f aca="true" t="shared" si="0" ref="E5:E17">57.3*ATAN2(B5-60,C5)</f>
        <v>180.01325905069513</v>
      </c>
      <c r="F5" s="90" t="e">
        <f aca="true" t="shared" si="1" ref="F5:F17">57.3*ATAN2(B5,D5)</f>
        <v>#DIV/0!</v>
      </c>
      <c r="G5" s="87">
        <f>SUMPRODUCT(G$24:I$24,B5:D5)</f>
        <v>0</v>
      </c>
      <c r="H5" s="88">
        <f>SUMPRODUCT(G$23:I$23,B5:D5)</f>
        <v>0</v>
      </c>
      <c r="I5" s="495"/>
      <c r="K5" s="513" t="s">
        <v>99</v>
      </c>
      <c r="L5" s="523">
        <v>97.3721495158414</v>
      </c>
      <c r="M5" s="524">
        <v>32.1652507014924</v>
      </c>
      <c r="N5" s="525">
        <v>-0.939979492970156</v>
      </c>
    </row>
    <row r="6" spans="1:14" ht="12.75">
      <c r="A6" s="85">
        <v>2</v>
      </c>
      <c r="B6" s="520"/>
      <c r="C6" s="521"/>
      <c r="D6" s="522"/>
      <c r="E6" s="89">
        <f t="shared" si="0"/>
        <v>180.01325905069513</v>
      </c>
      <c r="F6" s="90" t="e">
        <f t="shared" si="1"/>
        <v>#DIV/0!</v>
      </c>
      <c r="G6" s="22">
        <f aca="true" t="shared" si="2" ref="G6:G17">SUMPRODUCT(G$24:I$24,B6:D6)</f>
        <v>0</v>
      </c>
      <c r="H6" s="82">
        <f aca="true" t="shared" si="3" ref="H6:H17">SUMPRODUCT(G$23:I$23,B6:D6)</f>
        <v>0</v>
      </c>
      <c r="I6" s="495"/>
      <c r="K6" s="14"/>
      <c r="L6" s="392"/>
      <c r="M6" s="392"/>
      <c r="N6" s="392"/>
    </row>
    <row r="7" spans="1:14" ht="12.75">
      <c r="A7" s="85">
        <v>3</v>
      </c>
      <c r="B7" s="520"/>
      <c r="C7" s="521"/>
      <c r="D7" s="522"/>
      <c r="E7" s="89">
        <f t="shared" si="0"/>
        <v>180.01325905069513</v>
      </c>
      <c r="F7" s="90" t="e">
        <f t="shared" si="1"/>
        <v>#DIV/0!</v>
      </c>
      <c r="G7" s="22">
        <f t="shared" si="2"/>
        <v>0</v>
      </c>
      <c r="H7" s="82">
        <f t="shared" si="3"/>
        <v>0</v>
      </c>
      <c r="I7" s="495"/>
      <c r="K7" s="14"/>
      <c r="L7" s="392"/>
      <c r="M7" s="392"/>
      <c r="N7" s="392"/>
    </row>
    <row r="8" spans="1:14" ht="12.75">
      <c r="A8" s="85">
        <v>4</v>
      </c>
      <c r="B8" s="520"/>
      <c r="C8" s="521"/>
      <c r="D8" s="522"/>
      <c r="E8" s="89">
        <f t="shared" si="0"/>
        <v>180.01325905069513</v>
      </c>
      <c r="F8" s="90" t="e">
        <f t="shared" si="1"/>
        <v>#DIV/0!</v>
      </c>
      <c r="G8" s="22">
        <f t="shared" si="2"/>
        <v>0</v>
      </c>
      <c r="H8" s="82">
        <f t="shared" si="3"/>
        <v>0</v>
      </c>
      <c r="I8" s="495"/>
      <c r="K8" s="14"/>
      <c r="L8" s="392"/>
      <c r="M8" s="392"/>
      <c r="N8" s="392"/>
    </row>
    <row r="9" spans="1:14" ht="12.75">
      <c r="A9" s="85">
        <v>5</v>
      </c>
      <c r="B9" s="520"/>
      <c r="C9" s="521"/>
      <c r="D9" s="522"/>
      <c r="E9" s="89">
        <f t="shared" si="0"/>
        <v>180.01325905069513</v>
      </c>
      <c r="F9" s="90" t="e">
        <f t="shared" si="1"/>
        <v>#DIV/0!</v>
      </c>
      <c r="G9" s="22">
        <f t="shared" si="2"/>
        <v>0</v>
      </c>
      <c r="H9" s="82">
        <f t="shared" si="3"/>
        <v>0</v>
      </c>
      <c r="I9" s="495"/>
      <c r="K9" s="14"/>
      <c r="L9" s="392"/>
      <c r="M9" s="392"/>
      <c r="N9" s="392"/>
    </row>
    <row r="10" spans="1:14" ht="12.75">
      <c r="A10" s="85">
        <v>6</v>
      </c>
      <c r="B10" s="520"/>
      <c r="C10" s="521"/>
      <c r="D10" s="522"/>
      <c r="E10" s="89">
        <f t="shared" si="0"/>
        <v>180.01325905069513</v>
      </c>
      <c r="F10" s="90" t="e">
        <f t="shared" si="1"/>
        <v>#DIV/0!</v>
      </c>
      <c r="G10" s="22">
        <f t="shared" si="2"/>
        <v>0</v>
      </c>
      <c r="H10" s="82">
        <f t="shared" si="3"/>
        <v>0</v>
      </c>
      <c r="I10" s="495"/>
      <c r="K10" s="14"/>
      <c r="L10" s="392"/>
      <c r="M10" s="392"/>
      <c r="N10" s="392"/>
    </row>
    <row r="11" spans="1:14" ht="12.75">
      <c r="A11" s="85">
        <v>7</v>
      </c>
      <c r="B11" s="520"/>
      <c r="C11" s="521"/>
      <c r="D11" s="522"/>
      <c r="E11" s="89">
        <f t="shared" si="0"/>
        <v>180.01325905069513</v>
      </c>
      <c r="F11" s="90" t="e">
        <f t="shared" si="1"/>
        <v>#DIV/0!</v>
      </c>
      <c r="G11" s="22">
        <f t="shared" si="2"/>
        <v>0</v>
      </c>
      <c r="H11" s="82">
        <f t="shared" si="3"/>
        <v>0</v>
      </c>
      <c r="I11" s="495"/>
      <c r="K11" s="14"/>
      <c r="L11" s="493"/>
      <c r="M11" s="493"/>
      <c r="N11" s="493"/>
    </row>
    <row r="12" spans="1:14" ht="12.75">
      <c r="A12" s="85">
        <v>8</v>
      </c>
      <c r="B12" s="520"/>
      <c r="C12" s="521"/>
      <c r="D12" s="522"/>
      <c r="E12" s="89">
        <f t="shared" si="0"/>
        <v>180.01325905069513</v>
      </c>
      <c r="F12" s="90" t="e">
        <f t="shared" si="1"/>
        <v>#DIV/0!</v>
      </c>
      <c r="G12" s="22">
        <f t="shared" si="2"/>
        <v>0</v>
      </c>
      <c r="H12" s="82">
        <f t="shared" si="3"/>
        <v>0</v>
      </c>
      <c r="I12" s="495"/>
      <c r="K12" s="14"/>
      <c r="L12" s="493"/>
      <c r="M12" s="493"/>
      <c r="N12" s="493"/>
    </row>
    <row r="13" spans="1:9" ht="12.75">
      <c r="A13" s="85">
        <v>9</v>
      </c>
      <c r="B13" s="520"/>
      <c r="C13" s="521"/>
      <c r="D13" s="522"/>
      <c r="E13" s="89">
        <f t="shared" si="0"/>
        <v>180.01325905069513</v>
      </c>
      <c r="F13" s="90" t="e">
        <f t="shared" si="1"/>
        <v>#DIV/0!</v>
      </c>
      <c r="G13" s="22">
        <f t="shared" si="2"/>
        <v>0</v>
      </c>
      <c r="H13" s="82">
        <f t="shared" si="3"/>
        <v>0</v>
      </c>
      <c r="I13" s="495"/>
    </row>
    <row r="14" spans="1:8" ht="12.75">
      <c r="A14" s="85">
        <v>10</v>
      </c>
      <c r="B14" s="520"/>
      <c r="C14" s="521"/>
      <c r="D14" s="522"/>
      <c r="E14" s="89">
        <f t="shared" si="0"/>
        <v>180.01325905069513</v>
      </c>
      <c r="F14" s="90" t="e">
        <f t="shared" si="1"/>
        <v>#DIV/0!</v>
      </c>
      <c r="G14" s="22">
        <f t="shared" si="2"/>
        <v>0</v>
      </c>
      <c r="H14" s="82">
        <f t="shared" si="3"/>
        <v>0</v>
      </c>
    </row>
    <row r="15" spans="1:8" ht="12.75">
      <c r="A15" s="85">
        <v>11</v>
      </c>
      <c r="B15" s="520"/>
      <c r="C15" s="521"/>
      <c r="D15" s="522"/>
      <c r="E15" s="89">
        <f t="shared" si="0"/>
        <v>180.01325905069513</v>
      </c>
      <c r="F15" s="90" t="e">
        <f t="shared" si="1"/>
        <v>#DIV/0!</v>
      </c>
      <c r="G15" s="22">
        <f t="shared" si="2"/>
        <v>0</v>
      </c>
      <c r="H15" s="82">
        <f t="shared" si="3"/>
        <v>0</v>
      </c>
    </row>
    <row r="16" spans="1:9" ht="12.75">
      <c r="A16" s="85">
        <v>12</v>
      </c>
      <c r="B16" s="520"/>
      <c r="C16" s="521"/>
      <c r="D16" s="522"/>
      <c r="E16" s="89">
        <f t="shared" si="0"/>
        <v>180.01325905069513</v>
      </c>
      <c r="F16" s="90" t="e">
        <f t="shared" si="1"/>
        <v>#DIV/0!</v>
      </c>
      <c r="G16" s="22">
        <f t="shared" si="2"/>
        <v>0</v>
      </c>
      <c r="H16" s="82">
        <f t="shared" si="3"/>
        <v>0</v>
      </c>
      <c r="I16" s="494"/>
    </row>
    <row r="17" spans="1:9" ht="13.5" thickBot="1">
      <c r="A17" s="85">
        <v>13</v>
      </c>
      <c r="B17" s="520"/>
      <c r="C17" s="521"/>
      <c r="D17" s="522"/>
      <c r="E17" s="89">
        <f t="shared" si="0"/>
        <v>180.01325905069513</v>
      </c>
      <c r="F17" s="90" t="e">
        <f t="shared" si="1"/>
        <v>#DIV/0!</v>
      </c>
      <c r="G17" s="22">
        <f t="shared" si="2"/>
        <v>0</v>
      </c>
      <c r="H17" s="82">
        <f t="shared" si="3"/>
        <v>0</v>
      </c>
      <c r="I17" s="494"/>
    </row>
    <row r="18" spans="1:14" ht="13.5" thickBot="1">
      <c r="A18" s="85">
        <v>14</v>
      </c>
      <c r="B18" s="520"/>
      <c r="C18" s="521"/>
      <c r="D18" s="522"/>
      <c r="E18" s="89">
        <f>57.3*ATAN2(B18-60,C18)</f>
        <v>180.01325905069513</v>
      </c>
      <c r="F18" s="90" t="e">
        <f>57.3*ATAN2(B18,D18)</f>
        <v>#DIV/0!</v>
      </c>
      <c r="G18" s="22">
        <f>SUMPRODUCT(G$24:I$24,B18:D18)</f>
        <v>0</v>
      </c>
      <c r="H18" s="82">
        <f>SUMPRODUCT(G$23:I$23,B18:D18)</f>
        <v>0</v>
      </c>
      <c r="I18" s="494"/>
      <c r="J18" s="24" t="s">
        <v>46</v>
      </c>
      <c r="K18" s="25"/>
      <c r="L18" s="25"/>
      <c r="M18" s="25"/>
      <c r="N18" s="362" t="s">
        <v>53</v>
      </c>
    </row>
    <row r="19" spans="1:14" ht="13.5" thickBot="1">
      <c r="A19" s="86">
        <v>15</v>
      </c>
      <c r="B19" s="526"/>
      <c r="C19" s="527"/>
      <c r="D19" s="528"/>
      <c r="E19" s="89">
        <f>57.3*ATAN2(B19-60,C19)</f>
        <v>180.01325905069513</v>
      </c>
      <c r="F19" s="90" t="e">
        <f>57.3*ATAN2(B19,D19)</f>
        <v>#DIV/0!</v>
      </c>
      <c r="G19" s="23">
        <f>SUMPRODUCT(G$24:I$24,B19:D19)</f>
        <v>0</v>
      </c>
      <c r="H19" s="83">
        <f>SUMPRODUCT(G$23:I$23,B19:D19)</f>
        <v>0</v>
      </c>
      <c r="I19" s="494"/>
      <c r="J19" s="327" t="s">
        <v>47</v>
      </c>
      <c r="K19" s="328">
        <v>1</v>
      </c>
      <c r="L19" s="333">
        <v>20</v>
      </c>
      <c r="M19" s="333">
        <v>0</v>
      </c>
      <c r="N19" s="325"/>
    </row>
    <row r="20" spans="10:15" ht="12.75">
      <c r="J20" s="331" t="s">
        <v>48</v>
      </c>
      <c r="K20" s="332"/>
      <c r="L20" s="333">
        <v>40</v>
      </c>
      <c r="M20" s="333">
        <v>20</v>
      </c>
      <c r="N20" s="325">
        <f>IF(AND(K19=1,ISBLANK(K20),ISBLANK(K21)),20,IF(AND(K20=1,ISBLANK(K19),ISBLANK(K21)),40,IF(AND(K21=1,ISBLANK(K19),ISBLANK(K20)),60)))</f>
        <v>20</v>
      </c>
      <c r="O20" t="s">
        <v>81</v>
      </c>
    </row>
    <row r="21" spans="10:15" ht="13.5" thickBot="1">
      <c r="J21" s="334" t="s">
        <v>49</v>
      </c>
      <c r="K21" s="335"/>
      <c r="L21" s="333">
        <v>60</v>
      </c>
      <c r="M21" s="333">
        <v>40</v>
      </c>
      <c r="N21" s="325">
        <f>IF(AND(K19=1,ISBLANK(K20),ISBLANK(K21)),0,IF(AND(K20=1,ISBLANK(K19),ISBLANK(K21)),20,IF(AND(K21=1,ISBLANK(K19),ISBLANK(K20)),40)))</f>
        <v>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5" t="s">
        <v>3</v>
      </c>
      <c r="F23" s="37" t="s">
        <v>31</v>
      </c>
      <c r="G23" s="38">
        <f>SIN(N20*ACOS(-1)/180)</f>
        <v>0.3420201433256687</v>
      </c>
      <c r="H23" s="38">
        <v>0</v>
      </c>
      <c r="I23" s="39">
        <f>COS(N20*ACOS(-1)/180)</f>
        <v>0.9396926207859084</v>
      </c>
      <c r="J23" s="327" t="s">
        <v>52</v>
      </c>
      <c r="K23" s="328">
        <v>1</v>
      </c>
      <c r="L23" s="324"/>
      <c r="M23" s="324"/>
      <c r="N23" s="360" t="str">
        <f>IF(AND(K23=1,ISBLANK(K24)),"G",IF(AND(K24=1,ISBLANK(K23)),"H"))</f>
        <v>G</v>
      </c>
      <c r="O23" t="s">
        <v>79</v>
      </c>
    </row>
    <row r="24" spans="1:15" ht="13.5" thickBot="1">
      <c r="A24" s="29">
        <v>1</v>
      </c>
      <c r="B24" s="451">
        <v>-18.51134</v>
      </c>
      <c r="C24" s="451">
        <v>-37.54596</v>
      </c>
      <c r="D24" s="452">
        <v>-15.45338</v>
      </c>
      <c r="F24" s="40" t="s">
        <v>14</v>
      </c>
      <c r="G24" s="41">
        <f>SIN(N21*ACOS(-1)/180)</f>
        <v>0</v>
      </c>
      <c r="H24" s="41">
        <v>0</v>
      </c>
      <c r="I24" s="42">
        <f>N24*COS(N21*ACOS(-1)/180)</f>
        <v>-1</v>
      </c>
      <c r="J24" s="329" t="s">
        <v>51</v>
      </c>
      <c r="K24" s="330"/>
      <c r="L24" s="326"/>
      <c r="M24" s="326"/>
      <c r="N24" s="361">
        <f>IF(AND(K23=1,ISBLANK(K24)),-1,IF(AND(K24=1,ISBLANK(K23)),1))</f>
        <v>-1</v>
      </c>
      <c r="O24" t="s">
        <v>80</v>
      </c>
    </row>
    <row r="25" spans="1:11" ht="12.75">
      <c r="A25" s="29">
        <v>2</v>
      </c>
      <c r="B25" s="451">
        <v>-116.79791</v>
      </c>
      <c r="C25" s="451">
        <v>-38.55497</v>
      </c>
      <c r="D25" s="452">
        <v>-15.00141</v>
      </c>
      <c r="J25" s="14"/>
      <c r="K25" s="14"/>
    </row>
    <row r="26" spans="1:11" ht="13.5" thickBot="1">
      <c r="A26" s="36">
        <v>3</v>
      </c>
      <c r="B26" s="453">
        <v>-70.65116</v>
      </c>
      <c r="C26" s="453">
        <v>-117.60771</v>
      </c>
      <c r="D26" s="454">
        <v>-15.85598</v>
      </c>
      <c r="J26" s="14"/>
      <c r="K26" s="14"/>
    </row>
    <row r="27" ht="13.5" thickBot="1">
      <c r="M27" s="336"/>
    </row>
    <row r="28" spans="1:10" ht="12.75">
      <c r="A28" s="21" t="s">
        <v>45</v>
      </c>
      <c r="B28" s="17"/>
      <c r="C28" s="17"/>
      <c r="D28" s="18"/>
      <c r="E28" s="74" t="s">
        <v>42</v>
      </c>
      <c r="G28" s="1"/>
      <c r="H28" s="392"/>
      <c r="I28" s="441"/>
      <c r="J28" s="437"/>
    </row>
    <row r="29" spans="1:17" ht="13.5" thickBot="1">
      <c r="A29" s="34"/>
      <c r="B29" s="19"/>
      <c r="C29" s="19"/>
      <c r="D29" s="20"/>
      <c r="E29" s="14"/>
      <c r="F29" s="15"/>
      <c r="G29" s="3"/>
      <c r="H29" s="392" t="s">
        <v>109</v>
      </c>
      <c r="I29" s="441"/>
      <c r="J29" s="437"/>
      <c r="M29" t="s">
        <v>107</v>
      </c>
      <c r="Q29" t="s">
        <v>108</v>
      </c>
    </row>
    <row r="30" spans="1:19" ht="12.75">
      <c r="A30" s="443" t="s">
        <v>15</v>
      </c>
      <c r="B30" s="77" t="s">
        <v>16</v>
      </c>
      <c r="C30" s="78" t="s">
        <v>17</v>
      </c>
      <c r="D30" s="79" t="s">
        <v>18</v>
      </c>
      <c r="E30" s="14"/>
      <c r="F30" s="15"/>
      <c r="G30" s="495" t="s">
        <v>102</v>
      </c>
      <c r="H30" s="392">
        <v>-108.4224</v>
      </c>
      <c r="I30" s="392">
        <v>-45.30874</v>
      </c>
      <c r="J30" s="392">
        <v>-13.89522</v>
      </c>
      <c r="M30" s="392">
        <v>-108.42304</v>
      </c>
      <c r="N30" s="392">
        <v>-45.30595</v>
      </c>
      <c r="O30" s="392">
        <v>-13.89373</v>
      </c>
      <c r="P30" s="392"/>
      <c r="Q30" s="392">
        <v>-108.42112</v>
      </c>
      <c r="R30" s="392">
        <v>-45.30517</v>
      </c>
      <c r="S30" s="392">
        <v>-13.89382</v>
      </c>
    </row>
    <row r="31" spans="1:19" ht="12.75">
      <c r="A31" s="444">
        <v>1</v>
      </c>
      <c r="B31" s="514">
        <v>-108.41932</v>
      </c>
      <c r="C31" s="515">
        <v>-45.30248</v>
      </c>
      <c r="D31" s="516">
        <v>-13.8906</v>
      </c>
      <c r="E31" s="14" t="b">
        <f>AND(ISBLANK(B31),ISBLANK(C31),ISBLANK(D31))</f>
        <v>0</v>
      </c>
      <c r="F31" s="15"/>
      <c r="G31" s="495" t="s">
        <v>101</v>
      </c>
      <c r="H31" s="392">
        <v>-105.00703</v>
      </c>
      <c r="I31" s="392">
        <v>-105.41491</v>
      </c>
      <c r="J31" s="392">
        <v>12.97383</v>
      </c>
      <c r="K31" s="493"/>
      <c r="M31" s="392">
        <v>-105.00772</v>
      </c>
      <c r="N31" s="392">
        <v>-105.41162</v>
      </c>
      <c r="O31" s="392">
        <v>12.97706</v>
      </c>
      <c r="P31" s="392"/>
      <c r="Q31" s="392">
        <v>-105.00702</v>
      </c>
      <c r="R31" s="392">
        <v>-105.40804</v>
      </c>
      <c r="S31" s="392">
        <v>12.97993</v>
      </c>
    </row>
    <row r="32" spans="1:19" ht="12.75">
      <c r="A32" s="444">
        <v>2</v>
      </c>
      <c r="B32" s="514">
        <v>-105.00689</v>
      </c>
      <c r="C32" s="515">
        <v>-105.40826</v>
      </c>
      <c r="D32" s="516">
        <v>12.98292</v>
      </c>
      <c r="E32" s="14" t="b">
        <f aca="true" t="shared" si="4" ref="E32:E45">AND(ISBLANK(B32),ISBLANK(C32),ISBLANK(D32))</f>
        <v>0</v>
      </c>
      <c r="F32" s="15"/>
      <c r="G32" s="495" t="s">
        <v>98</v>
      </c>
      <c r="H32" s="392">
        <v>-96.06081</v>
      </c>
      <c r="I32" s="392">
        <v>-113.04739</v>
      </c>
      <c r="J32" s="392">
        <v>15.66492</v>
      </c>
      <c r="K32" s="496"/>
      <c r="M32" s="392">
        <v>-96.05904</v>
      </c>
      <c r="N32" s="392">
        <v>-113.0395</v>
      </c>
      <c r="O32" s="392">
        <v>15.67038</v>
      </c>
      <c r="P32" s="392"/>
      <c r="Q32" s="392">
        <v>-96.05937</v>
      </c>
      <c r="R32" s="392">
        <v>-113.03695</v>
      </c>
      <c r="S32" s="392">
        <v>15.67096</v>
      </c>
    </row>
    <row r="33" spans="1:19" ht="12.75">
      <c r="A33" s="444">
        <v>3</v>
      </c>
      <c r="B33" s="514">
        <v>-96.05688</v>
      </c>
      <c r="C33" s="515">
        <v>-113.03619</v>
      </c>
      <c r="D33" s="516">
        <v>15.67268</v>
      </c>
      <c r="E33" s="14" t="b">
        <f t="shared" si="4"/>
        <v>0</v>
      </c>
      <c r="F33" s="15"/>
      <c r="G33" s="495" t="s">
        <v>97</v>
      </c>
      <c r="H33" s="392">
        <v>-34.25399</v>
      </c>
      <c r="I33" s="392">
        <v>-121.21577</v>
      </c>
      <c r="J33" s="392">
        <v>-14.86852</v>
      </c>
      <c r="K33" s="496"/>
      <c r="M33" s="392">
        <v>-34.24782</v>
      </c>
      <c r="N33" s="392">
        <v>-121.21782</v>
      </c>
      <c r="O33" s="392">
        <v>-14.85025</v>
      </c>
      <c r="P33" s="392"/>
      <c r="Q33" s="392">
        <v>-34.24343</v>
      </c>
      <c r="R33" s="392">
        <v>-121.21472</v>
      </c>
      <c r="S33" s="392">
        <v>-14.84908</v>
      </c>
    </row>
    <row r="34" spans="1:19" ht="12.75">
      <c r="A34" s="444">
        <v>4</v>
      </c>
      <c r="B34" s="514">
        <v>-34.24062</v>
      </c>
      <c r="C34" s="515">
        <v>-121.21254</v>
      </c>
      <c r="D34" s="516">
        <v>-14.84432</v>
      </c>
      <c r="E34" s="14" t="b">
        <f t="shared" si="4"/>
        <v>0</v>
      </c>
      <c r="F34" s="15"/>
      <c r="G34" s="495" t="s">
        <v>100</v>
      </c>
      <c r="H34" s="392">
        <v>-22.92697</v>
      </c>
      <c r="I34" s="392">
        <v>-108.76128</v>
      </c>
      <c r="J34" s="392">
        <v>-14.81671</v>
      </c>
      <c r="K34" s="496"/>
      <c r="M34" s="392">
        <v>-22.92352</v>
      </c>
      <c r="N34" s="392">
        <v>-108.76246</v>
      </c>
      <c r="O34" s="392">
        <v>-14.79994</v>
      </c>
      <c r="P34" s="392"/>
      <c r="Q34" s="392">
        <v>-22.92669</v>
      </c>
      <c r="R34" s="392">
        <v>-108.75857</v>
      </c>
      <c r="S34" s="392">
        <v>-14.79805</v>
      </c>
    </row>
    <row r="35" spans="1:19" ht="12.75">
      <c r="A35" s="444">
        <v>5</v>
      </c>
      <c r="B35" s="514">
        <v>-22.91444</v>
      </c>
      <c r="C35" s="515">
        <v>-108.75829</v>
      </c>
      <c r="D35" s="516">
        <v>-14.78885</v>
      </c>
      <c r="E35" s="14" t="b">
        <f t="shared" si="4"/>
        <v>0</v>
      </c>
      <c r="F35" s="15"/>
      <c r="G35" s="495" t="s">
        <v>95</v>
      </c>
      <c r="H35" s="392">
        <v>-17.46353</v>
      </c>
      <c r="I35" s="392">
        <v>-89.30841</v>
      </c>
      <c r="J35" s="392">
        <v>7.1474</v>
      </c>
      <c r="K35" s="496"/>
      <c r="M35" s="392">
        <v>-17.46577</v>
      </c>
      <c r="N35" s="392">
        <v>-89.30563</v>
      </c>
      <c r="O35" s="392">
        <v>7.16176</v>
      </c>
      <c r="P35" s="392"/>
      <c r="Q35" s="392">
        <v>-17.46571</v>
      </c>
      <c r="R35" s="392">
        <v>-89.30364</v>
      </c>
      <c r="S35" s="392">
        <v>7.16758</v>
      </c>
    </row>
    <row r="36" spans="1:19" ht="12.75">
      <c r="A36" s="444">
        <v>6</v>
      </c>
      <c r="B36" s="514">
        <v>-17.4659</v>
      </c>
      <c r="C36" s="515">
        <v>-89.30062</v>
      </c>
      <c r="D36" s="516">
        <v>7.17412</v>
      </c>
      <c r="E36" s="14" t="b">
        <f t="shared" si="4"/>
        <v>0</v>
      </c>
      <c r="F36" s="15"/>
      <c r="G36" s="495" t="s">
        <v>94</v>
      </c>
      <c r="H36" s="392">
        <v>-30.63426</v>
      </c>
      <c r="I36" s="392">
        <v>-42.67359</v>
      </c>
      <c r="J36" s="392">
        <v>-14.24307</v>
      </c>
      <c r="K36" s="496"/>
      <c r="M36" s="392">
        <v>-30.63361</v>
      </c>
      <c r="N36" s="392">
        <v>-42.6748</v>
      </c>
      <c r="O36" s="392">
        <v>-14.23701</v>
      </c>
      <c r="P36" s="392"/>
      <c r="Q36" s="392">
        <v>-30.63232</v>
      </c>
      <c r="R36" s="392">
        <v>-42.67274</v>
      </c>
      <c r="S36" s="392">
        <v>-14.23379</v>
      </c>
    </row>
    <row r="37" spans="1:19" ht="12.75">
      <c r="A37" s="444">
        <v>7</v>
      </c>
      <c r="B37" s="514">
        <v>-30.63244</v>
      </c>
      <c r="C37" s="515">
        <v>-42.67283</v>
      </c>
      <c r="D37" s="516">
        <v>-14.23283</v>
      </c>
      <c r="E37" s="14" t="b">
        <f t="shared" si="4"/>
        <v>0</v>
      </c>
      <c r="F37" s="15"/>
      <c r="G37" s="495" t="s">
        <v>103</v>
      </c>
      <c r="H37" s="392">
        <v>-57.89386</v>
      </c>
      <c r="I37" s="392">
        <v>-46.91565</v>
      </c>
      <c r="J37" s="392">
        <v>-14.14863</v>
      </c>
      <c r="K37" s="496"/>
      <c r="M37" s="392">
        <v>-57.89304</v>
      </c>
      <c r="N37" s="392">
        <v>-46.91497</v>
      </c>
      <c r="O37" s="392">
        <v>-14.14408</v>
      </c>
      <c r="P37" s="392"/>
      <c r="Q37" s="392">
        <v>-57.89052</v>
      </c>
      <c r="R37" s="392">
        <v>-46.90915</v>
      </c>
      <c r="S37" s="392">
        <v>-14.1416</v>
      </c>
    </row>
    <row r="38" spans="1:19" ht="12.75">
      <c r="A38" s="444">
        <v>8</v>
      </c>
      <c r="B38" s="514">
        <v>-57.8906</v>
      </c>
      <c r="C38" s="515">
        <v>-46.90881</v>
      </c>
      <c r="D38" s="516">
        <v>-14.13964</v>
      </c>
      <c r="E38" s="14" t="b">
        <f t="shared" si="4"/>
        <v>0</v>
      </c>
      <c r="F38" s="14"/>
      <c r="G38" s="495" t="s">
        <v>104</v>
      </c>
      <c r="H38" s="392">
        <v>-58.97244</v>
      </c>
      <c r="I38" s="392">
        <v>-48.11624</v>
      </c>
      <c r="J38" s="392">
        <v>-7.41076</v>
      </c>
      <c r="K38" s="496"/>
      <c r="M38" s="392">
        <v>-58.97343</v>
      </c>
      <c r="N38" s="392">
        <v>-48.11628</v>
      </c>
      <c r="O38" s="392">
        <v>-7.4065</v>
      </c>
      <c r="P38" s="392"/>
      <c r="Q38" s="392">
        <v>-58.97169</v>
      </c>
      <c r="R38" s="392">
        <v>-48.11332</v>
      </c>
      <c r="S38" s="392">
        <v>-7.40565</v>
      </c>
    </row>
    <row r="39" spans="1:13" ht="12.75">
      <c r="A39" s="444">
        <v>9</v>
      </c>
      <c r="B39" s="514">
        <v>-58.97053</v>
      </c>
      <c r="C39" s="515">
        <v>-48.11158</v>
      </c>
      <c r="D39" s="516">
        <v>-7.40299</v>
      </c>
      <c r="E39" s="14" t="b">
        <f t="shared" si="4"/>
        <v>0</v>
      </c>
      <c r="F39" s="14"/>
      <c r="I39" s="496"/>
      <c r="J39" s="496"/>
      <c r="K39" s="493"/>
      <c r="L39" s="3"/>
      <c r="M39" s="3"/>
    </row>
    <row r="40" spans="1:13" ht="12.75">
      <c r="A40" s="444">
        <v>10</v>
      </c>
      <c r="B40" s="448"/>
      <c r="C40" s="449"/>
      <c r="D40" s="450"/>
      <c r="E40" s="14" t="b">
        <f t="shared" si="4"/>
        <v>1</v>
      </c>
      <c r="F40" s="14"/>
      <c r="I40" s="496"/>
      <c r="J40" s="496"/>
      <c r="K40" s="493"/>
      <c r="L40" s="3"/>
      <c r="M40" s="3" t="s">
        <v>114</v>
      </c>
    </row>
    <row r="41" spans="1:16" ht="12.75">
      <c r="A41" s="444">
        <v>11</v>
      </c>
      <c r="B41" s="448"/>
      <c r="C41" s="449"/>
      <c r="D41" s="450"/>
      <c r="E41" s="14" t="b">
        <f t="shared" si="4"/>
        <v>1</v>
      </c>
      <c r="F41" s="14"/>
      <c r="H41" t="s">
        <v>110</v>
      </c>
      <c r="I41" s="496"/>
      <c r="J41" s="496"/>
      <c r="K41" s="496"/>
      <c r="L41" s="1"/>
      <c r="M41" t="s">
        <v>111</v>
      </c>
      <c r="N41" t="s">
        <v>112</v>
      </c>
      <c r="O41" s="437" t="s">
        <v>113</v>
      </c>
      <c r="P41" t="s">
        <v>115</v>
      </c>
    </row>
    <row r="42" spans="1:20" ht="12.75">
      <c r="A42" s="444">
        <v>12</v>
      </c>
      <c r="B42" s="448"/>
      <c r="C42" s="449"/>
      <c r="D42" s="450"/>
      <c r="E42" s="14" t="b">
        <f t="shared" si="4"/>
        <v>1</v>
      </c>
      <c r="F42" s="14"/>
      <c r="H42" s="392">
        <v>-108.41994</v>
      </c>
      <c r="I42" s="392">
        <v>-45.30362</v>
      </c>
      <c r="J42" s="392">
        <v>-13.89335</v>
      </c>
      <c r="M42" s="392">
        <f>H42-H30</f>
        <v>0.0024599999999992406</v>
      </c>
      <c r="N42" s="392">
        <f>I42-I30</f>
        <v>0.005119999999998015</v>
      </c>
      <c r="O42" s="392">
        <f>J42-J30</f>
        <v>0.0018700000000002603</v>
      </c>
      <c r="P42" s="392">
        <f>AVERAGE(M42:O42)</f>
        <v>0.003149999999999172</v>
      </c>
      <c r="R42">
        <v>-108.41932</v>
      </c>
      <c r="S42">
        <v>-45.30248</v>
      </c>
      <c r="T42">
        <v>-13.8906</v>
      </c>
    </row>
    <row r="43" spans="1:20" ht="12.75">
      <c r="A43" s="444">
        <v>13</v>
      </c>
      <c r="B43" s="446"/>
      <c r="C43" s="30"/>
      <c r="D43" s="31"/>
      <c r="E43" s="14" t="b">
        <f t="shared" si="4"/>
        <v>1</v>
      </c>
      <c r="F43" s="14"/>
      <c r="G43" s="3"/>
      <c r="H43" s="392">
        <v>-105.00606</v>
      </c>
      <c r="I43" s="392">
        <v>-105.40644</v>
      </c>
      <c r="J43" s="392">
        <v>12.97936</v>
      </c>
      <c r="M43" s="392">
        <f aca="true" t="shared" si="5" ref="M43:O50">H43-H31</f>
        <v>0.0009699999999952524</v>
      </c>
      <c r="N43" s="392">
        <f aca="true" t="shared" si="6" ref="N43:N50">I43-I31</f>
        <v>0.008470000000002642</v>
      </c>
      <c r="O43" s="392">
        <f t="shared" si="5"/>
        <v>0.005530000000000257</v>
      </c>
      <c r="P43" s="392">
        <f aca="true" t="shared" si="7" ref="P43:P50">AVERAGE(M43:O43)</f>
        <v>0.004989999999999384</v>
      </c>
      <c r="R43">
        <v>-105.00689</v>
      </c>
      <c r="S43">
        <v>-105.40826</v>
      </c>
      <c r="T43">
        <v>12.98292</v>
      </c>
    </row>
    <row r="44" spans="1:20" ht="12.75">
      <c r="A44" s="444">
        <v>14</v>
      </c>
      <c r="B44" s="446"/>
      <c r="C44" s="30"/>
      <c r="D44" s="31"/>
      <c r="E44" s="14" t="b">
        <f t="shared" si="4"/>
        <v>1</v>
      </c>
      <c r="F44" s="14"/>
      <c r="G44" s="3"/>
      <c r="H44" s="392">
        <v>-96.05842</v>
      </c>
      <c r="I44" s="392">
        <v>-113.03583</v>
      </c>
      <c r="J44" s="392">
        <v>15.67097</v>
      </c>
      <c r="K44" s="14"/>
      <c r="M44" s="392">
        <f t="shared" si="5"/>
        <v>0.0023900000000054433</v>
      </c>
      <c r="N44" s="392">
        <f t="shared" si="6"/>
        <v>0.01155999999998869</v>
      </c>
      <c r="O44" s="392">
        <f t="shared" si="5"/>
        <v>0.006050000000000111</v>
      </c>
      <c r="P44" s="392">
        <f t="shared" si="7"/>
        <v>0.0066666666666647485</v>
      </c>
      <c r="R44">
        <v>-96.05688</v>
      </c>
      <c r="S44">
        <v>-113.03619</v>
      </c>
      <c r="T44">
        <v>15.67268</v>
      </c>
    </row>
    <row r="45" spans="1:20" ht="13.5" thickBot="1">
      <c r="A45" s="445">
        <v>15</v>
      </c>
      <c r="B45" s="447"/>
      <c r="C45" s="32"/>
      <c r="D45" s="33"/>
      <c r="E45" s="14" t="b">
        <f t="shared" si="4"/>
        <v>1</v>
      </c>
      <c r="F45" s="14"/>
      <c r="G45" s="3"/>
      <c r="H45" s="392">
        <v>-34.25521</v>
      </c>
      <c r="I45" s="392">
        <v>-121.20553</v>
      </c>
      <c r="J45" s="392">
        <v>-14.85244</v>
      </c>
      <c r="M45" s="392">
        <f t="shared" si="5"/>
        <v>-0.0012199999999964461</v>
      </c>
      <c r="N45" s="392">
        <f t="shared" si="6"/>
        <v>0.010240000000010241</v>
      </c>
      <c r="O45" s="392">
        <f t="shared" si="5"/>
        <v>0.01608000000000054</v>
      </c>
      <c r="P45" s="392">
        <f t="shared" si="7"/>
        <v>0.008366666666671444</v>
      </c>
      <c r="R45">
        <v>-34.24062</v>
      </c>
      <c r="S45">
        <v>-121.21254</v>
      </c>
      <c r="T45">
        <v>-14.84432</v>
      </c>
    </row>
    <row r="46" spans="1:20" ht="12.75">
      <c r="A46" s="14"/>
      <c r="B46" s="14"/>
      <c r="C46" s="14"/>
      <c r="D46" s="14"/>
      <c r="E46" s="14"/>
      <c r="F46" s="14"/>
      <c r="G46" s="3"/>
      <c r="H46" s="392">
        <v>-22.92259</v>
      </c>
      <c r="I46" s="392">
        <v>-108.75703</v>
      </c>
      <c r="J46" s="392">
        <v>-14.79323</v>
      </c>
      <c r="M46" s="392">
        <f t="shared" si="5"/>
        <v>0.004380000000001161</v>
      </c>
      <c r="N46" s="392">
        <f t="shared" si="6"/>
        <v>0.004249999999998977</v>
      </c>
      <c r="O46" s="392">
        <f t="shared" si="5"/>
        <v>0.023480000000001056</v>
      </c>
      <c r="P46" s="392">
        <f t="shared" si="7"/>
        <v>0.010703333333333731</v>
      </c>
      <c r="R46">
        <v>-22.91444</v>
      </c>
      <c r="S46">
        <v>-108.75829</v>
      </c>
      <c r="T46">
        <v>-14.78885</v>
      </c>
    </row>
    <row r="47" spans="7:20" ht="12.75">
      <c r="G47" s="3"/>
      <c r="H47" s="392">
        <v>-17.46552</v>
      </c>
      <c r="I47" s="392">
        <v>-89.29952</v>
      </c>
      <c r="J47" s="392">
        <v>7.17159</v>
      </c>
      <c r="M47" s="392">
        <f t="shared" si="5"/>
        <v>-0.001990000000002823</v>
      </c>
      <c r="N47" s="392">
        <f t="shared" si="6"/>
        <v>0.008889999999993847</v>
      </c>
      <c r="O47" s="392">
        <f t="shared" si="5"/>
        <v>0.024189999999999934</v>
      </c>
      <c r="P47" s="392">
        <f t="shared" si="7"/>
        <v>0.010363333333330319</v>
      </c>
      <c r="R47">
        <v>-17.4659</v>
      </c>
      <c r="S47">
        <v>-89.30062</v>
      </c>
      <c r="T47">
        <v>7.17412</v>
      </c>
    </row>
    <row r="48" spans="4:20" ht="12.75">
      <c r="D48" s="14"/>
      <c r="E48" s="14"/>
      <c r="F48" s="14"/>
      <c r="G48" s="14"/>
      <c r="H48" s="392">
        <v>-30.63182</v>
      </c>
      <c r="I48" s="392">
        <v>-42.67063</v>
      </c>
      <c r="J48" s="392">
        <v>-14.23428</v>
      </c>
      <c r="M48" s="392">
        <f t="shared" si="5"/>
        <v>0.0024399999999999977</v>
      </c>
      <c r="N48" s="392">
        <f t="shared" si="6"/>
        <v>0.0029599999999945226</v>
      </c>
      <c r="O48" s="392">
        <f t="shared" si="5"/>
        <v>0.00878999999999941</v>
      </c>
      <c r="P48" s="392">
        <f t="shared" si="7"/>
        <v>0.004729999999997976</v>
      </c>
      <c r="R48">
        <v>-30.63244</v>
      </c>
      <c r="S48">
        <v>-42.67283</v>
      </c>
      <c r="T48">
        <v>-14.23283</v>
      </c>
    </row>
    <row r="49" spans="1:20" ht="12.75">
      <c r="A49" s="3"/>
      <c r="B49" s="3"/>
      <c r="C49" s="3"/>
      <c r="D49" s="455"/>
      <c r="E49" s="455"/>
      <c r="F49" s="455"/>
      <c r="G49" s="3"/>
      <c r="H49" s="392">
        <v>-57.89021</v>
      </c>
      <c r="I49" s="392">
        <v>-46.90814</v>
      </c>
      <c r="J49" s="392">
        <v>-14.14214</v>
      </c>
      <c r="M49" s="392">
        <f t="shared" si="5"/>
        <v>0.0036499999999932697</v>
      </c>
      <c r="N49" s="392">
        <f t="shared" si="6"/>
        <v>0.007509999999996353</v>
      </c>
      <c r="O49" s="392">
        <f t="shared" si="5"/>
        <v>0.006490000000001217</v>
      </c>
      <c r="P49" s="392">
        <f t="shared" si="7"/>
        <v>0.00588333333333028</v>
      </c>
      <c r="Q49" s="3"/>
      <c r="R49">
        <v>-57.8906</v>
      </c>
      <c r="S49">
        <v>-46.90881</v>
      </c>
      <c r="T49">
        <v>-14.13964</v>
      </c>
    </row>
    <row r="50" spans="1:20" ht="12.75">
      <c r="A50" s="3"/>
      <c r="B50" s="3"/>
      <c r="C50" s="3"/>
      <c r="D50" s="455"/>
      <c r="E50" s="455"/>
      <c r="F50" s="455"/>
      <c r="G50" s="3"/>
      <c r="H50" s="392">
        <v>-58.96453</v>
      </c>
      <c r="I50" s="392">
        <v>-48.09826</v>
      </c>
      <c r="J50" s="392">
        <v>-7.4041</v>
      </c>
      <c r="M50" s="392">
        <f t="shared" si="5"/>
        <v>0.00790999999999542</v>
      </c>
      <c r="N50" s="392">
        <f t="shared" si="6"/>
        <v>0.017979999999994334</v>
      </c>
      <c r="O50" s="392">
        <f t="shared" si="5"/>
        <v>0.00666000000000011</v>
      </c>
      <c r="P50" s="392">
        <f t="shared" si="7"/>
        <v>0.010849999999996621</v>
      </c>
      <c r="Q50" s="3"/>
      <c r="R50">
        <v>-58.97053</v>
      </c>
      <c r="S50">
        <v>-48.11158</v>
      </c>
      <c r="T50">
        <v>-7.40299</v>
      </c>
    </row>
    <row r="51" spans="1:18" ht="12.75">
      <c r="A51" s="3"/>
      <c r="B51" s="3"/>
      <c r="C51" s="3"/>
      <c r="D51" s="455"/>
      <c r="E51" s="455"/>
      <c r="F51" s="455"/>
      <c r="G51" s="3"/>
      <c r="H51" s="14"/>
      <c r="N51" s="3"/>
      <c r="O51" s="3"/>
      <c r="P51" s="3"/>
      <c r="Q51" s="3"/>
      <c r="R51" s="3"/>
    </row>
    <row r="52" spans="1:18" ht="12.75">
      <c r="A52" s="3" t="s">
        <v>105</v>
      </c>
      <c r="B52" s="3" t="s">
        <v>106</v>
      </c>
      <c r="C52" s="3"/>
      <c r="D52" s="455"/>
      <c r="E52" s="455"/>
      <c r="F52" s="455"/>
      <c r="G52" s="3"/>
      <c r="H52" s="14"/>
      <c r="N52" s="3"/>
      <c r="O52" s="3"/>
      <c r="P52" s="3"/>
      <c r="Q52" s="438"/>
      <c r="R52" s="3"/>
    </row>
    <row r="53" spans="1:18" ht="12.75">
      <c r="A53" s="497" t="s">
        <v>94</v>
      </c>
      <c r="B53" s="510">
        <v>18</v>
      </c>
      <c r="C53" s="498">
        <v>18.7289077955621</v>
      </c>
      <c r="D53" s="499">
        <v>-36.7498465727118</v>
      </c>
      <c r="E53" s="500">
        <v>-0.939189016540169</v>
      </c>
      <c r="F53" s="455"/>
      <c r="G53" s="3"/>
      <c r="H53" s="439"/>
      <c r="N53" s="3"/>
      <c r="O53" s="3"/>
      <c r="P53" s="3"/>
      <c r="Q53" s="438"/>
      <c r="R53" s="3"/>
    </row>
    <row r="54" spans="1:18" ht="12.75">
      <c r="A54" s="501" t="s">
        <v>95</v>
      </c>
      <c r="B54" s="511">
        <v>2</v>
      </c>
      <c r="C54" s="440">
        <v>65.3117041752946</v>
      </c>
      <c r="D54" s="502">
        <v>-49.3798257121504</v>
      </c>
      <c r="E54" s="503">
        <v>-22.7786747380521</v>
      </c>
      <c r="F54" s="455"/>
      <c r="G54" s="3"/>
      <c r="H54" s="3"/>
      <c r="N54" s="3"/>
      <c r="O54" s="3"/>
      <c r="P54" s="3"/>
      <c r="Q54" s="438"/>
      <c r="R54" s="3"/>
    </row>
    <row r="55" spans="1:18" ht="12.75">
      <c r="A55" s="501" t="s">
        <v>96</v>
      </c>
      <c r="B55" s="511">
        <v>3</v>
      </c>
      <c r="C55" s="440">
        <v>84.8813681648401</v>
      </c>
      <c r="D55" s="502">
        <v>43.8495696627687</v>
      </c>
      <c r="E55" s="503">
        <v>-0.933037238746241</v>
      </c>
      <c r="F55" s="455"/>
      <c r="G55" s="3"/>
      <c r="H55" s="3"/>
      <c r="L55" s="3"/>
      <c r="M55" s="3"/>
      <c r="N55" s="3"/>
      <c r="O55" s="3"/>
      <c r="P55" s="3"/>
      <c r="Q55" s="438"/>
      <c r="R55" s="3"/>
    </row>
    <row r="56" spans="1:18" ht="12.75">
      <c r="A56" s="501" t="s">
        <v>97</v>
      </c>
      <c r="B56" s="511">
        <v>4</v>
      </c>
      <c r="C56" s="440">
        <v>97.2301845393476</v>
      </c>
      <c r="D56" s="502">
        <v>-32.399097144013</v>
      </c>
      <c r="E56" s="503">
        <v>-0.941904413049784</v>
      </c>
      <c r="F56" s="455"/>
      <c r="G56" s="3"/>
      <c r="H56" s="3"/>
      <c r="L56" s="3"/>
      <c r="M56" s="3"/>
      <c r="N56" s="3"/>
      <c r="O56" s="3"/>
      <c r="P56" s="3"/>
      <c r="Q56" s="438"/>
      <c r="R56" s="3"/>
    </row>
    <row r="57" spans="1:18" ht="12.75">
      <c r="A57" s="501"/>
      <c r="B57" s="511">
        <v>5</v>
      </c>
      <c r="C57" s="440"/>
      <c r="D57" s="502"/>
      <c r="E57" s="503"/>
      <c r="F57" s="455"/>
      <c r="G57" s="3"/>
      <c r="H57" s="3"/>
      <c r="I57">
        <v>-210.40981</v>
      </c>
      <c r="J57">
        <v>-10.98886</v>
      </c>
      <c r="K57">
        <v>-43.59991</v>
      </c>
      <c r="L57" s="3"/>
      <c r="M57" s="3"/>
      <c r="N57" s="3"/>
      <c r="O57" s="3"/>
      <c r="P57" s="3"/>
      <c r="Q57" s="438"/>
      <c r="R57" s="3"/>
    </row>
    <row r="58" spans="1:18" ht="12.75">
      <c r="A58" s="501" t="s">
        <v>98</v>
      </c>
      <c r="B58" s="511">
        <v>6</v>
      </c>
      <c r="C58" s="440">
        <v>88.235669230051</v>
      </c>
      <c r="D58" s="502">
        <v>29.4625305020781</v>
      </c>
      <c r="E58" s="503">
        <v>-31.1042950533715</v>
      </c>
      <c r="F58" s="455"/>
      <c r="G58" s="3"/>
      <c r="H58" s="3"/>
      <c r="I58">
        <v>-188.71837</v>
      </c>
      <c r="J58">
        <v>-37.22174</v>
      </c>
      <c r="K58">
        <v>-43.477</v>
      </c>
      <c r="L58" s="3"/>
      <c r="M58" s="3"/>
      <c r="N58" s="3"/>
      <c r="O58" s="3"/>
      <c r="P58" s="3"/>
      <c r="Q58" s="438"/>
      <c r="R58" s="3"/>
    </row>
    <row r="59" spans="1:18" ht="12.75">
      <c r="A59" s="501" t="s">
        <v>99</v>
      </c>
      <c r="B59" s="511">
        <v>7</v>
      </c>
      <c r="C59" s="440">
        <v>97.3721495158414</v>
      </c>
      <c r="D59" s="440">
        <v>32.1652507014924</v>
      </c>
      <c r="E59" s="504">
        <v>-0.939979492970156</v>
      </c>
      <c r="F59" s="14"/>
      <c r="G59" s="3"/>
      <c r="H59" s="3"/>
      <c r="I59">
        <v>-160.30478</v>
      </c>
      <c r="J59">
        <v>-44.09094</v>
      </c>
      <c r="K59">
        <v>-43.29354</v>
      </c>
      <c r="L59" s="3"/>
      <c r="M59" s="3"/>
      <c r="N59" s="3"/>
      <c r="O59" s="3"/>
      <c r="P59" s="3"/>
      <c r="Q59" s="438"/>
      <c r="R59" s="3"/>
    </row>
    <row r="60" spans="1:18" ht="12.75">
      <c r="A60" s="501" t="s">
        <v>100</v>
      </c>
      <c r="B60" s="511">
        <v>8</v>
      </c>
      <c r="C60" s="440">
        <v>84.8843465316972</v>
      </c>
      <c r="D60" s="440">
        <v>-43.8444215139098</v>
      </c>
      <c r="E60" s="504">
        <v>-0.949115423883459</v>
      </c>
      <c r="F60" s="14"/>
      <c r="G60" s="3"/>
      <c r="H60" s="3"/>
      <c r="I60">
        <v>-148.26989</v>
      </c>
      <c r="J60">
        <v>-43.2671</v>
      </c>
      <c r="K60">
        <v>-43.21245</v>
      </c>
      <c r="L60" s="3"/>
      <c r="M60" s="3"/>
      <c r="N60" s="3"/>
      <c r="O60" s="3"/>
      <c r="P60" s="3"/>
      <c r="Q60" s="438"/>
      <c r="R60" s="3"/>
    </row>
    <row r="61" spans="1:18" ht="12.75">
      <c r="A61" s="501" t="s">
        <v>101</v>
      </c>
      <c r="B61" s="511">
        <v>9</v>
      </c>
      <c r="C61" s="440">
        <v>80.5524630465112</v>
      </c>
      <c r="D61" s="441">
        <v>38.3279110370421</v>
      </c>
      <c r="E61" s="505">
        <v>-28.310583302886</v>
      </c>
      <c r="G61" s="3"/>
      <c r="H61" s="3"/>
      <c r="I61">
        <v>-105.34522</v>
      </c>
      <c r="J61">
        <v>-5.2937</v>
      </c>
      <c r="K61">
        <v>-42.88281</v>
      </c>
      <c r="L61" s="3"/>
      <c r="M61" s="3"/>
      <c r="N61" s="3"/>
      <c r="O61" s="3"/>
      <c r="P61" s="3"/>
      <c r="Q61" s="438"/>
      <c r="R61" s="3"/>
    </row>
    <row r="62" spans="1:18" ht="12.75">
      <c r="A62" s="501"/>
      <c r="B62" s="511">
        <v>10</v>
      </c>
      <c r="C62" s="440"/>
      <c r="D62" s="440"/>
      <c r="E62" s="504"/>
      <c r="F62" s="14"/>
      <c r="G62" s="3"/>
      <c r="H62" s="3"/>
      <c r="I62">
        <v>-111.86309</v>
      </c>
      <c r="J62">
        <v>30.80533</v>
      </c>
      <c r="K62">
        <v>-42.88531</v>
      </c>
      <c r="L62" s="3"/>
      <c r="M62" s="3"/>
      <c r="N62" s="3"/>
      <c r="O62" s="3"/>
      <c r="P62" s="3"/>
      <c r="Q62" s="438"/>
      <c r="R62" s="3"/>
    </row>
    <row r="63" spans="1:18" ht="12.75">
      <c r="A63" s="501"/>
      <c r="B63" s="511">
        <v>11</v>
      </c>
      <c r="C63" s="440"/>
      <c r="D63" s="440"/>
      <c r="E63" s="504"/>
      <c r="F63" s="14"/>
      <c r="G63" s="3"/>
      <c r="H63" s="3"/>
      <c r="I63">
        <v>-123.37486</v>
      </c>
      <c r="J63">
        <v>47.70268</v>
      </c>
      <c r="K63">
        <v>-42.94715</v>
      </c>
      <c r="L63" s="3"/>
      <c r="M63" s="3"/>
      <c r="N63" s="3"/>
      <c r="O63" s="3"/>
      <c r="P63" s="3"/>
      <c r="Q63" s="438"/>
      <c r="R63" s="3"/>
    </row>
    <row r="64" spans="1:18" ht="12.75">
      <c r="A64" s="501"/>
      <c r="B64" s="511">
        <v>12</v>
      </c>
      <c r="C64" s="440"/>
      <c r="D64" s="441"/>
      <c r="E64" s="505"/>
      <c r="G64" s="3"/>
      <c r="H64" s="3"/>
      <c r="I64">
        <v>-142.19843</v>
      </c>
      <c r="J64">
        <v>55.37336</v>
      </c>
      <c r="K64">
        <v>-43.07287</v>
      </c>
      <c r="L64" s="3"/>
      <c r="M64" s="3"/>
      <c r="N64" s="3"/>
      <c r="O64" s="3"/>
      <c r="P64" s="3"/>
      <c r="Q64" s="438"/>
      <c r="R64" s="3"/>
    </row>
    <row r="65" spans="1:18" ht="12.75">
      <c r="A65" s="501" t="s">
        <v>102</v>
      </c>
      <c r="B65" s="511">
        <v>13</v>
      </c>
      <c r="C65" s="440">
        <v>20.6500223149755</v>
      </c>
      <c r="D65" s="440">
        <v>41.0647051772742</v>
      </c>
      <c r="E65" s="504">
        <v>-0.9379222481383</v>
      </c>
      <c r="F65" s="14"/>
      <c r="G65" s="3"/>
      <c r="H65" s="3"/>
      <c r="I65">
        <v>-172.12003</v>
      </c>
      <c r="J65">
        <v>31.25419</v>
      </c>
      <c r="K65">
        <v>-43.3101</v>
      </c>
      <c r="L65" s="3"/>
      <c r="M65" s="3"/>
      <c r="N65" s="3"/>
      <c r="O65" s="3"/>
      <c r="P65" s="3"/>
      <c r="Q65" s="3"/>
      <c r="R65" s="3"/>
    </row>
    <row r="66" spans="1:18" ht="12.75">
      <c r="A66" s="501" t="s">
        <v>103</v>
      </c>
      <c r="B66" s="511">
        <v>14</v>
      </c>
      <c r="C66" s="440">
        <v>22.7187808957321</v>
      </c>
      <c r="D66" s="440">
        <v>-9.46400330589099</v>
      </c>
      <c r="E66" s="504">
        <v>-0.94258431144808</v>
      </c>
      <c r="F66" s="14"/>
      <c r="G66" s="3"/>
      <c r="H66" s="3"/>
      <c r="L66" s="3"/>
      <c r="M66" s="3"/>
      <c r="N66" s="3"/>
      <c r="O66" s="3"/>
      <c r="P66" s="3"/>
      <c r="Q66" s="3"/>
      <c r="R66" s="3"/>
    </row>
    <row r="67" spans="1:18" ht="12.75">
      <c r="A67" s="506" t="s">
        <v>104</v>
      </c>
      <c r="B67" s="512">
        <v>15</v>
      </c>
      <c r="C67" s="507">
        <v>23.8424037901473</v>
      </c>
      <c r="D67" s="508">
        <v>-8.32577283197937</v>
      </c>
      <c r="E67" s="509">
        <v>-7.67671476091428</v>
      </c>
      <c r="G67" s="3"/>
      <c r="H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64"/>
      <c r="E68" s="14"/>
      <c r="F68" s="14"/>
      <c r="G68" s="3"/>
      <c r="H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64"/>
      <c r="E69" s="14"/>
      <c r="F69" s="14"/>
      <c r="G69" s="3"/>
      <c r="H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G70" s="3"/>
      <c r="H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4"/>
      <c r="E71" s="14"/>
      <c r="F71" s="14"/>
      <c r="G71" s="3"/>
      <c r="H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4"/>
      <c r="E72" s="14"/>
      <c r="F72" s="14"/>
      <c r="G72" s="3"/>
      <c r="H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4"/>
      <c r="E74" s="14"/>
      <c r="F74" s="14"/>
      <c r="G74" s="3"/>
      <c r="H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4"/>
      <c r="E75" s="14"/>
      <c r="F75" s="14"/>
      <c r="G75" s="3"/>
      <c r="H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4">
      <selection activeCell="E62" sqref="E62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1" t="s">
        <v>43</v>
      </c>
      <c r="B1" s="80"/>
      <c r="C1" s="80"/>
      <c r="D1" s="80"/>
      <c r="E1" s="80"/>
    </row>
    <row r="2" spans="1:10" ht="10.5" customHeight="1">
      <c r="A2" s="337" t="s">
        <v>36</v>
      </c>
      <c r="B2" s="338"/>
      <c r="C2" s="338"/>
      <c r="D2" s="338"/>
      <c r="E2" s="339"/>
      <c r="F2" s="340"/>
      <c r="G2" s="340"/>
      <c r="H2" s="341" t="s">
        <v>28</v>
      </c>
      <c r="I2" s="342"/>
      <c r="J2" s="343"/>
    </row>
    <row r="3" spans="1:10" ht="10.5" customHeight="1">
      <c r="A3" s="344" t="s">
        <v>0</v>
      </c>
      <c r="B3" s="344" t="s">
        <v>1</v>
      </c>
      <c r="C3" s="344" t="s">
        <v>2</v>
      </c>
      <c r="D3" s="344" t="s">
        <v>3</v>
      </c>
      <c r="E3" s="339"/>
      <c r="F3" s="345" t="s">
        <v>37</v>
      </c>
      <c r="G3" s="346">
        <f>B4*(C5*D6-D5*C6)-C4*(B5*D6-D5*B6)+D4*(B5*C6-C5*B6)</f>
        <v>-119096.43823182644</v>
      </c>
      <c r="H3" s="347" t="s">
        <v>4</v>
      </c>
      <c r="I3" s="348" t="s">
        <v>5</v>
      </c>
      <c r="J3" s="349" t="s">
        <v>6</v>
      </c>
    </row>
    <row r="4" spans="1:10" ht="10.5" customHeight="1">
      <c r="A4" s="344">
        <v>1</v>
      </c>
      <c r="B4" s="350">
        <f>'Input Data'!B24</f>
        <v>-18.51134</v>
      </c>
      <c r="C4" s="350">
        <f>'Input Data'!C24</f>
        <v>-37.54596</v>
      </c>
      <c r="D4" s="350">
        <f>'Input Data'!D24</f>
        <v>-15.45338</v>
      </c>
      <c r="E4" s="318"/>
      <c r="F4" s="345" t="s">
        <v>38</v>
      </c>
      <c r="G4" s="346">
        <f>(C5*D6-D5*C6)-(C4*D6-D4*C6)+(C4*D5-D4*C5)</f>
        <v>36.5917365734997</v>
      </c>
      <c r="H4" s="351">
        <f>G4/G3</f>
        <v>-0.00030724459200259444</v>
      </c>
      <c r="I4" s="352">
        <f>H4*J$4</f>
        <v>-0.004681210188864876</v>
      </c>
      <c r="J4" s="353">
        <f>1/SQRT(SUMSQ(H4:H6))</f>
        <v>15.23610280120194</v>
      </c>
    </row>
    <row r="5" spans="1:10" ht="10.5" customHeight="1">
      <c r="A5" s="344">
        <v>2</v>
      </c>
      <c r="B5" s="350">
        <f>'Input Data'!B25</f>
        <v>-116.79791</v>
      </c>
      <c r="C5" s="350">
        <f>'Input Data'!C25</f>
        <v>-38.55497</v>
      </c>
      <c r="D5" s="350">
        <f>'Input Data'!D25</f>
        <v>-15.00141</v>
      </c>
      <c r="E5" s="318"/>
      <c r="F5" s="345" t="s">
        <v>39</v>
      </c>
      <c r="G5" s="346">
        <f>-(B5*D6-D5*B6)+(B4*D6-D4*B6)-(B4*D5-D4*B5)</f>
        <v>-63.13580752739995</v>
      </c>
      <c r="H5" s="351">
        <f>G5/G3</f>
        <v>0.0005301233896223104</v>
      </c>
      <c r="I5" s="352">
        <f>H5*J$4</f>
        <v>0.00807701446160715</v>
      </c>
      <c r="J5" s="354"/>
    </row>
    <row r="6" spans="1:10" ht="10.5" customHeight="1" thickBot="1">
      <c r="A6" s="344">
        <v>3</v>
      </c>
      <c r="B6" s="350">
        <f>'Input Data'!B26</f>
        <v>-70.65116</v>
      </c>
      <c r="C6" s="350">
        <f>'Input Data'!C26</f>
        <v>-117.60771</v>
      </c>
      <c r="D6" s="350">
        <f>'Input Data'!D26</f>
        <v>-15.85598</v>
      </c>
      <c r="E6" s="318"/>
      <c r="F6" s="345" t="s">
        <v>40</v>
      </c>
      <c r="G6" s="346">
        <f>(B5*C6-C5*B6)-(B4*C6-C4*B6)+(B4*C5-C4*B5)</f>
        <v>7816.385195919302</v>
      </c>
      <c r="H6" s="355">
        <f>G6/G3</f>
        <v>-0.06563072172405664</v>
      </c>
      <c r="I6" s="356">
        <f>H6*J$4</f>
        <v>-0.9999564231048043</v>
      </c>
      <c r="J6" s="357"/>
    </row>
    <row r="7" spans="1:10" ht="10.5" customHeight="1" thickBo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0.5" customHeight="1" thickBot="1">
      <c r="A8" s="358" t="s">
        <v>41</v>
      </c>
      <c r="B8" s="359"/>
      <c r="C8" s="339"/>
      <c r="D8" s="339"/>
      <c r="E8" s="339"/>
      <c r="F8" s="340"/>
      <c r="G8" s="340"/>
      <c r="H8" s="340"/>
      <c r="I8" s="340"/>
      <c r="J8" s="340"/>
    </row>
    <row r="9" spans="1:10" ht="10.5" customHeight="1">
      <c r="A9" s="102" t="s">
        <v>0</v>
      </c>
      <c r="B9" s="103" t="s">
        <v>16</v>
      </c>
      <c r="C9" s="103" t="s">
        <v>17</v>
      </c>
      <c r="D9" s="103" t="s">
        <v>18</v>
      </c>
      <c r="E9" s="104"/>
      <c r="F9" s="105" t="s">
        <v>7</v>
      </c>
      <c r="G9" s="105" t="s">
        <v>8</v>
      </c>
      <c r="H9" s="105" t="s">
        <v>9</v>
      </c>
      <c r="I9" s="105" t="s">
        <v>10</v>
      </c>
      <c r="J9" s="106" t="s">
        <v>11</v>
      </c>
    </row>
    <row r="10" spans="1:10" ht="10.5" customHeight="1">
      <c r="A10" s="107">
        <v>1</v>
      </c>
      <c r="B10" s="108">
        <f>'Input Data'!B31</f>
        <v>-108.41932</v>
      </c>
      <c r="C10" s="108">
        <f>'Input Data'!C31</f>
        <v>-45.30248</v>
      </c>
      <c r="D10" s="108">
        <f>'Input Data'!D31</f>
        <v>-13.8906</v>
      </c>
      <c r="E10" s="109" t="s">
        <v>1</v>
      </c>
      <c r="F10" s="110">
        <f>C10*I$6-D10*I$5</f>
        <v>45.412700435657335</v>
      </c>
      <c r="G10" s="110">
        <f>I$5*F12-I$6-F11</f>
        <v>109.34074105434426</v>
      </c>
      <c r="H10" s="110">
        <f>J$4*I$4</f>
        <v>-0.07132339967157919</v>
      </c>
      <c r="I10" s="110">
        <f>G10+H10</f>
        <v>109.26941765467268</v>
      </c>
      <c r="J10" s="111">
        <f>B10-I10</f>
        <v>-217.68873765467268</v>
      </c>
    </row>
    <row r="11" spans="1:10" ht="10.5" customHeight="1" thickBot="1">
      <c r="A11" s="243"/>
      <c r="B11" s="244"/>
      <c r="C11" s="244"/>
      <c r="D11" s="245"/>
      <c r="E11" s="109" t="s">
        <v>2</v>
      </c>
      <c r="F11" s="110">
        <f>-(B10*I$6-I$4*D10)</f>
        <v>-108.34957060440573</v>
      </c>
      <c r="G11" s="110">
        <f>-(I$4*F12-I$6*F10)</f>
        <v>-45.41581359386459</v>
      </c>
      <c r="H11" s="110">
        <f>J$4*I$5</f>
        <v>0.12306222266384127</v>
      </c>
      <c r="I11" s="110">
        <f>G11+H11</f>
        <v>-45.29275137120075</v>
      </c>
      <c r="J11" s="112">
        <f>C10-I11</f>
        <v>-0.009728628799251737</v>
      </c>
    </row>
    <row r="12" spans="1:10" ht="10.5" customHeight="1" thickBot="1">
      <c r="A12" s="246"/>
      <c r="B12" s="247"/>
      <c r="C12" s="247"/>
      <c r="D12" s="248"/>
      <c r="E12" s="113" t="s">
        <v>3</v>
      </c>
      <c r="F12" s="114">
        <f>B10*I$5-I$4*C10</f>
        <v>-1.0877748465144605</v>
      </c>
      <c r="G12" s="114">
        <f>I$4*F11-I$5*F10</f>
        <v>0.14040807571304065</v>
      </c>
      <c r="H12" s="114">
        <f>J$4*I$6</f>
        <v>-15.23543885914698</v>
      </c>
      <c r="I12" s="115">
        <f>G12+H12</f>
        <v>-15.09503078343394</v>
      </c>
      <c r="J12" s="116">
        <f>IF('Input Data'!E31=TRUE,"",(D10-I12))</f>
        <v>1.2044307834339403</v>
      </c>
    </row>
    <row r="13" spans="1:10" ht="10.5" customHeight="1">
      <c r="A13" s="117" t="s">
        <v>0</v>
      </c>
      <c r="B13" s="118" t="s">
        <v>16</v>
      </c>
      <c r="C13" s="118" t="s">
        <v>17</v>
      </c>
      <c r="D13" s="118" t="s">
        <v>18</v>
      </c>
      <c r="E13" s="119"/>
      <c r="F13" s="120" t="s">
        <v>7</v>
      </c>
      <c r="G13" s="120" t="s">
        <v>8</v>
      </c>
      <c r="H13" s="120" t="s">
        <v>9</v>
      </c>
      <c r="I13" s="120" t="s">
        <v>10</v>
      </c>
      <c r="J13" s="121" t="s">
        <v>11</v>
      </c>
    </row>
    <row r="14" spans="1:10" ht="10.5" customHeight="1">
      <c r="A14" s="122">
        <v>2</v>
      </c>
      <c r="B14" s="123">
        <f>'Input Data'!B32</f>
        <v>-105.00689</v>
      </c>
      <c r="C14" s="123">
        <f>'Input Data'!C32</f>
        <v>-105.40826</v>
      </c>
      <c r="D14" s="123">
        <f>'Input Data'!D32</f>
        <v>12.98292</v>
      </c>
      <c r="E14" s="124" t="s">
        <v>1</v>
      </c>
      <c r="F14" s="125">
        <f>C14*I$6-D14*I$5</f>
        <v>105.29880340270732</v>
      </c>
      <c r="G14" s="125">
        <f>I$5*F16-I$6-F15</f>
        <v>106.05221036203983</v>
      </c>
      <c r="H14" s="125">
        <f>J$4*I$4</f>
        <v>-0.07132339967157919</v>
      </c>
      <c r="I14" s="125">
        <f>G14+H14</f>
        <v>105.98088696236825</v>
      </c>
      <c r="J14" s="126">
        <f>B14-I14</f>
        <v>-210.98777696236823</v>
      </c>
    </row>
    <row r="15" spans="1:10" ht="10.5" customHeight="1" thickBot="1">
      <c r="A15" s="243"/>
      <c r="B15" s="244"/>
      <c r="C15" s="244"/>
      <c r="D15" s="245"/>
      <c r="E15" s="124" t="s">
        <v>2</v>
      </c>
      <c r="F15" s="125">
        <f>-(B14*I$6-I$4*D14)</f>
        <v>-105.06308990314486</v>
      </c>
      <c r="G15" s="125">
        <f>-(I$4*F16-I$6*F14)</f>
        <v>-105.30049502757711</v>
      </c>
      <c r="H15" s="125">
        <f>J$4*I$5</f>
        <v>0.12306222266384127</v>
      </c>
      <c r="I15" s="125">
        <f>G15+H15</f>
        <v>-105.17743280491327</v>
      </c>
      <c r="J15" s="127">
        <f>C14-I15</f>
        <v>-0.23082719508673222</v>
      </c>
    </row>
    <row r="16" spans="1:10" ht="10.5" customHeight="1" thickBot="1">
      <c r="A16" s="246"/>
      <c r="B16" s="247"/>
      <c r="C16" s="247"/>
      <c r="D16" s="248"/>
      <c r="E16" s="128" t="s">
        <v>3</v>
      </c>
      <c r="F16" s="129">
        <f>B14*I$5-I$4*C14</f>
        <v>-1.341580389800909</v>
      </c>
      <c r="G16" s="129">
        <f>I$4*F15-I$5*F14</f>
        <v>-0.3586775509453671</v>
      </c>
      <c r="H16" s="129">
        <f>J$4*I$6</f>
        <v>-15.23543885914698</v>
      </c>
      <c r="I16" s="130">
        <f>G16+H16</f>
        <v>-15.594116410092347</v>
      </c>
      <c r="J16" s="116">
        <f>IF('Input Data'!E32=TRUE,"",(D14-I16))</f>
        <v>28.577036410092347</v>
      </c>
    </row>
    <row r="17" spans="1:10" ht="10.5" customHeight="1">
      <c r="A17" s="131" t="s">
        <v>0</v>
      </c>
      <c r="B17" s="132" t="s">
        <v>16</v>
      </c>
      <c r="C17" s="132" t="s">
        <v>17</v>
      </c>
      <c r="D17" s="132" t="s">
        <v>18</v>
      </c>
      <c r="E17" s="133"/>
      <c r="F17" s="134" t="s">
        <v>7</v>
      </c>
      <c r="G17" s="134" t="s">
        <v>8</v>
      </c>
      <c r="H17" s="134" t="s">
        <v>9</v>
      </c>
      <c r="I17" s="134" t="s">
        <v>10</v>
      </c>
      <c r="J17" s="135" t="s">
        <v>11</v>
      </c>
    </row>
    <row r="18" spans="1:10" ht="10.5" customHeight="1">
      <c r="A18" s="136">
        <v>3</v>
      </c>
      <c r="B18" s="137">
        <f>'Input Data'!B33</f>
        <v>-96.05688</v>
      </c>
      <c r="C18" s="137">
        <f>'Input Data'!C33</f>
        <v>-113.03619</v>
      </c>
      <c r="D18" s="137">
        <f>'Input Data'!D33</f>
        <v>15.67268</v>
      </c>
      <c r="E18" s="138" t="s">
        <v>1</v>
      </c>
      <c r="F18" s="139">
        <f>C18*I$6-D18*I$5</f>
        <v>112.9046757707829</v>
      </c>
      <c r="G18" s="139">
        <f>I$5*F20-I$6-F19</f>
        <v>97.11547717623584</v>
      </c>
      <c r="H18" s="139">
        <f>J$4*I$4</f>
        <v>-0.07132339967157919</v>
      </c>
      <c r="I18" s="139">
        <f>G18+H18</f>
        <v>97.04415377656426</v>
      </c>
      <c r="J18" s="140">
        <f>B18-I18</f>
        <v>-193.10103377656426</v>
      </c>
    </row>
    <row r="19" spans="1:10" ht="10.5" customHeight="1" thickBot="1">
      <c r="A19" s="243"/>
      <c r="B19" s="244"/>
      <c r="C19" s="244"/>
      <c r="D19" s="245"/>
      <c r="E19" s="138" t="s">
        <v>2</v>
      </c>
      <c r="F19" s="139">
        <f>-(B18*I$6-I$4*D18)</f>
        <v>-96.12606124871024</v>
      </c>
      <c r="G19" s="139">
        <f>-(I$4*F20-I$6*F18)</f>
        <v>-112.90586471004968</v>
      </c>
      <c r="H19" s="139">
        <f>J$4*I$5</f>
        <v>0.12306222266384127</v>
      </c>
      <c r="I19" s="139">
        <f>G19+H19</f>
        <v>-112.78280248738584</v>
      </c>
      <c r="J19" s="141">
        <f>C18-I19</f>
        <v>-0.25338751261416803</v>
      </c>
    </row>
    <row r="20" spans="1:10" ht="10.5" customHeight="1" thickBot="1">
      <c r="A20" s="246"/>
      <c r="B20" s="247"/>
      <c r="C20" s="247"/>
      <c r="D20" s="248"/>
      <c r="E20" s="142" t="s">
        <v>3</v>
      </c>
      <c r="F20" s="143">
        <f>B18*I$5-I$4*C18</f>
        <v>-1.3049989732353287</v>
      </c>
      <c r="G20" s="143">
        <f>I$4*F19-I$5*F18</f>
        <v>-0.4619464016507684</v>
      </c>
      <c r="H20" s="143">
        <f>J$4*I$6</f>
        <v>-15.23543885914698</v>
      </c>
      <c r="I20" s="144">
        <f>G20+H20</f>
        <v>-15.697385260797748</v>
      </c>
      <c r="J20" s="116">
        <f>IF('Input Data'!E33=TRUE,"",(D18-I20))</f>
        <v>31.370065260797748</v>
      </c>
    </row>
    <row r="21" spans="1:10" ht="10.5" customHeight="1">
      <c r="A21" s="145" t="s">
        <v>0</v>
      </c>
      <c r="B21" s="146" t="s">
        <v>16</v>
      </c>
      <c r="C21" s="146" t="s">
        <v>17</v>
      </c>
      <c r="D21" s="146" t="s">
        <v>18</v>
      </c>
      <c r="E21" s="147"/>
      <c r="F21" s="148" t="s">
        <v>7</v>
      </c>
      <c r="G21" s="148" t="s">
        <v>8</v>
      </c>
      <c r="H21" s="148" t="s">
        <v>9</v>
      </c>
      <c r="I21" s="148" t="s">
        <v>10</v>
      </c>
      <c r="J21" s="149" t="s">
        <v>11</v>
      </c>
    </row>
    <row r="22" spans="1:10" ht="10.5" customHeight="1">
      <c r="A22" s="150">
        <v>4</v>
      </c>
      <c r="B22" s="151">
        <f>'Input Data'!B34</f>
        <v>-34.24062</v>
      </c>
      <c r="C22" s="151">
        <f>'Input Data'!C34</f>
        <v>-121.21254</v>
      </c>
      <c r="D22" s="151">
        <f>'Input Data'!D34</f>
        <v>-14.84432</v>
      </c>
      <c r="E22" s="152" t="s">
        <v>1</v>
      </c>
      <c r="F22" s="153">
        <f>C22*I$6-D22*I$5</f>
        <v>121.32715572116074</v>
      </c>
      <c r="G22" s="153">
        <f>I$5*F24-I$6-F23</f>
        <v>35.16277807535932</v>
      </c>
      <c r="H22" s="153">
        <f>J$4*I$4</f>
        <v>-0.07132339967157919</v>
      </c>
      <c r="I22" s="153">
        <f>G22+H22</f>
        <v>35.09145467568774</v>
      </c>
      <c r="J22" s="154">
        <f>B22-I22</f>
        <v>-69.33207467568775</v>
      </c>
    </row>
    <row r="23" spans="1:10" ht="10.5" customHeight="1" thickBot="1">
      <c r="A23" s="243"/>
      <c r="B23" s="244"/>
      <c r="C23" s="244"/>
      <c r="D23" s="245"/>
      <c r="E23" s="152" t="s">
        <v>2</v>
      </c>
      <c r="F23" s="153">
        <f>-(B22*I$6-I$4*D22)</f>
        <v>-34.16963851806005</v>
      </c>
      <c r="G23" s="153">
        <f>-(I$4*F24-I$6*F22)</f>
        <v>-121.3258195239164</v>
      </c>
      <c r="H23" s="153">
        <f>J$4*I$5</f>
        <v>0.12306222266384127</v>
      </c>
      <c r="I23" s="153">
        <f>G23+H23</f>
        <v>-121.20275730125255</v>
      </c>
      <c r="J23" s="155">
        <f>C22-I23</f>
        <v>-0.00978269874745763</v>
      </c>
    </row>
    <row r="24" spans="1:10" ht="10.5" customHeight="1" thickBot="1">
      <c r="A24" s="246"/>
      <c r="B24" s="247"/>
      <c r="C24" s="247"/>
      <c r="D24" s="248"/>
      <c r="E24" s="156" t="s">
        <v>3</v>
      </c>
      <c r="F24" s="157">
        <f>B22*I$5-I$4*C22</f>
        <v>-0.8439833601805864</v>
      </c>
      <c r="G24" s="157">
        <f>I$4*F23-I$5*F22</f>
        <v>-0.8200059313649055</v>
      </c>
      <c r="H24" s="157">
        <f>J$4*I$6</f>
        <v>-15.23543885914698</v>
      </c>
      <c r="I24" s="158">
        <f>G24+H24</f>
        <v>-16.055444790511885</v>
      </c>
      <c r="J24" s="116">
        <f>IF('Input Data'!E34=TRUE,"",(D22-I24))</f>
        <v>1.2111247905118852</v>
      </c>
    </row>
    <row r="25" spans="1:10" ht="10.5" customHeight="1">
      <c r="A25" s="159" t="s">
        <v>0</v>
      </c>
      <c r="B25" s="160" t="s">
        <v>16</v>
      </c>
      <c r="C25" s="160" t="s">
        <v>17</v>
      </c>
      <c r="D25" s="160" t="s">
        <v>18</v>
      </c>
      <c r="E25" s="161"/>
      <c r="F25" s="162" t="s">
        <v>7</v>
      </c>
      <c r="G25" s="162" t="s">
        <v>8</v>
      </c>
      <c r="H25" s="162" t="s">
        <v>9</v>
      </c>
      <c r="I25" s="162" t="s">
        <v>10</v>
      </c>
      <c r="J25" s="163" t="s">
        <v>11</v>
      </c>
    </row>
    <row r="26" spans="1:10" ht="10.5" customHeight="1">
      <c r="A26" s="164">
        <v>5</v>
      </c>
      <c r="B26" s="165">
        <f>'Input Data'!B35</f>
        <v>-22.91444</v>
      </c>
      <c r="C26" s="165">
        <f>'Input Data'!C35</f>
        <v>-108.75829</v>
      </c>
      <c r="D26" s="165">
        <f>'Input Data'!D35</f>
        <v>-14.78885</v>
      </c>
      <c r="E26" s="166" t="s">
        <v>1</v>
      </c>
      <c r="F26" s="167">
        <f>C26*I$6-D26*I$5</f>
        <v>108.87300040671555</v>
      </c>
      <c r="G26" s="167">
        <f>I$5*F28-I$6-F27</f>
        <v>23.838561098733106</v>
      </c>
      <c r="H26" s="167">
        <f>J$4*I$4</f>
        <v>-0.07132339967157919</v>
      </c>
      <c r="I26" s="167">
        <f>G26+H26</f>
        <v>23.767237699061525</v>
      </c>
      <c r="J26" s="168">
        <f>B26-I26</f>
        <v>-46.681677699061524</v>
      </c>
    </row>
    <row r="27" spans="1:10" ht="10.5" customHeight="1" thickBot="1">
      <c r="A27" s="243"/>
      <c r="B27" s="244"/>
      <c r="C27" s="244"/>
      <c r="D27" s="245"/>
      <c r="E27" s="166" t="s">
        <v>2</v>
      </c>
      <c r="F27" s="167">
        <f>-(B26*I$6-I$4*D26)</f>
        <v>-22.844211744548055</v>
      </c>
      <c r="G27" s="167">
        <f>-(I$4*F28-I$6*F26)</f>
        <v>-108.87150575867663</v>
      </c>
      <c r="H27" s="167">
        <f>J$4*I$5</f>
        <v>0.12306222266384127</v>
      </c>
      <c r="I27" s="167">
        <f>G27+H27</f>
        <v>-108.74844353601279</v>
      </c>
      <c r="J27" s="169">
        <f>C26-I27</f>
        <v>-0.009846463987216225</v>
      </c>
    </row>
    <row r="28" spans="1:10" ht="10.5" customHeight="1" thickBot="1">
      <c r="A28" s="246"/>
      <c r="B28" s="247"/>
      <c r="C28" s="247"/>
      <c r="D28" s="248"/>
      <c r="E28" s="170" t="s">
        <v>3</v>
      </c>
      <c r="F28" s="171">
        <f>B26*I$5-I$4*C26</f>
        <v>-0.6942006785311503</v>
      </c>
      <c r="G28" s="171">
        <f>I$4*F27-I$5*F26</f>
        <v>-0.7724302419884376</v>
      </c>
      <c r="H28" s="171">
        <f>J$4*I$6</f>
        <v>-15.23543885914698</v>
      </c>
      <c r="I28" s="172">
        <f>G28+H28</f>
        <v>-16.007869101135416</v>
      </c>
      <c r="J28" s="116">
        <f>IF('Input Data'!E35=TRUE,"",(D26-I28))</f>
        <v>1.219019101135416</v>
      </c>
    </row>
    <row r="29" spans="1:10" ht="10.5" customHeight="1">
      <c r="A29" s="173" t="s">
        <v>0</v>
      </c>
      <c r="B29" s="174" t="s">
        <v>16</v>
      </c>
      <c r="C29" s="174" t="s">
        <v>17</v>
      </c>
      <c r="D29" s="174" t="s">
        <v>18</v>
      </c>
      <c r="E29" s="175"/>
      <c r="F29" s="176" t="s">
        <v>7</v>
      </c>
      <c r="G29" s="176" t="s">
        <v>8</v>
      </c>
      <c r="H29" s="176" t="s">
        <v>9</v>
      </c>
      <c r="I29" s="176" t="s">
        <v>10</v>
      </c>
      <c r="J29" s="177" t="s">
        <v>11</v>
      </c>
    </row>
    <row r="30" spans="1:10" ht="10.5" customHeight="1">
      <c r="A30" s="178">
        <v>6</v>
      </c>
      <c r="B30" s="179">
        <f>'Input Data'!B36</f>
        <v>-17.4659</v>
      </c>
      <c r="C30" s="179">
        <f>'Input Data'!C36</f>
        <v>-89.30062</v>
      </c>
      <c r="D30" s="179">
        <f>'Input Data'!D36</f>
        <v>7.17412</v>
      </c>
      <c r="E30" s="180" t="s">
        <v>1</v>
      </c>
      <c r="F30" s="181">
        <f>C30*I$6-D30*I$5</f>
        <v>89.23878308525202</v>
      </c>
      <c r="G30" s="181">
        <f>I$5*F32-I$6-F31</f>
        <v>18.494162959310717</v>
      </c>
      <c r="H30" s="181">
        <f>J$4*I$4</f>
        <v>-0.07132339967157919</v>
      </c>
      <c r="I30" s="181">
        <f>G30+H30</f>
        <v>18.422839559639137</v>
      </c>
      <c r="J30" s="182">
        <f>B30-I30</f>
        <v>-35.888739559639134</v>
      </c>
    </row>
    <row r="31" spans="1:10" ht="10.5" customHeight="1" thickBot="1">
      <c r="A31" s="243"/>
      <c r="B31" s="244"/>
      <c r="C31" s="244"/>
      <c r="D31" s="245"/>
      <c r="E31" s="180" t="s">
        <v>2</v>
      </c>
      <c r="F31" s="181">
        <f>-(B30*I$6-I$4*D30)</f>
        <v>-17.498722453946343</v>
      </c>
      <c r="G31" s="181">
        <f>-(I$4*F32-I$6*F30)</f>
        <v>-89.23751163493935</v>
      </c>
      <c r="H31" s="181">
        <f>J$4*I$5</f>
        <v>0.12306222266384127</v>
      </c>
      <c r="I31" s="181">
        <f>G31+H31</f>
        <v>-89.1144494122755</v>
      </c>
      <c r="J31" s="183">
        <f>C30-I31</f>
        <v>-0.18617058772449013</v>
      </c>
    </row>
    <row r="32" spans="1:10" ht="10.5" customHeight="1" thickBot="1">
      <c r="A32" s="246"/>
      <c r="B32" s="247"/>
      <c r="C32" s="247"/>
      <c r="D32" s="248"/>
      <c r="E32" s="184" t="s">
        <v>3</v>
      </c>
      <c r="F32" s="185">
        <f>B30*I$5-I$4*C30</f>
        <v>-0.5591072991009348</v>
      </c>
      <c r="G32" s="185">
        <f>I$4*F31-I$5*F30</f>
        <v>-0.638867743672272</v>
      </c>
      <c r="H32" s="185">
        <f>J$4*I$6</f>
        <v>-15.23543885914698</v>
      </c>
      <c r="I32" s="186">
        <f>G32+H32</f>
        <v>-15.874306602819251</v>
      </c>
      <c r="J32" s="116">
        <f>IF('Input Data'!E36=TRUE,"",(D30-I32))</f>
        <v>23.04842660281925</v>
      </c>
    </row>
    <row r="33" spans="1:10" ht="10.5" customHeight="1">
      <c r="A33" s="187" t="s">
        <v>0</v>
      </c>
      <c r="B33" s="188" t="s">
        <v>16</v>
      </c>
      <c r="C33" s="188" t="s">
        <v>17</v>
      </c>
      <c r="D33" s="188" t="s">
        <v>18</v>
      </c>
      <c r="E33" s="189"/>
      <c r="F33" s="190" t="s">
        <v>7</v>
      </c>
      <c r="G33" s="190" t="s">
        <v>8</v>
      </c>
      <c r="H33" s="190" t="s">
        <v>9</v>
      </c>
      <c r="I33" s="190" t="s">
        <v>10</v>
      </c>
      <c r="J33" s="191" t="s">
        <v>11</v>
      </c>
    </row>
    <row r="34" spans="1:10" ht="10.5" customHeight="1">
      <c r="A34" s="192">
        <v>7</v>
      </c>
      <c r="B34" s="193">
        <f>'Input Data'!B37</f>
        <v>-30.63244</v>
      </c>
      <c r="C34" s="193">
        <f>'Input Data'!C37</f>
        <v>-42.67283</v>
      </c>
      <c r="D34" s="193">
        <f>'Input Data'!D37</f>
        <v>-14.23283</v>
      </c>
      <c r="E34" s="194" t="s">
        <v>1</v>
      </c>
      <c r="F34" s="195">
        <f>C34*I$6-D34*I$5</f>
        <v>42.785929224298975</v>
      </c>
      <c r="G34" s="195">
        <f>I$5*F36-I$6-F35</f>
        <v>31.560822815224004</v>
      </c>
      <c r="H34" s="195">
        <f>J$4*I$4</f>
        <v>-0.07132339967157919</v>
      </c>
      <c r="I34" s="195">
        <f>G34+H34</f>
        <v>31.489499415552423</v>
      </c>
      <c r="J34" s="196">
        <f>B34-I34</f>
        <v>-62.12193941555242</v>
      </c>
    </row>
    <row r="35" spans="1:10" ht="10.5" customHeight="1" thickBot="1">
      <c r="A35" s="243"/>
      <c r="B35" s="244"/>
      <c r="C35" s="244"/>
      <c r="D35" s="245"/>
      <c r="E35" s="194" t="s">
        <v>2</v>
      </c>
      <c r="F35" s="195">
        <f>-(B34*I$6-I$4*D34)</f>
        <v>-30.564478264560147</v>
      </c>
      <c r="G35" s="195">
        <f>-(I$4*F36-I$6*F34)</f>
        <v>-42.786158085926644</v>
      </c>
      <c r="H35" s="195">
        <f>J$4*I$5</f>
        <v>0.12306222266384127</v>
      </c>
      <c r="I35" s="195">
        <f>G35+H35</f>
        <v>-42.663095863262804</v>
      </c>
      <c r="J35" s="197">
        <f>C34-I35</f>
        <v>-0.009734136737193921</v>
      </c>
    </row>
    <row r="36" spans="1:10" ht="10.5" customHeight="1" thickBot="1">
      <c r="A36" s="246"/>
      <c r="B36" s="247"/>
      <c r="C36" s="247"/>
      <c r="D36" s="248"/>
      <c r="E36" s="198" t="s">
        <v>3</v>
      </c>
      <c r="F36" s="199">
        <f>B34*I$5-I$4*C34</f>
        <v>-0.44717914745801207</v>
      </c>
      <c r="G36" s="199">
        <f>I$4*F35-I$5*F34</f>
        <v>-0.20250382202856482</v>
      </c>
      <c r="H36" s="199">
        <f>J$4*I$6</f>
        <v>-15.23543885914698</v>
      </c>
      <c r="I36" s="200">
        <f>G36+H36</f>
        <v>-15.437942681175544</v>
      </c>
      <c r="J36" s="116">
        <f>IF('Input Data'!E37=TRUE,"",(D34-I36))</f>
        <v>1.2051126811755442</v>
      </c>
    </row>
    <row r="37" spans="1:10" ht="10.5" customHeight="1">
      <c r="A37" s="201" t="s">
        <v>0</v>
      </c>
      <c r="B37" s="202" t="s">
        <v>16</v>
      </c>
      <c r="C37" s="202" t="s">
        <v>17</v>
      </c>
      <c r="D37" s="202" t="s">
        <v>18</v>
      </c>
      <c r="E37" s="203"/>
      <c r="F37" s="204" t="s">
        <v>7</v>
      </c>
      <c r="G37" s="204" t="s">
        <v>8</v>
      </c>
      <c r="H37" s="204" t="s">
        <v>9</v>
      </c>
      <c r="I37" s="204" t="s">
        <v>10</v>
      </c>
      <c r="J37" s="205" t="s">
        <v>11</v>
      </c>
    </row>
    <row r="38" spans="1:10" ht="10.5" customHeight="1">
      <c r="A38" s="206">
        <v>8</v>
      </c>
      <c r="B38" s="207">
        <f>'Input Data'!B38</f>
        <v>-57.8906</v>
      </c>
      <c r="C38" s="207">
        <f>'Input Data'!C38</f>
        <v>-46.90881</v>
      </c>
      <c r="D38" s="207">
        <f>'Input Data'!D38</f>
        <v>-14.13964</v>
      </c>
      <c r="E38" s="208" t="s">
        <v>1</v>
      </c>
      <c r="F38" s="209">
        <f>C38*I$6-D38*I$5</f>
        <v>47.02097193646479</v>
      </c>
      <c r="G38" s="209">
        <f>I$5*F40-I$6-F39</f>
        <v>58.81629279568421</v>
      </c>
      <c r="H38" s="209">
        <f>J$4*I$4</f>
        <v>-0.07132339967157919</v>
      </c>
      <c r="I38" s="209">
        <f>G38+H38</f>
        <v>58.744969396012635</v>
      </c>
      <c r="J38" s="210">
        <f>B38-I38</f>
        <v>-116.63556939601264</v>
      </c>
    </row>
    <row r="39" spans="1:10" ht="10.5" customHeight="1" thickBot="1">
      <c r="A39" s="243"/>
      <c r="B39" s="244"/>
      <c r="C39" s="244"/>
      <c r="D39" s="245"/>
      <c r="E39" s="208" t="s">
        <v>2</v>
      </c>
      <c r="F39" s="209">
        <f>-(B38*I$6-I$4*D38)</f>
        <v>-57.8218866805561</v>
      </c>
      <c r="G39" s="209">
        <f>-(I$4*F40-I$6*F38)</f>
        <v>-47.022139710743566</v>
      </c>
      <c r="H39" s="209">
        <f>J$4*I$5</f>
        <v>0.12306222266384127</v>
      </c>
      <c r="I39" s="209">
        <f>G39+H39</f>
        <v>-46.899077488079726</v>
      </c>
      <c r="J39" s="211">
        <f>C38-I39</f>
        <v>-0.009732511920276465</v>
      </c>
    </row>
    <row r="40" spans="1:10" ht="10.5" customHeight="1" thickBot="1">
      <c r="A40" s="246"/>
      <c r="B40" s="247"/>
      <c r="C40" s="247"/>
      <c r="D40" s="248"/>
      <c r="E40" s="212" t="s">
        <v>3</v>
      </c>
      <c r="F40" s="213">
        <f>B38*I$5-I$4*C38</f>
        <v>-0.6871732127106415</v>
      </c>
      <c r="G40" s="213">
        <f>I$4*F39-I$5*F38</f>
        <v>-0.10911266526124064</v>
      </c>
      <c r="H40" s="213">
        <f>J$4*I$6</f>
        <v>-15.23543885914698</v>
      </c>
      <c r="I40" s="214">
        <f>G40+H40</f>
        <v>-15.344551524408221</v>
      </c>
      <c r="J40" s="116">
        <f>IF('Input Data'!E38=TRUE,"",(D38-I40))</f>
        <v>1.204911524408221</v>
      </c>
    </row>
    <row r="41" spans="1:10" ht="10.5" customHeight="1">
      <c r="A41" s="215" t="s">
        <v>0</v>
      </c>
      <c r="B41" s="216" t="s">
        <v>16</v>
      </c>
      <c r="C41" s="216" t="s">
        <v>17</v>
      </c>
      <c r="D41" s="216" t="s">
        <v>18</v>
      </c>
      <c r="E41" s="217"/>
      <c r="F41" s="218" t="s">
        <v>7</v>
      </c>
      <c r="G41" s="218" t="s">
        <v>8</v>
      </c>
      <c r="H41" s="218" t="s">
        <v>9</v>
      </c>
      <c r="I41" s="218" t="s">
        <v>10</v>
      </c>
      <c r="J41" s="219" t="s">
        <v>11</v>
      </c>
    </row>
    <row r="42" spans="1:10" ht="10.5" customHeight="1">
      <c r="A42" s="220">
        <v>9</v>
      </c>
      <c r="B42" s="221">
        <f>'Input Data'!B39</f>
        <v>-58.97053</v>
      </c>
      <c r="C42" s="221">
        <f>'Input Data'!C39</f>
        <v>-48.11158</v>
      </c>
      <c r="D42" s="221">
        <f>'Input Data'!D39</f>
        <v>-7.40299</v>
      </c>
      <c r="E42" s="222" t="s">
        <v>1</v>
      </c>
      <c r="F42" s="223">
        <f>C42*I$6-D42*I$5</f>
        <v>48.16927750400977</v>
      </c>
      <c r="G42" s="223">
        <f>I$5*F44-I$6-F43</f>
        <v>59.927595480680516</v>
      </c>
      <c r="H42" s="223">
        <f>J$4*I$4</f>
        <v>-0.07132339967157919</v>
      </c>
      <c r="I42" s="223">
        <f>G42+H42</f>
        <v>59.85627208100894</v>
      </c>
      <c r="J42" s="224">
        <f>B42-I42</f>
        <v>-118.82680208100894</v>
      </c>
    </row>
    <row r="43" spans="1:10" ht="10.5" customHeight="1" thickBot="1">
      <c r="A43" s="243"/>
      <c r="B43" s="244"/>
      <c r="C43" s="244"/>
      <c r="D43" s="245"/>
      <c r="E43" s="222" t="s">
        <v>2</v>
      </c>
      <c r="F43" s="223">
        <f>-(B42*I$6-I$4*D42)</f>
        <v>-58.933305295178485</v>
      </c>
      <c r="G43" s="223">
        <f>-(I$4*F44-I$6*F42)</f>
        <v>-48.170462428244676</v>
      </c>
      <c r="H43" s="223">
        <f>J$4*I$5</f>
        <v>0.12306222266384127</v>
      </c>
      <c r="I43" s="223">
        <f>G43+H43</f>
        <v>-48.047400205580836</v>
      </c>
      <c r="J43" s="225">
        <f>C42-I43</f>
        <v>-0.06417979441916088</v>
      </c>
    </row>
    <row r="44" spans="1:10" ht="10.5" customHeight="1" thickBot="1">
      <c r="A44" s="246"/>
      <c r="B44" s="247"/>
      <c r="C44" s="247"/>
      <c r="D44" s="248"/>
      <c r="E44" s="226" t="s">
        <v>3</v>
      </c>
      <c r="F44" s="227">
        <f>B42*I$5-I$4*C42</f>
        <v>-0.7015262421170259</v>
      </c>
      <c r="G44" s="227">
        <f>I$4*F43-I$5*F42</f>
        <v>-0.11318476179378106</v>
      </c>
      <c r="H44" s="227">
        <f>J$4*I$6</f>
        <v>-15.23543885914698</v>
      </c>
      <c r="I44" s="228">
        <f>G44+H44</f>
        <v>-15.34862362094076</v>
      </c>
      <c r="J44" s="116">
        <f>IF('Input Data'!E39=TRUE,"",(D42-I44))</f>
        <v>7.94563362094076</v>
      </c>
    </row>
    <row r="45" spans="1:10" ht="10.5" customHeight="1">
      <c r="A45" s="229" t="s">
        <v>0</v>
      </c>
      <c r="B45" s="230" t="s">
        <v>16</v>
      </c>
      <c r="C45" s="230" t="s">
        <v>17</v>
      </c>
      <c r="D45" s="230" t="s">
        <v>18</v>
      </c>
      <c r="E45" s="231"/>
      <c r="F45" s="232" t="s">
        <v>7</v>
      </c>
      <c r="G45" s="232" t="s">
        <v>8</v>
      </c>
      <c r="H45" s="232" t="s">
        <v>9</v>
      </c>
      <c r="I45" s="232" t="s">
        <v>10</v>
      </c>
      <c r="J45" s="233" t="s">
        <v>11</v>
      </c>
    </row>
    <row r="46" spans="1:10" ht="10.5" customHeight="1">
      <c r="A46" s="234">
        <v>10</v>
      </c>
      <c r="B46" s="235">
        <f>'Input Data'!B40</f>
        <v>0</v>
      </c>
      <c r="C46" s="235">
        <f>'Input Data'!C40</f>
        <v>0</v>
      </c>
      <c r="D46" s="235">
        <f>'Input Data'!D40</f>
        <v>0</v>
      </c>
      <c r="E46" s="236" t="s">
        <v>1</v>
      </c>
      <c r="F46" s="237">
        <f>C46*I$6-D46*I$5</f>
        <v>0</v>
      </c>
      <c r="G46" s="237">
        <f>I$5*F48-I$6-F47</f>
        <v>0.9999564231048043</v>
      </c>
      <c r="H46" s="237">
        <f>J$4*I$4</f>
        <v>-0.07132339967157919</v>
      </c>
      <c r="I46" s="237">
        <f>G46+H46</f>
        <v>0.9286330234332251</v>
      </c>
      <c r="J46" s="238">
        <f>B46-I46</f>
        <v>-0.9286330234332251</v>
      </c>
    </row>
    <row r="47" spans="1:10" ht="10.5" customHeight="1" thickBot="1">
      <c r="A47" s="243"/>
      <c r="B47" s="244"/>
      <c r="C47" s="244"/>
      <c r="D47" s="245"/>
      <c r="E47" s="236" t="s">
        <v>2</v>
      </c>
      <c r="F47" s="237">
        <f>-(B46*I$6-I$4*D46)</f>
        <v>0</v>
      </c>
      <c r="G47" s="237">
        <f>-(I$4*F48-I$6*F46)</f>
        <v>0</v>
      </c>
      <c r="H47" s="237">
        <f>J$4*I$5</f>
        <v>0.12306222266384127</v>
      </c>
      <c r="I47" s="237">
        <f>G47+H47</f>
        <v>0.12306222266384127</v>
      </c>
      <c r="J47" s="239">
        <f>C46-I47</f>
        <v>-0.12306222266384127</v>
      </c>
    </row>
    <row r="48" spans="1:10" ht="10.5" customHeight="1" thickBot="1">
      <c r="A48" s="246"/>
      <c r="B48" s="247"/>
      <c r="C48" s="247"/>
      <c r="D48" s="248"/>
      <c r="E48" s="240" t="s">
        <v>3</v>
      </c>
      <c r="F48" s="241">
        <f>B46*I$5-I$4*C46</f>
        <v>0</v>
      </c>
      <c r="G48" s="241">
        <f>I$4*F47-I$5*F46</f>
        <v>0</v>
      </c>
      <c r="H48" s="241">
        <f>J$4*I$6</f>
        <v>-15.23543885914698</v>
      </c>
      <c r="I48" s="242">
        <f>G48+H48</f>
        <v>-15.23543885914698</v>
      </c>
      <c r="J48" s="116">
        <f>IF('Input Data'!E40=TRUE,"",(D46-I48))</f>
      </c>
    </row>
    <row r="49" spans="1:10" ht="10.5" customHeight="1">
      <c r="A49" s="259" t="s">
        <v>0</v>
      </c>
      <c r="B49" s="260" t="s">
        <v>16</v>
      </c>
      <c r="C49" s="260" t="s">
        <v>17</v>
      </c>
      <c r="D49" s="260" t="s">
        <v>18</v>
      </c>
      <c r="E49" s="249"/>
      <c r="F49" s="250" t="s">
        <v>7</v>
      </c>
      <c r="G49" s="250" t="s">
        <v>8</v>
      </c>
      <c r="H49" s="250" t="s">
        <v>9</v>
      </c>
      <c r="I49" s="250" t="s">
        <v>10</v>
      </c>
      <c r="J49" s="251" t="s">
        <v>11</v>
      </c>
    </row>
    <row r="50" spans="1:12" ht="10.5" customHeight="1">
      <c r="A50" s="261">
        <v>11</v>
      </c>
      <c r="B50" s="262">
        <f>'Input Data'!B41</f>
        <v>0</v>
      </c>
      <c r="C50" s="262">
        <f>'Input Data'!C41</f>
        <v>0</v>
      </c>
      <c r="D50" s="262">
        <f>'Input Data'!D41</f>
        <v>0</v>
      </c>
      <c r="E50" s="252" t="s">
        <v>1</v>
      </c>
      <c r="F50" s="253">
        <f>C50*I$6-D50*I$5</f>
        <v>0</v>
      </c>
      <c r="G50" s="253">
        <f>I$5*F52-I$6-F51</f>
        <v>0.9999564231048043</v>
      </c>
      <c r="H50" s="253">
        <f>J$4*I$4</f>
        <v>-0.07132339967157919</v>
      </c>
      <c r="I50" s="253">
        <f>G50+H50</f>
        <v>0.9286330234332251</v>
      </c>
      <c r="J50" s="254">
        <f>B50-I50</f>
        <v>-0.9286330234332251</v>
      </c>
      <c r="L50" s="14"/>
    </row>
    <row r="51" spans="1:10" ht="10.5" customHeight="1" thickBot="1">
      <c r="A51" s="243"/>
      <c r="B51" s="244"/>
      <c r="C51" s="244"/>
      <c r="D51" s="245"/>
      <c r="E51" s="252" t="s">
        <v>2</v>
      </c>
      <c r="F51" s="253">
        <f>-(B50*I$6-I$4*D50)</f>
        <v>0</v>
      </c>
      <c r="G51" s="253">
        <f>-(I$4*F52-I$6*F50)</f>
        <v>0</v>
      </c>
      <c r="H51" s="253">
        <f>J$4*I$5</f>
        <v>0.12306222266384127</v>
      </c>
      <c r="I51" s="253">
        <f>G51+H51</f>
        <v>0.12306222266384127</v>
      </c>
      <c r="J51" s="255">
        <f>C50-I51</f>
        <v>-0.12306222266384127</v>
      </c>
    </row>
    <row r="52" spans="1:10" ht="10.5" customHeight="1" thickBot="1">
      <c r="A52" s="246"/>
      <c r="B52" s="247"/>
      <c r="C52" s="247"/>
      <c r="D52" s="248"/>
      <c r="E52" s="256" t="s">
        <v>3</v>
      </c>
      <c r="F52" s="257">
        <f>B50*I$5-I$4*C50</f>
        <v>0</v>
      </c>
      <c r="G52" s="257">
        <f>I$4*F51-I$5*F50</f>
        <v>0</v>
      </c>
      <c r="H52" s="257">
        <f>J$4*I$6</f>
        <v>-15.23543885914698</v>
      </c>
      <c r="I52" s="258">
        <f>G52+H52</f>
        <v>-15.23543885914698</v>
      </c>
      <c r="J52" s="116">
        <f>IF('Input Data'!E41=TRUE,"",(D50-I52))</f>
      </c>
    </row>
    <row r="53" spans="1:10" ht="10.5" customHeight="1">
      <c r="A53" s="263" t="s">
        <v>0</v>
      </c>
      <c r="B53" s="264" t="s">
        <v>16</v>
      </c>
      <c r="C53" s="264" t="s">
        <v>17</v>
      </c>
      <c r="D53" s="264" t="s">
        <v>18</v>
      </c>
      <c r="E53" s="265"/>
      <c r="F53" s="266" t="s">
        <v>7</v>
      </c>
      <c r="G53" s="266" t="s">
        <v>8</v>
      </c>
      <c r="H53" s="266" t="s">
        <v>9</v>
      </c>
      <c r="I53" s="266" t="s">
        <v>10</v>
      </c>
      <c r="J53" s="267" t="s">
        <v>11</v>
      </c>
    </row>
    <row r="54" spans="1:10" ht="10.5" customHeight="1">
      <c r="A54" s="268">
        <v>12</v>
      </c>
      <c r="B54" s="269">
        <f>'Input Data'!B42</f>
        <v>0</v>
      </c>
      <c r="C54" s="269">
        <f>'Input Data'!C42</f>
        <v>0</v>
      </c>
      <c r="D54" s="269">
        <f>'Input Data'!D42</f>
        <v>0</v>
      </c>
      <c r="E54" s="270" t="s">
        <v>1</v>
      </c>
      <c r="F54" s="271">
        <f>C54*I$6-D54*I$5</f>
        <v>0</v>
      </c>
      <c r="G54" s="271">
        <f>I$5*F56-I$6-F55</f>
        <v>0.9999564231048043</v>
      </c>
      <c r="H54" s="271">
        <f>J$4*I$4</f>
        <v>-0.07132339967157919</v>
      </c>
      <c r="I54" s="271">
        <f>G54+H54</f>
        <v>0.9286330234332251</v>
      </c>
      <c r="J54" s="272">
        <f>B54-I54</f>
        <v>-0.9286330234332251</v>
      </c>
    </row>
    <row r="55" spans="1:10" ht="10.5" customHeight="1" thickBot="1">
      <c r="A55" s="243"/>
      <c r="B55" s="244"/>
      <c r="C55" s="244"/>
      <c r="D55" s="245"/>
      <c r="E55" s="270" t="s">
        <v>2</v>
      </c>
      <c r="F55" s="271">
        <f>-(B54*I$6-I$4*D54)</f>
        <v>0</v>
      </c>
      <c r="G55" s="271">
        <f>-(I$4*F56-I$6*F54)</f>
        <v>0</v>
      </c>
      <c r="H55" s="271">
        <f>J$4*I$5</f>
        <v>0.12306222266384127</v>
      </c>
      <c r="I55" s="271">
        <f>G55+H55</f>
        <v>0.12306222266384127</v>
      </c>
      <c r="J55" s="273">
        <f>C54-I55</f>
        <v>-0.12306222266384127</v>
      </c>
    </row>
    <row r="56" spans="1:10" ht="10.5" customHeight="1" thickBot="1">
      <c r="A56" s="246"/>
      <c r="B56" s="247"/>
      <c r="C56" s="247"/>
      <c r="D56" s="248"/>
      <c r="E56" s="274" t="s">
        <v>3</v>
      </c>
      <c r="F56" s="275">
        <f>B54*I$5-I$4*C54</f>
        <v>0</v>
      </c>
      <c r="G56" s="275">
        <f>I$4*F55-I$5*F54</f>
        <v>0</v>
      </c>
      <c r="H56" s="275">
        <f>J$4*I$6</f>
        <v>-15.23543885914698</v>
      </c>
      <c r="I56" s="276">
        <f>G56+H56</f>
        <v>-15.23543885914698</v>
      </c>
      <c r="J56" s="116">
        <f>IF('Input Data'!E42=TRUE,"",(D54-I56))</f>
      </c>
    </row>
    <row r="57" spans="1:10" ht="10.5" customHeight="1">
      <c r="A57" s="287" t="s">
        <v>0</v>
      </c>
      <c r="B57" s="288" t="s">
        <v>16</v>
      </c>
      <c r="C57" s="288" t="s">
        <v>17</v>
      </c>
      <c r="D57" s="288" t="s">
        <v>18</v>
      </c>
      <c r="E57" s="277"/>
      <c r="F57" s="278" t="s">
        <v>7</v>
      </c>
      <c r="G57" s="278" t="s">
        <v>8</v>
      </c>
      <c r="H57" s="278" t="s">
        <v>9</v>
      </c>
      <c r="I57" s="278" t="s">
        <v>10</v>
      </c>
      <c r="J57" s="279" t="s">
        <v>11</v>
      </c>
    </row>
    <row r="58" spans="1:10" ht="10.5" customHeight="1">
      <c r="A58" s="289">
        <v>13</v>
      </c>
      <c r="B58" s="290">
        <f>'Input Data'!B43</f>
        <v>0</v>
      </c>
      <c r="C58" s="290">
        <f>'Input Data'!C43</f>
        <v>0</v>
      </c>
      <c r="D58" s="290">
        <f>'Input Data'!D43</f>
        <v>0</v>
      </c>
      <c r="E58" s="280" t="s">
        <v>1</v>
      </c>
      <c r="F58" s="281">
        <f>C58*I$6-D58*I$5</f>
        <v>0</v>
      </c>
      <c r="G58" s="281">
        <f>I$5*F60-I$6-F59</f>
        <v>0.9999564231048043</v>
      </c>
      <c r="H58" s="281">
        <f>J$4*I$4</f>
        <v>-0.07132339967157919</v>
      </c>
      <c r="I58" s="281">
        <f>G58+H58</f>
        <v>0.9286330234332251</v>
      </c>
      <c r="J58" s="282">
        <f>B58-I58</f>
        <v>-0.9286330234332251</v>
      </c>
    </row>
    <row r="59" spans="1:10" ht="10.5" customHeight="1" thickBot="1">
      <c r="A59" s="243"/>
      <c r="B59" s="244"/>
      <c r="C59" s="244"/>
      <c r="D59" s="245"/>
      <c r="E59" s="280" t="s">
        <v>2</v>
      </c>
      <c r="F59" s="281">
        <f>-(B58*I$6-I$4*D58)</f>
        <v>0</v>
      </c>
      <c r="G59" s="281">
        <f>-(I$4*F60-I$6*F58)</f>
        <v>0</v>
      </c>
      <c r="H59" s="281">
        <f>J$4*I$5</f>
        <v>0.12306222266384127</v>
      </c>
      <c r="I59" s="281">
        <f>G59+H59</f>
        <v>0.12306222266384127</v>
      </c>
      <c r="J59" s="283">
        <f>C58-I59</f>
        <v>-0.12306222266384127</v>
      </c>
    </row>
    <row r="60" spans="1:10" ht="10.5" customHeight="1" thickBot="1">
      <c r="A60" s="246"/>
      <c r="B60" s="247"/>
      <c r="C60" s="247"/>
      <c r="D60" s="248"/>
      <c r="E60" s="284" t="s">
        <v>3</v>
      </c>
      <c r="F60" s="285">
        <f>B58*I$5-I$4*C58</f>
        <v>0</v>
      </c>
      <c r="G60" s="285">
        <f>I$4*F59-I$5*F58</f>
        <v>0</v>
      </c>
      <c r="H60" s="285">
        <f>J$4*I$6</f>
        <v>-15.23543885914698</v>
      </c>
      <c r="I60" s="286">
        <f>G60+H60</f>
        <v>-15.23543885914698</v>
      </c>
      <c r="J60" s="116">
        <f>IF('Input Data'!E43=TRUE,"",(D58-I60))</f>
      </c>
    </row>
    <row r="61" spans="1:10" ht="10.5" customHeight="1">
      <c r="A61" s="301" t="s">
        <v>0</v>
      </c>
      <c r="B61" s="302" t="s">
        <v>16</v>
      </c>
      <c r="C61" s="302" t="s">
        <v>17</v>
      </c>
      <c r="D61" s="302" t="s">
        <v>18</v>
      </c>
      <c r="E61" s="291"/>
      <c r="F61" s="292" t="s">
        <v>7</v>
      </c>
      <c r="G61" s="292" t="s">
        <v>8</v>
      </c>
      <c r="H61" s="292" t="s">
        <v>9</v>
      </c>
      <c r="I61" s="292" t="s">
        <v>10</v>
      </c>
      <c r="J61" s="293" t="s">
        <v>11</v>
      </c>
    </row>
    <row r="62" spans="1:10" ht="10.5" customHeight="1">
      <c r="A62" s="303">
        <v>14</v>
      </c>
      <c r="B62" s="304">
        <f>'Input Data'!B44</f>
        <v>0</v>
      </c>
      <c r="C62" s="304">
        <f>'Input Data'!C44</f>
        <v>0</v>
      </c>
      <c r="D62" s="304">
        <f>'Input Data'!D44</f>
        <v>0</v>
      </c>
      <c r="E62" s="294" t="s">
        <v>1</v>
      </c>
      <c r="F62" s="295">
        <f>C62*I$6-D62*I$5</f>
        <v>0</v>
      </c>
      <c r="G62" s="295">
        <f>I$5*F64-I$6-F63</f>
        <v>0.9999564231048043</v>
      </c>
      <c r="H62" s="295">
        <f>J$4*I$4</f>
        <v>-0.07132339967157919</v>
      </c>
      <c r="I62" s="295">
        <f>G62+H62</f>
        <v>0.9286330234332251</v>
      </c>
      <c r="J62" s="296">
        <f>B62-I62</f>
        <v>-0.9286330234332251</v>
      </c>
    </row>
    <row r="63" spans="1:10" ht="10.5" customHeight="1" thickBot="1">
      <c r="A63" s="243"/>
      <c r="B63" s="244"/>
      <c r="C63" s="244"/>
      <c r="D63" s="245"/>
      <c r="E63" s="294" t="s">
        <v>2</v>
      </c>
      <c r="F63" s="295">
        <f>-(B62*I$6-I$4*D62)</f>
        <v>0</v>
      </c>
      <c r="G63" s="295">
        <f>-(I$4*F64-I$6*F62)</f>
        <v>0</v>
      </c>
      <c r="H63" s="295">
        <f>J$4*I$5</f>
        <v>0.12306222266384127</v>
      </c>
      <c r="I63" s="295">
        <f>G63+H63</f>
        <v>0.12306222266384127</v>
      </c>
      <c r="J63" s="297">
        <f>C62-I63</f>
        <v>-0.12306222266384127</v>
      </c>
    </row>
    <row r="64" spans="1:10" ht="10.5" customHeight="1" thickBot="1">
      <c r="A64" s="246"/>
      <c r="B64" s="247"/>
      <c r="C64" s="247"/>
      <c r="D64" s="248"/>
      <c r="E64" s="298" t="s">
        <v>3</v>
      </c>
      <c r="F64" s="299">
        <f>B62*I$5-I$4*C62</f>
        <v>0</v>
      </c>
      <c r="G64" s="299">
        <f>I$4*F63-I$5*F62</f>
        <v>0</v>
      </c>
      <c r="H64" s="299">
        <f>J$4*I$6</f>
        <v>-15.23543885914698</v>
      </c>
      <c r="I64" s="300">
        <f>G64+H64</f>
        <v>-15.23543885914698</v>
      </c>
      <c r="J64" s="116">
        <f>IF('Input Data'!E44=TRUE,"",(D62-I64))</f>
      </c>
    </row>
    <row r="65" spans="1:10" ht="10.5" customHeight="1">
      <c r="A65" s="312" t="s">
        <v>0</v>
      </c>
      <c r="B65" s="313" t="s">
        <v>16</v>
      </c>
      <c r="C65" s="313" t="s">
        <v>17</v>
      </c>
      <c r="D65" s="320" t="s">
        <v>18</v>
      </c>
      <c r="E65" s="319"/>
      <c r="F65" s="305" t="s">
        <v>7</v>
      </c>
      <c r="G65" s="305" t="s">
        <v>8</v>
      </c>
      <c r="H65" s="305" t="s">
        <v>9</v>
      </c>
      <c r="I65" s="305" t="s">
        <v>10</v>
      </c>
      <c r="J65" s="306" t="s">
        <v>11</v>
      </c>
    </row>
    <row r="66" spans="1:10" ht="10.5" customHeight="1" thickBot="1">
      <c r="A66" s="321">
        <v>15</v>
      </c>
      <c r="B66" s="322">
        <f>'Input Data'!B45</f>
        <v>0</v>
      </c>
      <c r="C66" s="322">
        <f>'Input Data'!C45</f>
        <v>0</v>
      </c>
      <c r="D66" s="323">
        <f>'Input Data'!D45</f>
        <v>0</v>
      </c>
      <c r="E66" s="314" t="s">
        <v>1</v>
      </c>
      <c r="F66" s="307">
        <f>C66*I$6-D66*I$5</f>
        <v>0</v>
      </c>
      <c r="G66" s="307">
        <f>I$5*F68-I$6-F67</f>
        <v>0.9999564231048043</v>
      </c>
      <c r="H66" s="307">
        <f>J$4*I$4</f>
        <v>-0.07132339967157919</v>
      </c>
      <c r="I66" s="307">
        <f>G66+H66</f>
        <v>0.9286330234332251</v>
      </c>
      <c r="J66" s="308">
        <f>B66-I66</f>
        <v>-0.9286330234332251</v>
      </c>
    </row>
    <row r="67" spans="1:10" ht="10.5" customHeight="1" thickBot="1">
      <c r="A67" s="316"/>
      <c r="B67" s="317"/>
      <c r="C67" s="317"/>
      <c r="D67" s="317"/>
      <c r="E67" s="314" t="s">
        <v>2</v>
      </c>
      <c r="F67" s="307">
        <f>-(B66*I$6-I$4*D66)</f>
        <v>0</v>
      </c>
      <c r="G67" s="307">
        <f>-(I$4*F68-I$6*F66)</f>
        <v>0</v>
      </c>
      <c r="H67" s="307">
        <f>J$4*I$5</f>
        <v>0.12306222266384127</v>
      </c>
      <c r="I67" s="307">
        <f>G67+H67</f>
        <v>0.12306222266384127</v>
      </c>
      <c r="J67" s="309">
        <f>C66-I67</f>
        <v>-0.12306222266384127</v>
      </c>
    </row>
    <row r="68" spans="1:10" ht="10.5" customHeight="1" thickBot="1">
      <c r="A68" s="318"/>
      <c r="B68" s="317"/>
      <c r="C68" s="317"/>
      <c r="D68" s="317"/>
      <c r="E68" s="315" t="s">
        <v>3</v>
      </c>
      <c r="F68" s="310">
        <f>B66*I$5-I$4*C66</f>
        <v>0</v>
      </c>
      <c r="G68" s="310">
        <f>I$4*F67-I$5*F66</f>
        <v>0</v>
      </c>
      <c r="H68" s="310">
        <f>J$4*I$6</f>
        <v>-15.23543885914698</v>
      </c>
      <c r="I68" s="311">
        <f>G68+H68</f>
        <v>-15.23543885914698</v>
      </c>
      <c r="J68" s="116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G4" sqref="G4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10" width="12.7109375" style="0" customWidth="1"/>
    <col min="11" max="12" width="12.7109375" style="74" customWidth="1"/>
    <col min="13" max="14" width="12.7109375" style="0" customWidth="1"/>
  </cols>
  <sheetData>
    <row r="1" spans="1:12" ht="13.5" thickBot="1">
      <c r="A1" s="49"/>
      <c r="B1" s="44" t="s">
        <v>19</v>
      </c>
      <c r="C1" s="44" t="s">
        <v>32</v>
      </c>
      <c r="D1" s="44" t="s">
        <v>25</v>
      </c>
      <c r="E1" s="44" t="s">
        <v>35</v>
      </c>
      <c r="F1" s="47" t="s">
        <v>26</v>
      </c>
      <c r="G1" s="62" t="s">
        <v>27</v>
      </c>
      <c r="H1" s="468" t="s">
        <v>87</v>
      </c>
      <c r="I1" s="469"/>
      <c r="J1" s="469"/>
      <c r="K1" s="469"/>
      <c r="L1" s="470"/>
    </row>
    <row r="2" spans="1:12" ht="13.5" thickBot="1">
      <c r="A2" s="50"/>
      <c r="B2" s="45" t="s">
        <v>29</v>
      </c>
      <c r="C2" s="45"/>
      <c r="D2" s="46"/>
      <c r="E2" s="46"/>
      <c r="F2" s="48"/>
      <c r="G2" s="63" t="s">
        <v>85</v>
      </c>
      <c r="H2" s="485" t="s">
        <v>88</v>
      </c>
      <c r="I2" s="485" t="s">
        <v>116</v>
      </c>
      <c r="J2" s="485" t="s">
        <v>89</v>
      </c>
      <c r="K2" s="485" t="s">
        <v>90</v>
      </c>
      <c r="L2" s="485" t="s">
        <v>91</v>
      </c>
    </row>
    <row r="3" spans="1:14" ht="12.75">
      <c r="A3" s="43">
        <v>1</v>
      </c>
      <c r="B3" s="64">
        <f>offsets!J12</f>
        <v>1.2044307834339403</v>
      </c>
      <c r="C3" s="65">
        <f>IF('Input Data'!E31=TRUE,"",IF('Input Data'!N$23="G",'Input Data'!G5,IF('Input Data'!N$23="H",'Input Data'!H5)))</f>
        <v>0</v>
      </c>
      <c r="D3" s="66">
        <f>IF('Input Data'!E31=TRUE,"",(B3-B$19))</f>
        <v>0</v>
      </c>
      <c r="E3" s="66">
        <f>IF('Input Data'!E31=TRUE,"",(C3-C$19))</f>
        <v>0</v>
      </c>
      <c r="F3" s="67">
        <f>IF('Input Data'!E31=TRUE,"",(E3-D3))</f>
        <v>0</v>
      </c>
      <c r="G3" s="473">
        <f>N8</f>
        <v>0</v>
      </c>
      <c r="H3" s="477"/>
      <c r="I3" s="477">
        <v>0.0039643815231471535</v>
      </c>
      <c r="J3" s="477">
        <v>0.0029655989403813976</v>
      </c>
      <c r="K3" s="478">
        <v>0.0020441305685041655</v>
      </c>
      <c r="L3" s="477">
        <v>0</v>
      </c>
      <c r="N3" s="392"/>
    </row>
    <row r="4" spans="1:14" ht="12.75">
      <c r="A4" s="43">
        <v>2</v>
      </c>
      <c r="B4" s="68">
        <f>offsets!J16</f>
        <v>28.577036410092347</v>
      </c>
      <c r="C4" s="65">
        <f>IF('Input Data'!E32=TRUE,"",IF('Input Data'!N$23="G",'Input Data'!G6,IF('Input Data'!N$23="H",'Input Data'!H6)))</f>
        <v>0</v>
      </c>
      <c r="D4" s="66">
        <f>IF('Input Data'!E32=TRUE,"",(B4-B$19))</f>
        <v>27.372605626658405</v>
      </c>
      <c r="E4" s="66">
        <f>IF('Input Data'!E32=TRUE,"",(C4-C$19))</f>
        <v>0</v>
      </c>
      <c r="F4" s="67">
        <f>IF('Input Data'!E32=TRUE,"",(E4-D4))</f>
        <v>-27.372605626658405</v>
      </c>
      <c r="G4" s="473">
        <f>IF('Input Data'!E32=TRUE,"",(F4-F$19))</f>
        <v>2.7930288507054044</v>
      </c>
      <c r="H4" s="479"/>
      <c r="I4" s="479">
        <v>0.0048468584813932125</v>
      </c>
      <c r="J4" s="479">
        <v>0.0028067328821101967</v>
      </c>
      <c r="K4" s="480">
        <v>0.0048166810580996255</v>
      </c>
      <c r="L4" s="479">
        <v>0.004508126463749207</v>
      </c>
      <c r="N4" s="392"/>
    </row>
    <row r="5" spans="1:12" ht="12.75">
      <c r="A5" s="43">
        <v>3</v>
      </c>
      <c r="B5" s="68">
        <f>offsets!J20</f>
        <v>31.370065260797748</v>
      </c>
      <c r="C5" s="65">
        <f>IF('Input Data'!E33=TRUE,"",IF('Input Data'!N$23="G",'Input Data'!G7,IF('Input Data'!N$23="H",'Input Data'!H7)))</f>
        <v>0</v>
      </c>
      <c r="D5" s="66">
        <f>IF('Input Data'!E33=TRUE,"",(B5-B$19))</f>
        <v>30.16563447736381</v>
      </c>
      <c r="E5" s="66">
        <f>IF('Input Data'!E33=TRUE,"",(C5-C$19))</f>
        <v>0</v>
      </c>
      <c r="F5" s="67">
        <f>IF('Input Data'!E33=TRUE,"",(E5-D5))</f>
        <v>-30.16563447736381</v>
      </c>
      <c r="G5" s="473">
        <f>IF('Input Data'!E33=TRUE,"",(F5-F$19))</f>
        <v>0</v>
      </c>
      <c r="H5" s="479"/>
      <c r="I5" s="479">
        <v>0.0036792215499446</v>
      </c>
      <c r="J5" s="479">
        <v>0.002222875390494039</v>
      </c>
      <c r="K5" s="480">
        <v>0.0019465206702991011</v>
      </c>
      <c r="L5" s="479">
        <v>0.0038421343550165687</v>
      </c>
    </row>
    <row r="6" spans="1:14" ht="12.75">
      <c r="A6" s="43">
        <v>4</v>
      </c>
      <c r="B6" s="68">
        <f>offsets!J24</f>
        <v>1.2111247905118852</v>
      </c>
      <c r="C6" s="65">
        <f>IF('Input Data'!E34=TRUE,"",IF('Input Data'!N$23="G",'Input Data'!G8,IF('Input Data'!N$23="H",'Input Data'!H8)))</f>
        <v>0</v>
      </c>
      <c r="D6" s="66">
        <f>IF('Input Data'!E34=TRUE,"",(B6-B$19))</f>
        <v>0.006694007077944875</v>
      </c>
      <c r="E6" s="66">
        <f>IF('Input Data'!E34=TRUE,"",(C6-C$19))</f>
        <v>0</v>
      </c>
      <c r="F6" s="67">
        <f>IF('Input Data'!E34=TRUE,"",(E6-D6))</f>
        <v>-0.006694007077944875</v>
      </c>
      <c r="G6" s="473">
        <f>IF('Input Data'!E34=TRUE,"",(F6-F$19))</f>
        <v>30.158940470285863</v>
      </c>
      <c r="H6" s="479"/>
      <c r="I6" s="479">
        <v>0.0067532898068856095</v>
      </c>
      <c r="J6" s="479">
        <v>0.0018024694741354264</v>
      </c>
      <c r="K6" s="480">
        <v>0.002133715519202495</v>
      </c>
      <c r="L6" s="479">
        <v>0.016939091240610216</v>
      </c>
      <c r="N6" s="392"/>
    </row>
    <row r="7" spans="1:12" ht="12.75">
      <c r="A7" s="43">
        <v>5</v>
      </c>
      <c r="B7" s="68">
        <f>offsets!J28</f>
        <v>1.219019101135416</v>
      </c>
      <c r="C7" s="65">
        <f>IF('Input Data'!E35=TRUE,"",IF('Input Data'!N$23="G",'Input Data'!G9,IF('Input Data'!N$23="H",'Input Data'!H9)))</f>
        <v>0</v>
      </c>
      <c r="D7" s="66">
        <f>IF('Input Data'!E35=TRUE,"",(B7-B$19))</f>
        <v>0.014588317701475617</v>
      </c>
      <c r="E7" s="66">
        <f>IF('Input Data'!E35=TRUE,"",(C7-C$19))</f>
        <v>0</v>
      </c>
      <c r="F7" s="67">
        <f>IF('Input Data'!E35=TRUE,"",(E7-D7))</f>
        <v>-0.014588317701475617</v>
      </c>
      <c r="G7" s="473">
        <f>IF('Input Data'!E35=TRUE,"",(F7-F$19))</f>
        <v>30.151046159662336</v>
      </c>
      <c r="H7" s="479"/>
      <c r="I7" s="479">
        <v>0.002253729475879873</v>
      </c>
      <c r="J7" s="479">
        <v>0.005618317087104807</v>
      </c>
      <c r="K7" s="480">
        <v>0.00662773141259676</v>
      </c>
      <c r="L7" s="479">
        <v>0.0199134788286216</v>
      </c>
    </row>
    <row r="8" spans="1:14" ht="12.75">
      <c r="A8" s="43">
        <v>6</v>
      </c>
      <c r="B8" s="68">
        <f>offsets!J32</f>
        <v>23.04842660281925</v>
      </c>
      <c r="C8" s="65">
        <f>IF('Input Data'!E36=TRUE,"",IF('Input Data'!N$23="G",'Input Data'!G10,IF('Input Data'!N$23="H",'Input Data'!H10)))</f>
        <v>0</v>
      </c>
      <c r="D8" s="66">
        <f>IF('Input Data'!E36=TRUE,"",(B8-B$19))</f>
        <v>21.843995819385313</v>
      </c>
      <c r="E8" s="66">
        <f>IF('Input Data'!E36=TRUE,"",(C8-C$19))</f>
        <v>0</v>
      </c>
      <c r="F8" s="67">
        <f>IF('Input Data'!E36=TRUE,"",(E8-D8))</f>
        <v>-21.843995819385313</v>
      </c>
      <c r="G8" s="473">
        <f>IF('Input Data'!E36=TRUE,"",(F8-F$19))</f>
        <v>8.321638657978497</v>
      </c>
      <c r="H8" s="479"/>
      <c r="I8" s="479">
        <v>0.0005144819428331004</v>
      </c>
      <c r="J8" s="479">
        <v>0.0030299996236387017</v>
      </c>
      <c r="K8" s="480">
        <v>0.007999536750944891</v>
      </c>
      <c r="L8" s="479">
        <v>0.018816875694307456</v>
      </c>
      <c r="N8" s="392"/>
    </row>
    <row r="9" spans="1:14" ht="12.75">
      <c r="A9" s="43">
        <v>7</v>
      </c>
      <c r="B9" s="68">
        <f>offsets!J36</f>
        <v>1.2051126811755442</v>
      </c>
      <c r="C9" s="65">
        <f>IF('Input Data'!E37=TRUE,"",IF('Input Data'!N$23="G",'Input Data'!G11,IF('Input Data'!N$23="H",'Input Data'!H11)))</f>
        <v>0</v>
      </c>
      <c r="D9" s="66">
        <f>IF('Input Data'!E37=TRUE,"",(B9-B$19))</f>
        <v>0.0006818977416038763</v>
      </c>
      <c r="E9" s="66">
        <f>IF('Input Data'!E37=TRUE,"",(C9-C$19))</f>
        <v>0</v>
      </c>
      <c r="F9" s="67">
        <f>IF('Input Data'!E37=TRUE,"",(E9-D9))</f>
        <v>-0.0006818977416038763</v>
      </c>
      <c r="G9" s="473">
        <f>IF('Input Data'!E37=TRUE,"",(F9-F$19))</f>
        <v>30.164952579622206</v>
      </c>
      <c r="H9" s="479"/>
      <c r="I9" s="479">
        <v>0.0032705370859046345</v>
      </c>
      <c r="J9" s="479">
        <v>0.0013041321537480277</v>
      </c>
      <c r="K9" s="480">
        <v>0.003679088147217846</v>
      </c>
      <c r="L9" s="479">
        <v>0.006242904442522401</v>
      </c>
      <c r="N9" s="392"/>
    </row>
    <row r="10" spans="1:14" ht="12.75">
      <c r="A10" s="43">
        <v>8</v>
      </c>
      <c r="B10" s="68">
        <f>offsets!J40</f>
        <v>1.204911524408221</v>
      </c>
      <c r="C10" s="65">
        <f>IF('Input Data'!E38=TRUE,"",IF('Input Data'!N$23="G",'Input Data'!G12,IF('Input Data'!N$23="H",'Input Data'!H12)))</f>
        <v>0</v>
      </c>
      <c r="D10" s="66">
        <f>IF('Input Data'!E38=TRUE,"",(B10-B$19))</f>
        <v>0.00048074097428063567</v>
      </c>
      <c r="E10" s="66">
        <f>IF('Input Data'!E38=TRUE,"",(C10-C$19))</f>
        <v>0</v>
      </c>
      <c r="F10" s="67">
        <f>IF('Input Data'!E38=TRUE,"",(E10-D10))</f>
        <v>-0.00048074097428063567</v>
      </c>
      <c r="G10" s="473">
        <f>IF('Input Data'!E38=TRUE,"",(F10-F$19))</f>
        <v>30.165153736389527</v>
      </c>
      <c r="H10" s="479"/>
      <c r="I10" s="479">
        <v>0.00790561658946809</v>
      </c>
      <c r="J10" s="479">
        <v>0.0058972109524685346</v>
      </c>
      <c r="K10" s="480">
        <v>0.0075076208249958976</v>
      </c>
      <c r="L10" s="479">
        <v>0.008547099598604668</v>
      </c>
      <c r="N10" s="392"/>
    </row>
    <row r="11" spans="1:14" ht="12.75">
      <c r="A11" s="43">
        <v>9</v>
      </c>
      <c r="B11" s="68">
        <f>offsets!J44</f>
        <v>7.94563362094076</v>
      </c>
      <c r="C11" s="65">
        <f>IF('Input Data'!E39=TRUE,"",IF('Input Data'!N$23="G",'Input Data'!G13,IF('Input Data'!N$23="H",'Input Data'!H13)))</f>
        <v>0</v>
      </c>
      <c r="D11" s="66">
        <f>IF('Input Data'!E39=TRUE,"",(B11-B$19))</f>
        <v>6.74120283750682</v>
      </c>
      <c r="E11" s="66">
        <f>IF('Input Data'!E39=TRUE,"",(C11-C$19))</f>
        <v>0</v>
      </c>
      <c r="F11" s="67">
        <f>IF('Input Data'!E39=TRUE,"",(E11-D11))</f>
        <v>-6.74120283750682</v>
      </c>
      <c r="G11" s="473">
        <f>IF('Input Data'!E39=TRUE,"",(F11-F$19))</f>
        <v>23.42443163985699</v>
      </c>
      <c r="H11" s="479"/>
      <c r="I11" s="479">
        <v>0</v>
      </c>
      <c r="J11" s="479">
        <v>0</v>
      </c>
      <c r="K11" s="480">
        <v>0</v>
      </c>
      <c r="L11" s="479">
        <v>0.0007468466234339388</v>
      </c>
      <c r="N11" s="392"/>
    </row>
    <row r="12" spans="1:14" ht="12.75">
      <c r="A12" s="43">
        <v>10</v>
      </c>
      <c r="B12" s="68">
        <f>offsets!J48</f>
      </c>
      <c r="C12" s="65">
        <f>IF('Input Data'!E40=TRUE,"",IF('Input Data'!N$23="G",'Input Data'!G14,IF('Input Data'!N$23="H",'Input Data'!H14)))</f>
      </c>
      <c r="D12" s="66">
        <f>IF('Input Data'!E40=TRUE,"",(B12-B$19))</f>
      </c>
      <c r="E12" s="66">
        <f>IF('Input Data'!E40=TRUE,"",(C12-C$19))</f>
      </c>
      <c r="F12" s="67">
        <f>IF('Input Data'!E40=TRUE,"",(E12-D12))</f>
      </c>
      <c r="G12" s="473">
        <f>IF('Input Data'!E40=TRUE,"",(F12-F$19))</f>
      </c>
      <c r="H12" s="479"/>
      <c r="I12" s="479"/>
      <c r="J12" s="479"/>
      <c r="K12" s="480"/>
      <c r="L12" s="479"/>
      <c r="N12" s="392"/>
    </row>
    <row r="13" spans="1:12" ht="12.75">
      <c r="A13" s="43">
        <v>11</v>
      </c>
      <c r="B13" s="68">
        <f>offsets!J52</f>
      </c>
      <c r="C13" s="65">
        <f>IF('Input Data'!E41=TRUE,"",IF('Input Data'!N$23="G",'Input Data'!G15,IF('Input Data'!N$23="H",'Input Data'!H15)))</f>
      </c>
      <c r="D13" s="66">
        <f>IF('Input Data'!E41=TRUE,"",(B13-B$19))</f>
      </c>
      <c r="E13" s="66">
        <f>IF('Input Data'!E41=TRUE,"",(C13-C$19))</f>
      </c>
      <c r="F13" s="67">
        <f>IF('Input Data'!E41=TRUE,"",(E13-D13))</f>
      </c>
      <c r="G13" s="473">
        <f>IF('Input Data'!E41=TRUE,"",(F13-F$19))</f>
      </c>
      <c r="H13" s="479"/>
      <c r="I13" s="480"/>
      <c r="J13" s="479"/>
      <c r="K13" s="479"/>
      <c r="L13" s="479"/>
    </row>
    <row r="14" spans="1:12" ht="12.75">
      <c r="A14" s="43">
        <v>12</v>
      </c>
      <c r="B14" s="68">
        <f>offsets!J56</f>
      </c>
      <c r="C14" s="65">
        <f>IF('Input Data'!E42=TRUE,"",IF('Input Data'!N$23="G",'Input Data'!G16,IF('Input Data'!N$23="H",'Input Data'!H16)))</f>
      </c>
      <c r="D14" s="66">
        <f>IF('Input Data'!E42=TRUE,"",(B14-B$19))</f>
      </c>
      <c r="E14" s="66">
        <f>IF('Input Data'!E42=TRUE,"",(C14-C$19))</f>
      </c>
      <c r="F14" s="67">
        <f>IF('Input Data'!E42=TRUE,"",(E14-D14))</f>
      </c>
      <c r="G14" s="473">
        <f>IF('Input Data'!E42=TRUE,"",(F14-F$19))</f>
      </c>
      <c r="H14" s="479"/>
      <c r="I14" s="480"/>
      <c r="J14" s="479"/>
      <c r="K14" s="479"/>
      <c r="L14" s="479"/>
    </row>
    <row r="15" spans="1:12" ht="12.75">
      <c r="A15" s="43">
        <v>13</v>
      </c>
      <c r="B15" s="68">
        <f>offsets!J60</f>
      </c>
      <c r="C15" s="65">
        <f>IF('Input Data'!E43=TRUE,"",IF('Input Data'!N$23="G",'Input Data'!G17,IF('Input Data'!N$23="H",'Input Data'!H17)))</f>
      </c>
      <c r="D15" s="66">
        <f>IF('Input Data'!E43=TRUE,"",(B15-B$19))</f>
      </c>
      <c r="E15" s="66">
        <f>IF('Input Data'!E43=TRUE,"",(C15-C$19))</f>
      </c>
      <c r="F15" s="67">
        <f>IF('Input Data'!E43=TRUE,"",(E15-D15))</f>
      </c>
      <c r="G15" s="473">
        <f>IF('Input Data'!E43=TRUE,"",(F15-F$19))</f>
      </c>
      <c r="H15" s="481"/>
      <c r="I15" s="482"/>
      <c r="J15" s="481"/>
      <c r="K15" s="479"/>
      <c r="L15" s="479"/>
    </row>
    <row r="16" spans="1:12" ht="12.75">
      <c r="A16" s="43">
        <v>14</v>
      </c>
      <c r="B16" s="68">
        <f>offsets!J64</f>
      </c>
      <c r="C16" s="65">
        <f>IF('Input Data'!E44=TRUE,"",IF('Input Data'!N$23="G",'Input Data'!G18,IF('Input Data'!N$23="H",'Input Data'!H18)))</f>
      </c>
      <c r="D16" s="66">
        <f>IF('Input Data'!E44=TRUE,"",(B16-B$19))</f>
      </c>
      <c r="E16" s="66">
        <f>IF('Input Data'!E44=TRUE,"",(C16-C$19))</f>
      </c>
      <c r="F16" s="67">
        <f>IF('Input Data'!E44=TRUE,"",(E16-D16))</f>
      </c>
      <c r="G16" s="473">
        <f>IF('Input Data'!E44=TRUE,"",(F16-F$19))</f>
      </c>
      <c r="H16" s="481"/>
      <c r="I16" s="481"/>
      <c r="J16" s="481"/>
      <c r="K16" s="479"/>
      <c r="L16" s="479"/>
    </row>
    <row r="17" spans="1:12" ht="12" customHeight="1" thickBot="1">
      <c r="A17" s="43">
        <v>15</v>
      </c>
      <c r="B17" s="68">
        <f>offsets!J68</f>
      </c>
      <c r="C17" s="65">
        <f>IF('Input Data'!E45=TRUE,"",IF('Input Data'!N$23="G",'Input Data'!G19,IF('Input Data'!N$23="H",'Input Data'!H19)))</f>
      </c>
      <c r="D17" s="66">
        <f>IF('Input Data'!E45=TRUE,"",(B17-B$19))</f>
      </c>
      <c r="E17" s="66">
        <f>IF('Input Data'!E45=TRUE,"",(C17-C$19))</f>
      </c>
      <c r="F17" s="67">
        <f>IF('Input Data'!E45=TRUE,"",(E17-D17))</f>
      </c>
      <c r="G17" s="473">
        <f>IF('Input Data'!E45=TRUE,"",(F17-F$19))</f>
      </c>
      <c r="H17" s="481"/>
      <c r="I17" s="481"/>
      <c r="J17" s="481"/>
      <c r="K17" s="479"/>
      <c r="L17" s="479"/>
    </row>
    <row r="18" spans="1:12" ht="12.75">
      <c r="A18" s="51" t="s">
        <v>20</v>
      </c>
      <c r="B18" s="69">
        <f>MAX(B3:B17)</f>
        <v>31.370065260797748</v>
      </c>
      <c r="C18" s="69">
        <f>MAX(C3:C17)</f>
        <v>0</v>
      </c>
      <c r="D18" s="69">
        <f>MAX(D3:D17)</f>
        <v>30.16563447736381</v>
      </c>
      <c r="E18" s="70">
        <f>MAX(E3:E17)</f>
        <v>0</v>
      </c>
      <c r="F18" s="71">
        <f>MAX(F3:F17)</f>
        <v>0</v>
      </c>
      <c r="G18" s="4"/>
      <c r="H18" s="483"/>
      <c r="I18" s="483"/>
      <c r="J18" s="483"/>
      <c r="K18" s="395"/>
      <c r="L18" s="395"/>
    </row>
    <row r="19" spans="1:12" ht="13.5" thickBot="1">
      <c r="A19" s="52" t="s">
        <v>21</v>
      </c>
      <c r="B19" s="72">
        <f>MIN(B3:B17)</f>
        <v>1.2044307834339403</v>
      </c>
      <c r="C19" s="72">
        <f>MIN(C3:C17)</f>
        <v>0</v>
      </c>
      <c r="D19" s="72">
        <f>MIN(D3:D17)</f>
        <v>0</v>
      </c>
      <c r="E19" s="73">
        <f>MIN(E3:E17)</f>
        <v>0</v>
      </c>
      <c r="F19" s="471">
        <f>MIN(F3:F17)</f>
        <v>-30.16563447736381</v>
      </c>
      <c r="G19" s="4"/>
      <c r="H19" s="483"/>
      <c r="I19" s="483"/>
      <c r="J19" s="483"/>
      <c r="K19" s="395"/>
      <c r="L19" s="395"/>
    </row>
    <row r="20" spans="1:14" ht="13.5" thickBot="1">
      <c r="A20" s="53" t="s">
        <v>22</v>
      </c>
      <c r="B20" s="54"/>
      <c r="C20" s="55"/>
      <c r="D20" s="2"/>
      <c r="E20" s="2"/>
      <c r="F20" s="472"/>
      <c r="G20" s="474">
        <f aca="true" t="shared" si="0" ref="G20:L20">SUM(G3:G19)</f>
        <v>155.17919209450082</v>
      </c>
      <c r="H20" s="484">
        <f t="shared" si="0"/>
        <v>0</v>
      </c>
      <c r="I20" s="484">
        <f t="shared" si="0"/>
        <v>0.033188116455456274</v>
      </c>
      <c r="J20" s="484">
        <f t="shared" si="0"/>
        <v>0.02564733650408113</v>
      </c>
      <c r="K20" s="484">
        <f t="shared" si="0"/>
        <v>0.03675502495186078</v>
      </c>
      <c r="L20" s="484">
        <f t="shared" si="0"/>
        <v>0.07955655724686606</v>
      </c>
      <c r="N20" s="392"/>
    </row>
    <row r="21" spans="1:14" ht="13.5" thickBot="1">
      <c r="A21" s="56"/>
      <c r="B21" s="75">
        <f>B18-B19</f>
        <v>30.16563447736381</v>
      </c>
      <c r="C21" s="76">
        <f>C18-C19</f>
        <v>0</v>
      </c>
      <c r="D21" s="2"/>
      <c r="E21" s="2"/>
      <c r="F21" s="475" t="s">
        <v>86</v>
      </c>
      <c r="G21" s="476">
        <f aca="true" t="shared" si="1" ref="G21:L21">G20/8</f>
        <v>19.397399011812603</v>
      </c>
      <c r="H21" s="476">
        <f t="shared" si="1"/>
        <v>0</v>
      </c>
      <c r="I21" s="476">
        <f t="shared" si="1"/>
        <v>0.004148514556932034</v>
      </c>
      <c r="J21" s="476">
        <f t="shared" si="1"/>
        <v>0.0032059170630101413</v>
      </c>
      <c r="K21" s="476">
        <f t="shared" si="1"/>
        <v>0.004594378118982598</v>
      </c>
      <c r="L21" s="476">
        <f t="shared" si="1"/>
        <v>0.009944569655858257</v>
      </c>
      <c r="M21" s="442"/>
      <c r="N21" s="442"/>
    </row>
    <row r="22" spans="1:11" ht="12.75">
      <c r="A22" s="56"/>
      <c r="B22" s="57"/>
      <c r="C22" s="58"/>
      <c r="D22" s="2"/>
      <c r="E22" s="2"/>
      <c r="F22" s="2"/>
      <c r="G22" s="442"/>
      <c r="H22" s="442"/>
      <c r="I22" s="442"/>
      <c r="J22" s="442"/>
      <c r="K22" s="442"/>
    </row>
    <row r="23" spans="1:7" ht="12.75">
      <c r="A23" s="56"/>
      <c r="B23" s="57" t="s">
        <v>23</v>
      </c>
      <c r="C23" s="58" t="s">
        <v>24</v>
      </c>
      <c r="D23" s="2"/>
      <c r="E23" s="2"/>
      <c r="F23" s="2"/>
      <c r="G23" s="2"/>
    </row>
    <row r="24" spans="1:7" ht="13.5" thickBot="1">
      <c r="A24" s="59"/>
      <c r="B24" s="60">
        <f>B19</f>
        <v>1.2044307834339403</v>
      </c>
      <c r="C24" s="61">
        <f>C19</f>
        <v>0</v>
      </c>
      <c r="D24" s="2"/>
      <c r="E24" s="2"/>
      <c r="F24" s="2"/>
      <c r="G24" s="2"/>
    </row>
    <row r="25" ht="13.5" thickBot="1"/>
    <row r="26" spans="1:11" ht="12.75">
      <c r="A26" s="14"/>
      <c r="B26" s="14"/>
      <c r="C26" s="486" t="s">
        <v>92</v>
      </c>
      <c r="D26" s="487"/>
      <c r="E26" s="487"/>
      <c r="F26" s="487"/>
      <c r="G26" s="487"/>
      <c r="H26" s="387"/>
      <c r="K26" s="74" t="s">
        <v>114</v>
      </c>
    </row>
    <row r="27" spans="1:14" ht="12.75">
      <c r="A27" s="363"/>
      <c r="B27" s="364"/>
      <c r="C27" s="388" t="str">
        <f>L2</f>
        <v>#1 on 9-25</v>
      </c>
      <c r="D27" s="16" t="str">
        <f>K2</f>
        <v>#2 on 9-27</v>
      </c>
      <c r="E27" s="16" t="str">
        <f>J2</f>
        <v>#3 on 9-27</v>
      </c>
      <c r="F27" s="16" t="str">
        <f>I2</f>
        <v>#3a on 9-27</v>
      </c>
      <c r="G27" s="16" t="str">
        <f>H2</f>
        <v>#4 on 9-27</v>
      </c>
      <c r="H27" s="389" t="str">
        <f>G2</f>
        <v>"remaining"</v>
      </c>
      <c r="K27" s="74" t="s">
        <v>111</v>
      </c>
      <c r="L27" s="74" t="s">
        <v>112</v>
      </c>
      <c r="M27" t="s">
        <v>113</v>
      </c>
      <c r="N27" t="s">
        <v>115</v>
      </c>
    </row>
    <row r="28" spans="1:14" ht="12.75">
      <c r="A28" s="3"/>
      <c r="B28" s="43">
        <v>1</v>
      </c>
      <c r="C28" s="488">
        <f>IF('Input Data'!E31=TRUE,"",L3)</f>
        <v>0</v>
      </c>
      <c r="D28" s="440">
        <f>IF('Input Data'!E31=TRUE,"",K3)</f>
        <v>0.0020441305685041655</v>
      </c>
      <c r="E28" s="440">
        <f>IF('Input Data'!E31=TRUE,"",J3)</f>
        <v>0.0029655989403813976</v>
      </c>
      <c r="F28" s="440">
        <f>IF('Input Data'!E31=TRUE,"",I3)</f>
        <v>0.0039643815231471535</v>
      </c>
      <c r="G28" s="440">
        <f>IF('Input Data'!E31=TRUE,"",H3)</f>
        <v>0</v>
      </c>
      <c r="H28" s="489">
        <f>IF('Input Data'!E31=TRUE,"",G3)</f>
        <v>0</v>
      </c>
      <c r="K28" s="74">
        <v>0.0024599999999992406</v>
      </c>
      <c r="L28" s="74">
        <v>0.005119999999998015</v>
      </c>
      <c r="M28">
        <v>0.0018700000000002603</v>
      </c>
      <c r="N28" s="392">
        <v>0.003149999999999172</v>
      </c>
    </row>
    <row r="29" spans="1:14" ht="12.75">
      <c r="A29" s="3"/>
      <c r="B29" s="43">
        <v>2</v>
      </c>
      <c r="C29" s="488">
        <f>IF('Input Data'!E32=TRUE,"",L4)</f>
        <v>0.004508126463749207</v>
      </c>
      <c r="D29" s="440">
        <f>IF('Input Data'!E32=TRUE,"",K4)</f>
        <v>0.0048166810580996255</v>
      </c>
      <c r="E29" s="440">
        <f>IF('Input Data'!E32=TRUE,"",J4)</f>
        <v>0.0028067328821101967</v>
      </c>
      <c r="F29" s="440">
        <f>IF('Input Data'!E32=TRUE,"",I4)</f>
        <v>0.0048468584813932125</v>
      </c>
      <c r="G29" s="440">
        <f>IF('Input Data'!E32=TRUE,"",H4)</f>
        <v>0</v>
      </c>
      <c r="H29" s="489">
        <f>IF('Input Data'!E32=TRUE,"",G4)</f>
        <v>2.7930288507054044</v>
      </c>
      <c r="K29" s="74">
        <v>0.0009699999999952524</v>
      </c>
      <c r="L29" s="74">
        <v>0.008470000000002642</v>
      </c>
      <c r="M29">
        <v>0.005530000000000257</v>
      </c>
      <c r="N29" s="392">
        <v>0.004989999999999384</v>
      </c>
    </row>
    <row r="30" spans="1:14" ht="12.75">
      <c r="A30" s="3"/>
      <c r="B30" s="43">
        <v>3</v>
      </c>
      <c r="C30" s="488">
        <f>IF('Input Data'!E33=TRUE,"",L5)</f>
        <v>0.0038421343550165687</v>
      </c>
      <c r="D30" s="440">
        <f>IF('Input Data'!E33=TRUE,"",K5)</f>
        <v>0.0019465206702991011</v>
      </c>
      <c r="E30" s="440">
        <f>IF('Input Data'!E33=TRUE,"",J5)</f>
        <v>0.002222875390494039</v>
      </c>
      <c r="F30" s="440">
        <f>IF('Input Data'!E33=TRUE,"",I5)</f>
        <v>0.0036792215499446</v>
      </c>
      <c r="G30" s="440">
        <f>IF('Input Data'!E33=TRUE,"",H5)</f>
        <v>0</v>
      </c>
      <c r="H30" s="489">
        <f>IF('Input Data'!E33=TRUE,"",G5)</f>
        <v>0</v>
      </c>
      <c r="K30" s="74">
        <v>0.0023900000000054433</v>
      </c>
      <c r="L30" s="74">
        <v>0.01155999999998869</v>
      </c>
      <c r="M30">
        <v>0.006050000000000111</v>
      </c>
      <c r="N30" s="392">
        <v>0.0066666666666647485</v>
      </c>
    </row>
    <row r="31" spans="1:14" ht="12.75">
      <c r="A31" s="3"/>
      <c r="B31" s="43">
        <v>4</v>
      </c>
      <c r="C31" s="488">
        <f>IF('Input Data'!E34=TRUE,"",L6)</f>
        <v>0.016939091240610216</v>
      </c>
      <c r="D31" s="440">
        <f>IF('Input Data'!E34=TRUE,"",K6)</f>
        <v>0.002133715519202495</v>
      </c>
      <c r="E31" s="440">
        <f>IF('Input Data'!E34=TRUE,"",J6)</f>
        <v>0.0018024694741354264</v>
      </c>
      <c r="F31" s="440">
        <f>IF('Input Data'!E34=TRUE,"",I6)</f>
        <v>0.0067532898068856095</v>
      </c>
      <c r="G31" s="440">
        <f>IF('Input Data'!E34=TRUE,"",H6)</f>
        <v>0</v>
      </c>
      <c r="H31" s="489">
        <f>IF('Input Data'!E34=TRUE,"",G6)</f>
        <v>30.158940470285863</v>
      </c>
      <c r="K31" s="74">
        <v>-0.0012199999999964461</v>
      </c>
      <c r="L31" s="74">
        <v>0.010240000000010241</v>
      </c>
      <c r="M31">
        <v>0.01608000000000054</v>
      </c>
      <c r="N31" s="392">
        <v>0.008366666666671444</v>
      </c>
    </row>
    <row r="32" spans="1:14" ht="12.75">
      <c r="A32" s="14"/>
      <c r="B32" s="43">
        <v>5</v>
      </c>
      <c r="C32" s="488">
        <f>IF('Input Data'!E35=TRUE,"",L7)</f>
        <v>0.0199134788286216</v>
      </c>
      <c r="D32" s="440">
        <f>IF('Input Data'!E35=TRUE,"",K7)</f>
        <v>0.00662773141259676</v>
      </c>
      <c r="E32" s="440">
        <f>IF('Input Data'!E35=TRUE,"",J7)</f>
        <v>0.005618317087104807</v>
      </c>
      <c r="F32" s="440">
        <f>IF('Input Data'!E35=TRUE,"",I7)</f>
        <v>0.002253729475879873</v>
      </c>
      <c r="G32" s="440">
        <f>IF('Input Data'!E35=TRUE,"",H7)</f>
        <v>0</v>
      </c>
      <c r="H32" s="489">
        <f>IF('Input Data'!E35=TRUE,"",G7)</f>
        <v>30.151046159662336</v>
      </c>
      <c r="K32" s="74">
        <v>0.004380000000001161</v>
      </c>
      <c r="L32" s="74">
        <v>0.004249999999998977</v>
      </c>
      <c r="M32">
        <v>0.023480000000001056</v>
      </c>
      <c r="N32" s="392">
        <v>0.010703333333333731</v>
      </c>
    </row>
    <row r="33" spans="1:14" ht="12.75">
      <c r="A33" s="14"/>
      <c r="B33" s="43">
        <v>6</v>
      </c>
      <c r="C33" s="488">
        <f>IF('Input Data'!E36=TRUE,"",L8)</f>
        <v>0.018816875694307456</v>
      </c>
      <c r="D33" s="440">
        <f>IF('Input Data'!E36=TRUE,"",K8)</f>
        <v>0.007999536750944891</v>
      </c>
      <c r="E33" s="440">
        <f>IF('Input Data'!E36=TRUE,"",J8)</f>
        <v>0.0030299996236387017</v>
      </c>
      <c r="F33" s="440">
        <f>IF('Input Data'!E36=TRUE,"",I8)</f>
        <v>0.0005144819428331004</v>
      </c>
      <c r="G33" s="440">
        <f>IF('Input Data'!E36=TRUE,"",H8)</f>
        <v>0</v>
      </c>
      <c r="H33" s="489">
        <f>IF('Input Data'!E36=TRUE,"",G8)</f>
        <v>8.321638657978497</v>
      </c>
      <c r="K33" s="74">
        <v>-0.001990000000002823</v>
      </c>
      <c r="L33" s="74">
        <v>0.008889999999993847</v>
      </c>
      <c r="M33">
        <v>0.024189999999999934</v>
      </c>
      <c r="N33" s="392">
        <v>0.010363333333330319</v>
      </c>
    </row>
    <row r="34" spans="1:14" ht="12.75">
      <c r="A34" s="14"/>
      <c r="B34" s="43">
        <v>7</v>
      </c>
      <c r="C34" s="488">
        <f>IF('Input Data'!E37=TRUE,"",L9)</f>
        <v>0.006242904442522401</v>
      </c>
      <c r="D34" s="440">
        <f>IF('Input Data'!E37=TRUE,"",K9)</f>
        <v>0.003679088147217846</v>
      </c>
      <c r="E34" s="440">
        <f>IF('Input Data'!E37=TRUE,"",J9)</f>
        <v>0.0013041321537480277</v>
      </c>
      <c r="F34" s="440">
        <f>IF('Input Data'!E37=TRUE,"",I9)</f>
        <v>0.0032705370859046345</v>
      </c>
      <c r="G34" s="440">
        <f>IF('Input Data'!E37=TRUE,"",H9)</f>
        <v>0</v>
      </c>
      <c r="H34" s="489">
        <f>IF('Input Data'!E37=TRUE,"",G9)</f>
        <v>30.164952579622206</v>
      </c>
      <c r="K34" s="74">
        <v>0.0024399999999999977</v>
      </c>
      <c r="L34" s="74">
        <v>0.0029599999999945226</v>
      </c>
      <c r="M34">
        <v>0.00878999999999941</v>
      </c>
      <c r="N34" s="392">
        <v>0.004729999999997976</v>
      </c>
    </row>
    <row r="35" spans="1:14" ht="12.75">
      <c r="A35" s="14"/>
      <c r="B35" s="43">
        <v>8</v>
      </c>
      <c r="C35" s="488">
        <f>IF('Input Data'!E38=TRUE,"",L10)</f>
        <v>0.008547099598604668</v>
      </c>
      <c r="D35" s="440">
        <f>IF('Input Data'!E38=TRUE,"",K10)</f>
        <v>0.0075076208249958976</v>
      </c>
      <c r="E35" s="440">
        <f>IF('Input Data'!E38=TRUE,"",J10)</f>
        <v>0.0058972109524685346</v>
      </c>
      <c r="F35" s="440">
        <f>IF('Input Data'!E38=TRUE,"",I10)</f>
        <v>0.00790561658946809</v>
      </c>
      <c r="G35" s="440">
        <f>IF('Input Data'!E38=TRUE,"",H10)</f>
        <v>0</v>
      </c>
      <c r="H35" s="489">
        <f>IF('Input Data'!E38=TRUE,"",G10)</f>
        <v>30.165153736389527</v>
      </c>
      <c r="K35" s="74">
        <v>0.0036499999999932697</v>
      </c>
      <c r="L35" s="74">
        <v>0.007509999999996353</v>
      </c>
      <c r="M35">
        <v>0.006490000000001217</v>
      </c>
      <c r="N35" s="392">
        <v>0.00588333333333028</v>
      </c>
    </row>
    <row r="36" spans="1:14" ht="12.75">
      <c r="A36" s="14"/>
      <c r="B36" s="43">
        <v>9</v>
      </c>
      <c r="C36" s="488">
        <f>IF('Input Data'!E39=TRUE,"",L11)</f>
        <v>0.0007468466234339388</v>
      </c>
      <c r="D36" s="440">
        <f>IF('Input Data'!E39=TRUE,"",K11)</f>
        <v>0</v>
      </c>
      <c r="E36" s="440">
        <f>IF('Input Data'!E39=TRUE,"",J11)</f>
        <v>0</v>
      </c>
      <c r="F36" s="440">
        <f>IF('Input Data'!E39=TRUE,"",I11)</f>
        <v>0</v>
      </c>
      <c r="G36" s="440">
        <f>IF('Input Data'!E39=TRUE,"",H11)</f>
        <v>0</v>
      </c>
      <c r="H36" s="489">
        <f>IF('Input Data'!E39=TRUE,"",G11)</f>
        <v>23.42443163985699</v>
      </c>
      <c r="K36" s="74">
        <v>0.00790999999999542</v>
      </c>
      <c r="L36" s="74">
        <v>0.017979999999994334</v>
      </c>
      <c r="M36">
        <v>0.00666000000000011</v>
      </c>
      <c r="N36" s="392">
        <v>0.010849999999996621</v>
      </c>
    </row>
    <row r="37" spans="1:8" ht="12.75">
      <c r="A37" s="14"/>
      <c r="B37" s="43">
        <v>10</v>
      </c>
      <c r="C37" s="488">
        <f>IF('Input Data'!E40=TRUE,"",L12)</f>
      </c>
      <c r="D37" s="440">
        <f>IF('Input Data'!E40=TRUE,"",K12)</f>
      </c>
      <c r="E37" s="440">
        <f>IF('Input Data'!E40=TRUE,"",J12)</f>
      </c>
      <c r="F37" s="440">
        <f>IF('Input Data'!E40=TRUE,"",I12)</f>
      </c>
      <c r="G37" s="440">
        <f>IF('Input Data'!E40=TRUE,"",H12)</f>
      </c>
      <c r="H37" s="489">
        <f>IF('Input Data'!E40=TRUE,"",G12)</f>
      </c>
    </row>
    <row r="38" spans="1:8" ht="12.75">
      <c r="A38" s="14"/>
      <c r="B38" s="43">
        <v>11</v>
      </c>
      <c r="C38" s="488">
        <f>IF('Input Data'!E41=TRUE,"",L13)</f>
      </c>
      <c r="D38" s="440">
        <f>IF('Input Data'!E41=TRUE,"",K13)</f>
      </c>
      <c r="E38" s="440">
        <f>IF('Input Data'!E41=TRUE,"",J13)</f>
      </c>
      <c r="F38" s="440">
        <f>IF('Input Data'!E41=TRUE,"",I13)</f>
      </c>
      <c r="G38" s="440">
        <f>IF('Input Data'!E41=TRUE,"",H13)</f>
      </c>
      <c r="H38" s="489">
        <f>IF('Input Data'!E41=TRUE,"",G13)</f>
      </c>
    </row>
    <row r="39" spans="1:8" ht="12.75">
      <c r="A39" s="14"/>
      <c r="B39" s="43">
        <v>12</v>
      </c>
      <c r="C39" s="488">
        <f>IF('Input Data'!E42=TRUE,"",L14)</f>
      </c>
      <c r="D39" s="440">
        <f>IF('Input Data'!E42=TRUE,"",K14)</f>
      </c>
      <c r="E39" s="440">
        <f>IF('Input Data'!E42=TRUE,"",J14)</f>
      </c>
      <c r="F39" s="440">
        <f>IF('Input Data'!E42=TRUE,"",I14)</f>
      </c>
      <c r="G39" s="440">
        <f>IF('Input Data'!E42=TRUE,"",H14)</f>
      </c>
      <c r="H39" s="489">
        <f>IF('Input Data'!E42=TRUE,"",G14)</f>
      </c>
    </row>
    <row r="40" spans="2:8" ht="12.75">
      <c r="B40" s="43">
        <v>13</v>
      </c>
      <c r="C40" s="488">
        <f>IF('Input Data'!E43=TRUE,"",L15)</f>
      </c>
      <c r="D40" s="440">
        <f>IF('Input Data'!E43=TRUE,"",K15)</f>
      </c>
      <c r="E40" s="440">
        <f>IF('Input Data'!E43=TRUE,"",J15)</f>
      </c>
      <c r="F40" s="440">
        <f>IF('Input Data'!E43=TRUE,"",I15)</f>
      </c>
      <c r="G40" s="440">
        <f>IF('Input Data'!E43=TRUE,"",H15)</f>
      </c>
      <c r="H40" s="489">
        <f>IF('Input Data'!E43=TRUE,"",G15)</f>
      </c>
    </row>
    <row r="41" spans="2:8" ht="12.75">
      <c r="B41" s="43">
        <v>14</v>
      </c>
      <c r="C41" s="488">
        <f>IF('Input Data'!E44=TRUE,"",L16)</f>
      </c>
      <c r="D41" s="440">
        <f>IF('Input Data'!E44=TRUE,"",K16)</f>
      </c>
      <c r="E41" s="440">
        <f>IF('Input Data'!E44=TRUE,"",J16)</f>
      </c>
      <c r="F41" s="440">
        <f>IF('Input Data'!E44=TRUE,"",I16)</f>
      </c>
      <c r="G41" s="440">
        <f>IF('Input Data'!E44=TRUE,"",H16)</f>
      </c>
      <c r="H41" s="489">
        <f>IF('Input Data'!E44=TRUE,"",G16)</f>
      </c>
    </row>
    <row r="42" spans="2:8" ht="12.75">
      <c r="B42" s="43">
        <v>15</v>
      </c>
      <c r="C42" s="488">
        <f>IF('Input Data'!E45=TRUE,"",L17)</f>
      </c>
      <c r="D42" s="440">
        <f>IF('Input Data'!E45=TRUE,"",K17)</f>
      </c>
      <c r="E42" s="440">
        <f>IF('Input Data'!E45=TRUE,"",J17)</f>
      </c>
      <c r="F42" s="440">
        <f>IF('Input Data'!E45=TRUE,"",I17)</f>
      </c>
      <c r="G42" s="440">
        <f>IF('Input Data'!E45=TRUE,"",H17)</f>
      </c>
      <c r="H42" s="489">
        <f>IF('Input Data'!E45=TRUE,"",G17)</f>
      </c>
    </row>
    <row r="43" spans="2:8" ht="13.5" thickBot="1">
      <c r="B43" t="s">
        <v>93</v>
      </c>
      <c r="C43" s="490">
        <f>L21</f>
        <v>0.009944569655858257</v>
      </c>
      <c r="D43" s="491">
        <f>K21</f>
        <v>0.004594378118982598</v>
      </c>
      <c r="E43" s="491">
        <f>J21</f>
        <v>0.0032059170630101413</v>
      </c>
      <c r="F43" s="491">
        <f>I21</f>
        <v>0.004148514556932034</v>
      </c>
      <c r="G43" s="491">
        <f>H21</f>
        <v>0</v>
      </c>
      <c r="H43" s="492">
        <f>G21</f>
        <v>19.397399011812603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67">
      <selection activeCell="G127" sqref="G127"/>
    </sheetView>
  </sheetViews>
  <sheetFormatPr defaultColWidth="9.140625" defaultRowHeight="12.75"/>
  <sheetData>
    <row r="1" ht="27.75" customHeight="1">
      <c r="A1" s="381" t="s">
        <v>73</v>
      </c>
    </row>
    <row r="2" spans="1:24" ht="24" customHeight="1">
      <c r="A2" s="371" t="s">
        <v>16</v>
      </c>
      <c r="B2" s="371" t="s">
        <v>17</v>
      </c>
      <c r="C2" s="371" t="s">
        <v>18</v>
      </c>
      <c r="D2" s="372" t="s">
        <v>16</v>
      </c>
      <c r="E2" s="372" t="s">
        <v>17</v>
      </c>
      <c r="F2" s="372" t="s">
        <v>18</v>
      </c>
      <c r="G2" s="374" t="s">
        <v>16</v>
      </c>
      <c r="H2" s="374" t="s">
        <v>17</v>
      </c>
      <c r="I2" s="374" t="s">
        <v>18</v>
      </c>
      <c r="J2" s="375" t="s">
        <v>16</v>
      </c>
      <c r="K2" s="375" t="s">
        <v>17</v>
      </c>
      <c r="L2" s="375" t="s">
        <v>18</v>
      </c>
      <c r="M2" s="376" t="s">
        <v>16</v>
      </c>
      <c r="N2" s="376" t="s">
        <v>17</v>
      </c>
      <c r="O2" s="376" t="s">
        <v>18</v>
      </c>
      <c r="P2" s="377" t="s">
        <v>16</v>
      </c>
      <c r="Q2" s="377" t="s">
        <v>17</v>
      </c>
      <c r="R2" s="377" t="s">
        <v>18</v>
      </c>
      <c r="S2" s="379" t="s">
        <v>16</v>
      </c>
      <c r="T2" s="379" t="s">
        <v>17</v>
      </c>
      <c r="U2" s="379" t="s">
        <v>18</v>
      </c>
      <c r="V2" s="384" t="s">
        <v>16</v>
      </c>
      <c r="W2" s="384" t="s">
        <v>17</v>
      </c>
      <c r="X2" s="384" t="s">
        <v>18</v>
      </c>
    </row>
    <row r="3" spans="1:24" ht="12.75">
      <c r="A3">
        <v>-194.23853</v>
      </c>
      <c r="B3">
        <v>-196.46259</v>
      </c>
      <c r="C3">
        <v>35.38468</v>
      </c>
      <c r="D3">
        <v>-192.78176</v>
      </c>
      <c r="E3">
        <v>-76.40667</v>
      </c>
      <c r="F3">
        <v>34.85308</v>
      </c>
      <c r="G3">
        <v>-191.62603</v>
      </c>
      <c r="H3">
        <v>43.24869</v>
      </c>
      <c r="I3">
        <v>35.84548</v>
      </c>
      <c r="J3">
        <v>-118.88053</v>
      </c>
      <c r="K3">
        <v>-36.11073</v>
      </c>
      <c r="L3">
        <v>-14.45018</v>
      </c>
      <c r="M3">
        <v>-15.70025</v>
      </c>
      <c r="N3">
        <v>-35.20182</v>
      </c>
      <c r="O3">
        <v>-14.92412</v>
      </c>
      <c r="P3">
        <v>-14.73773</v>
      </c>
      <c r="Q3">
        <v>-119.72707</v>
      </c>
      <c r="R3">
        <v>-15.53922</v>
      </c>
      <c r="S3">
        <v>46.16147</v>
      </c>
      <c r="T3">
        <v>19.99989</v>
      </c>
      <c r="U3">
        <v>20.92833</v>
      </c>
      <c r="V3">
        <v>-2.38531</v>
      </c>
      <c r="W3">
        <v>-202.14686</v>
      </c>
      <c r="X3">
        <v>10.77503</v>
      </c>
    </row>
    <row r="4" spans="1:24" ht="12.75">
      <c r="A4">
        <v>-194.23885</v>
      </c>
      <c r="B4">
        <v>-196.46203</v>
      </c>
      <c r="C4">
        <v>35.38607</v>
      </c>
      <c r="D4">
        <v>-192.78184</v>
      </c>
      <c r="E4">
        <v>-76.40633</v>
      </c>
      <c r="F4">
        <v>34.85336</v>
      </c>
      <c r="G4">
        <v>-191.62605</v>
      </c>
      <c r="H4">
        <v>43.24859</v>
      </c>
      <c r="I4">
        <v>35.84551</v>
      </c>
      <c r="J4">
        <v>-118.88056</v>
      </c>
      <c r="K4">
        <v>-36.11074</v>
      </c>
      <c r="L4">
        <v>-14.44985</v>
      </c>
      <c r="M4">
        <v>-15.70036</v>
      </c>
      <c r="N4">
        <v>-35.20178</v>
      </c>
      <c r="O4">
        <v>-14.92408</v>
      </c>
      <c r="P4">
        <v>-14.73808</v>
      </c>
      <c r="Q4">
        <v>-119.72701</v>
      </c>
      <c r="R4">
        <v>-15.53939</v>
      </c>
      <c r="S4">
        <v>46.16138</v>
      </c>
      <c r="T4">
        <v>19.99987</v>
      </c>
      <c r="U4">
        <v>20.92854</v>
      </c>
      <c r="V4">
        <v>-2.3854</v>
      </c>
      <c r="W4">
        <v>-202.14685</v>
      </c>
      <c r="X4">
        <v>10.77526</v>
      </c>
    </row>
    <row r="5" spans="1:24" ht="12.75">
      <c r="A5">
        <v>-194.23917</v>
      </c>
      <c r="B5">
        <v>-196.46172</v>
      </c>
      <c r="C5">
        <v>35.38599</v>
      </c>
      <c r="D5">
        <v>-192.78135</v>
      </c>
      <c r="E5">
        <v>-76.4076</v>
      </c>
      <c r="F5">
        <v>34.85329</v>
      </c>
      <c r="G5">
        <v>-191.62599</v>
      </c>
      <c r="H5">
        <v>43.24888</v>
      </c>
      <c r="I5">
        <v>35.84546</v>
      </c>
      <c r="J5">
        <v>-118.88052</v>
      </c>
      <c r="K5">
        <v>-36.11072</v>
      </c>
      <c r="L5">
        <v>-14.45027</v>
      </c>
      <c r="M5">
        <v>-15.70024</v>
      </c>
      <c r="N5">
        <v>-35.20184</v>
      </c>
      <c r="O5">
        <v>-14.92407</v>
      </c>
      <c r="P5">
        <v>-14.73759</v>
      </c>
      <c r="Q5">
        <v>-119.72708</v>
      </c>
      <c r="R5">
        <v>-15.53929</v>
      </c>
      <c r="S5">
        <v>46.16138</v>
      </c>
      <c r="T5">
        <v>19.99988</v>
      </c>
      <c r="U5">
        <v>20.92852</v>
      </c>
      <c r="V5">
        <v>-2.38635</v>
      </c>
      <c r="W5">
        <v>-202.14683</v>
      </c>
      <c r="X5">
        <v>10.77542</v>
      </c>
    </row>
    <row r="6" spans="1:24" ht="12.75">
      <c r="A6">
        <v>-194.23845</v>
      </c>
      <c r="B6">
        <v>-196.46248</v>
      </c>
      <c r="C6">
        <v>35.38576</v>
      </c>
      <c r="D6">
        <v>-192.78165</v>
      </c>
      <c r="E6">
        <v>-76.40693</v>
      </c>
      <c r="F6">
        <v>34.85314</v>
      </c>
      <c r="G6">
        <v>-191.6261</v>
      </c>
      <c r="H6">
        <v>43.24842</v>
      </c>
      <c r="I6">
        <v>35.84544</v>
      </c>
      <c r="J6">
        <v>-118.88051</v>
      </c>
      <c r="K6">
        <v>-36.11082</v>
      </c>
      <c r="L6">
        <v>-14.45011</v>
      </c>
      <c r="M6">
        <v>-15.70036</v>
      </c>
      <c r="N6">
        <v>-35.20176</v>
      </c>
      <c r="O6">
        <v>-14.92412</v>
      </c>
      <c r="P6">
        <v>-14.73825</v>
      </c>
      <c r="Q6">
        <v>-119.727</v>
      </c>
      <c r="R6">
        <v>-15.53928</v>
      </c>
      <c r="S6">
        <v>46.16149</v>
      </c>
      <c r="T6">
        <v>19.99971</v>
      </c>
      <c r="U6">
        <v>20.92846</v>
      </c>
      <c r="V6">
        <v>-2.38565</v>
      </c>
      <c r="W6">
        <v>-202.14684</v>
      </c>
      <c r="X6">
        <v>10.77532</v>
      </c>
    </row>
    <row r="7" spans="1:24" ht="12.75">
      <c r="A7">
        <v>-194.23873</v>
      </c>
      <c r="B7">
        <v>-196.46237</v>
      </c>
      <c r="C7">
        <v>35.38482</v>
      </c>
      <c r="D7">
        <v>-192.78164</v>
      </c>
      <c r="E7">
        <v>-76.40694</v>
      </c>
      <c r="F7">
        <v>34.85315</v>
      </c>
      <c r="G7">
        <v>-191.62609</v>
      </c>
      <c r="H7">
        <v>43.24855</v>
      </c>
      <c r="I7">
        <v>35.8453</v>
      </c>
      <c r="J7">
        <v>-118.8805</v>
      </c>
      <c r="K7">
        <v>-36.11094</v>
      </c>
      <c r="L7">
        <v>-14.44986</v>
      </c>
      <c r="M7">
        <v>-15.70027</v>
      </c>
      <c r="N7">
        <v>-35.2018</v>
      </c>
      <c r="O7">
        <v>-14.92413</v>
      </c>
      <c r="P7">
        <v>-14.73768</v>
      </c>
      <c r="Q7">
        <v>-119.72705</v>
      </c>
      <c r="R7">
        <v>-15.5394</v>
      </c>
      <c r="S7">
        <v>46.16142</v>
      </c>
      <c r="T7">
        <v>19.99972</v>
      </c>
      <c r="U7">
        <v>20.92859</v>
      </c>
      <c r="V7">
        <v>-2.38564</v>
      </c>
      <c r="W7">
        <v>-202.14684</v>
      </c>
      <c r="X7">
        <v>10.77536</v>
      </c>
    </row>
    <row r="8" spans="1:24" ht="12.75">
      <c r="A8">
        <v>-194.23886</v>
      </c>
      <c r="B8">
        <v>-196.46214</v>
      </c>
      <c r="C8">
        <v>35.3854</v>
      </c>
      <c r="D8">
        <v>-192.78162</v>
      </c>
      <c r="E8">
        <v>-76.40708</v>
      </c>
      <c r="F8">
        <v>34.85294</v>
      </c>
      <c r="G8">
        <v>-191.62609</v>
      </c>
      <c r="H8">
        <v>43.24856</v>
      </c>
      <c r="I8">
        <v>35.84529</v>
      </c>
      <c r="J8">
        <v>-118.88048</v>
      </c>
      <c r="K8">
        <v>-36.1108</v>
      </c>
      <c r="L8">
        <v>-14.45039</v>
      </c>
      <c r="M8">
        <v>-15.7004</v>
      </c>
      <c r="N8">
        <v>-35.20178</v>
      </c>
      <c r="O8">
        <v>-14.92405</v>
      </c>
      <c r="P8">
        <v>-14.73776</v>
      </c>
      <c r="Q8">
        <v>-119.72699</v>
      </c>
      <c r="R8">
        <v>-15.53982</v>
      </c>
      <c r="S8">
        <v>46.16139</v>
      </c>
      <c r="T8">
        <v>19.99979</v>
      </c>
      <c r="U8">
        <v>20.9286</v>
      </c>
      <c r="V8">
        <v>-2.38532</v>
      </c>
      <c r="W8">
        <v>-202.14681</v>
      </c>
      <c r="X8">
        <v>10.77593</v>
      </c>
    </row>
    <row r="9" spans="1:24" ht="12.75">
      <c r="A9">
        <v>-194.23869</v>
      </c>
      <c r="B9">
        <v>-196.46232</v>
      </c>
      <c r="C9">
        <v>35.38532</v>
      </c>
      <c r="D9">
        <v>-192.78176</v>
      </c>
      <c r="E9">
        <v>-76.40651</v>
      </c>
      <c r="F9">
        <v>34.85343</v>
      </c>
      <c r="G9">
        <v>-191.62615</v>
      </c>
      <c r="H9">
        <v>43.24858</v>
      </c>
      <c r="I9">
        <v>35.84497</v>
      </c>
      <c r="J9">
        <v>-118.88059</v>
      </c>
      <c r="K9">
        <v>-36.11067</v>
      </c>
      <c r="L9">
        <v>-14.44984</v>
      </c>
      <c r="M9">
        <v>-15.70032</v>
      </c>
      <c r="N9">
        <v>-35.20179</v>
      </c>
      <c r="O9">
        <v>-14.9241</v>
      </c>
      <c r="P9">
        <v>-14.73716</v>
      </c>
      <c r="Q9">
        <v>-119.72714</v>
      </c>
      <c r="R9">
        <v>-15.53924</v>
      </c>
      <c r="S9">
        <v>46.16133</v>
      </c>
      <c r="T9">
        <v>19.99993</v>
      </c>
      <c r="U9">
        <v>20.92859</v>
      </c>
      <c r="V9">
        <v>-2.38589</v>
      </c>
      <c r="W9">
        <v>-202.14683</v>
      </c>
      <c r="X9">
        <v>10.77546</v>
      </c>
    </row>
    <row r="10" spans="1:24" ht="12.75">
      <c r="A10">
        <v>-194.2392</v>
      </c>
      <c r="B10">
        <v>-196.46188</v>
      </c>
      <c r="C10">
        <v>35.385</v>
      </c>
      <c r="D10">
        <v>-192.78166</v>
      </c>
      <c r="E10">
        <v>-76.40668</v>
      </c>
      <c r="F10">
        <v>34.85363</v>
      </c>
      <c r="G10">
        <v>-191.62601</v>
      </c>
      <c r="H10">
        <v>43.24877</v>
      </c>
      <c r="I10">
        <v>35.84547</v>
      </c>
      <c r="J10">
        <v>-118.88053</v>
      </c>
      <c r="K10">
        <v>-36.11067</v>
      </c>
      <c r="L10">
        <v>-14.45032</v>
      </c>
      <c r="M10">
        <v>-15.70019</v>
      </c>
      <c r="N10">
        <v>-35.20177</v>
      </c>
      <c r="O10">
        <v>-14.92428</v>
      </c>
      <c r="P10">
        <v>-14.73802</v>
      </c>
      <c r="Q10">
        <v>-119.72705</v>
      </c>
      <c r="R10">
        <v>-15.53911</v>
      </c>
      <c r="S10">
        <v>46.16134</v>
      </c>
      <c r="T10">
        <v>19.99987</v>
      </c>
      <c r="U10">
        <v>20.92861</v>
      </c>
      <c r="V10">
        <v>-2.38556</v>
      </c>
      <c r="W10">
        <v>-202.14686</v>
      </c>
      <c r="X10">
        <v>10.77503</v>
      </c>
    </row>
    <row r="11" spans="1:24" ht="12.75">
      <c r="A11">
        <v>-194.2398</v>
      </c>
      <c r="B11">
        <v>-196.46124</v>
      </c>
      <c r="C11">
        <v>35.38524</v>
      </c>
      <c r="D11">
        <v>-192.78181</v>
      </c>
      <c r="E11">
        <v>-76.40665</v>
      </c>
      <c r="F11">
        <v>34.85287</v>
      </c>
      <c r="G11">
        <v>-191.62615</v>
      </c>
      <c r="H11">
        <v>43.24861</v>
      </c>
      <c r="I11">
        <v>35.84494</v>
      </c>
      <c r="J11">
        <v>-118.88046</v>
      </c>
      <c r="K11">
        <v>-36.11093</v>
      </c>
      <c r="L11">
        <v>-14.45023</v>
      </c>
      <c r="M11">
        <v>-15.70031</v>
      </c>
      <c r="N11">
        <v>-35.20182</v>
      </c>
      <c r="O11">
        <v>-14.92404</v>
      </c>
      <c r="P11">
        <v>-14.73743</v>
      </c>
      <c r="Q11">
        <v>-119.7271</v>
      </c>
      <c r="R11">
        <v>-15.53927</v>
      </c>
      <c r="S11">
        <v>46.16131</v>
      </c>
      <c r="T11">
        <v>19.99991</v>
      </c>
      <c r="U11">
        <v>20.92866</v>
      </c>
      <c r="V11">
        <v>-2.38513</v>
      </c>
      <c r="W11">
        <v>-202.14683</v>
      </c>
      <c r="X11">
        <v>10.77572</v>
      </c>
    </row>
    <row r="12" spans="1:24" ht="12.75">
      <c r="A12">
        <v>-194.23854</v>
      </c>
      <c r="B12">
        <v>-196.46237</v>
      </c>
      <c r="C12">
        <v>35.38584</v>
      </c>
      <c r="D12">
        <v>-192.78169</v>
      </c>
      <c r="E12">
        <v>-76.40697</v>
      </c>
      <c r="F12">
        <v>34.85283</v>
      </c>
      <c r="G12">
        <v>-191.62606</v>
      </c>
      <c r="H12">
        <v>43.24875</v>
      </c>
      <c r="I12">
        <v>35.84522</v>
      </c>
      <c r="J12">
        <v>-118.88052</v>
      </c>
      <c r="K12">
        <v>-36.11075</v>
      </c>
      <c r="L12">
        <v>-14.45016</v>
      </c>
      <c r="M12">
        <v>-15.70033</v>
      </c>
      <c r="N12">
        <v>-35.20174</v>
      </c>
      <c r="O12">
        <v>-14.92421</v>
      </c>
      <c r="P12">
        <v>-14.73771</v>
      </c>
      <c r="Q12">
        <v>-119.72713</v>
      </c>
      <c r="R12">
        <v>-15.5388</v>
      </c>
      <c r="S12">
        <v>46.16139</v>
      </c>
      <c r="T12">
        <v>19.99977</v>
      </c>
      <c r="U12">
        <v>20.92862</v>
      </c>
      <c r="V12">
        <v>-2.38465</v>
      </c>
      <c r="W12">
        <v>-202.14688</v>
      </c>
      <c r="X12">
        <v>10.77492</v>
      </c>
    </row>
    <row r="13" spans="1:24" ht="12.75">
      <c r="A13">
        <v>-194.23948</v>
      </c>
      <c r="B13">
        <v>-196.46152</v>
      </c>
      <c r="C13">
        <v>35.38546</v>
      </c>
      <c r="D13">
        <v>-192.78179</v>
      </c>
      <c r="E13">
        <v>-76.40658</v>
      </c>
      <c r="F13">
        <v>34.85312</v>
      </c>
      <c r="G13">
        <v>-191.62599</v>
      </c>
      <c r="H13">
        <v>43.24909</v>
      </c>
      <c r="I13">
        <v>35.84519</v>
      </c>
      <c r="J13">
        <v>-118.88051</v>
      </c>
      <c r="K13">
        <v>-36.11103</v>
      </c>
      <c r="L13">
        <v>-14.44956</v>
      </c>
      <c r="M13">
        <v>-15.70026</v>
      </c>
      <c r="N13">
        <v>-35.20183</v>
      </c>
      <c r="O13">
        <v>-14.92407</v>
      </c>
      <c r="P13">
        <v>-14.73808</v>
      </c>
      <c r="Q13">
        <v>-119.72691</v>
      </c>
      <c r="R13">
        <v>-15.53974</v>
      </c>
      <c r="S13">
        <v>46.16139</v>
      </c>
      <c r="T13">
        <v>19.99978</v>
      </c>
      <c r="U13">
        <v>20.92861</v>
      </c>
      <c r="V13">
        <v>-2.38543</v>
      </c>
      <c r="W13">
        <v>-202.14684</v>
      </c>
      <c r="X13">
        <v>10.77534</v>
      </c>
    </row>
    <row r="14" spans="1:24" ht="12.75">
      <c r="A14">
        <v>-194.23998</v>
      </c>
      <c r="B14">
        <v>-196.46108</v>
      </c>
      <c r="C14">
        <v>35.38514</v>
      </c>
      <c r="D14">
        <v>-192.78181</v>
      </c>
      <c r="E14">
        <v>-76.40659</v>
      </c>
      <c r="F14">
        <v>34.85296</v>
      </c>
      <c r="G14">
        <v>-191.62616</v>
      </c>
      <c r="H14">
        <v>43.24852</v>
      </c>
      <c r="I14">
        <v>35.84498</v>
      </c>
      <c r="J14">
        <v>-118.88052</v>
      </c>
      <c r="K14">
        <v>-36.11075</v>
      </c>
      <c r="L14">
        <v>-14.45015</v>
      </c>
      <c r="M14">
        <v>-15.70029</v>
      </c>
      <c r="N14">
        <v>-35.20178</v>
      </c>
      <c r="O14">
        <v>-14.92416</v>
      </c>
      <c r="P14">
        <v>-14.73763</v>
      </c>
      <c r="Q14">
        <v>-119.72703</v>
      </c>
      <c r="R14">
        <v>-15.53922</v>
      </c>
      <c r="S14">
        <v>46.16134</v>
      </c>
      <c r="T14">
        <v>19.99978</v>
      </c>
      <c r="U14">
        <v>20.92872</v>
      </c>
      <c r="V14">
        <v>-2.38566</v>
      </c>
      <c r="W14">
        <v>-202.14684</v>
      </c>
      <c r="X14">
        <v>10.77544</v>
      </c>
    </row>
    <row r="15" spans="1:24" ht="12.75">
      <c r="A15">
        <v>-194.23981</v>
      </c>
      <c r="B15">
        <v>-196.46115</v>
      </c>
      <c r="C15">
        <v>35.3857</v>
      </c>
      <c r="D15">
        <v>-192.78207</v>
      </c>
      <c r="E15">
        <v>-76.40598</v>
      </c>
      <c r="F15">
        <v>34.85288</v>
      </c>
      <c r="G15">
        <v>-191.62597</v>
      </c>
      <c r="H15">
        <v>43.24886</v>
      </c>
      <c r="I15">
        <v>35.84561</v>
      </c>
      <c r="J15">
        <v>-118.88048</v>
      </c>
      <c r="K15">
        <v>-36.11067</v>
      </c>
      <c r="L15">
        <v>-14.45067</v>
      </c>
      <c r="M15">
        <v>-15.70032</v>
      </c>
      <c r="N15">
        <v>-35.20176</v>
      </c>
      <c r="O15">
        <v>-14.92417</v>
      </c>
      <c r="P15">
        <v>-14.73756</v>
      </c>
      <c r="Q15">
        <v>-119.72703</v>
      </c>
      <c r="R15">
        <v>-15.5393</v>
      </c>
      <c r="S15">
        <v>46.16144</v>
      </c>
      <c r="T15">
        <v>19.99974</v>
      </c>
      <c r="U15">
        <v>20.92852</v>
      </c>
      <c r="V15">
        <v>-2.38501</v>
      </c>
      <c r="W15">
        <v>-202.14685</v>
      </c>
      <c r="X15">
        <v>10.77534</v>
      </c>
    </row>
    <row r="16" spans="1:24" ht="12.75">
      <c r="A16">
        <v>-194.23958</v>
      </c>
      <c r="B16">
        <v>-196.46142</v>
      </c>
      <c r="C16">
        <v>35.38546</v>
      </c>
      <c r="D16">
        <v>-192.78143</v>
      </c>
      <c r="E16">
        <v>-76.40726</v>
      </c>
      <c r="F16">
        <v>34.85364</v>
      </c>
      <c r="G16">
        <v>-191.62597</v>
      </c>
      <c r="H16">
        <v>43.24918</v>
      </c>
      <c r="I16">
        <v>35.8452</v>
      </c>
      <c r="J16">
        <v>-118.88073</v>
      </c>
      <c r="K16">
        <v>-36.11027</v>
      </c>
      <c r="L16">
        <v>-14.44969</v>
      </c>
      <c r="M16">
        <v>-15.70018</v>
      </c>
      <c r="N16">
        <v>-35.20183</v>
      </c>
      <c r="O16">
        <v>-14.92416</v>
      </c>
      <c r="P16">
        <v>-14.73796</v>
      </c>
      <c r="Q16">
        <v>-119.72697</v>
      </c>
      <c r="R16">
        <v>-15.53938</v>
      </c>
      <c r="S16">
        <v>46.16144</v>
      </c>
      <c r="T16">
        <v>19.99981</v>
      </c>
      <c r="U16">
        <v>20.92848</v>
      </c>
      <c r="V16">
        <v>-2.38494</v>
      </c>
      <c r="W16">
        <v>-202.14685</v>
      </c>
      <c r="X16">
        <v>10.77531</v>
      </c>
    </row>
    <row r="17" spans="1:24" ht="12.75">
      <c r="A17">
        <v>-194.23931</v>
      </c>
      <c r="B17">
        <v>-196.46157</v>
      </c>
      <c r="C17">
        <v>35.3861</v>
      </c>
      <c r="D17">
        <v>-192.78169</v>
      </c>
      <c r="E17">
        <v>-76.4068</v>
      </c>
      <c r="F17">
        <v>34.85317</v>
      </c>
      <c r="G17">
        <v>-191.62591</v>
      </c>
      <c r="H17">
        <v>43.24943</v>
      </c>
      <c r="I17">
        <v>35.84521</v>
      </c>
      <c r="J17">
        <v>-118.8805</v>
      </c>
      <c r="K17">
        <v>-36.1108</v>
      </c>
      <c r="L17">
        <v>-14.45027</v>
      </c>
      <c r="M17">
        <v>-15.70022</v>
      </c>
      <c r="N17">
        <v>-35.20182</v>
      </c>
      <c r="O17">
        <v>-14.92414</v>
      </c>
      <c r="P17">
        <v>-14.73825</v>
      </c>
      <c r="Q17">
        <v>-119.7269</v>
      </c>
      <c r="R17">
        <v>-15.53967</v>
      </c>
      <c r="S17">
        <v>46.16141</v>
      </c>
      <c r="T17">
        <v>19.99989</v>
      </c>
      <c r="U17">
        <v>20.92846</v>
      </c>
      <c r="V17">
        <v>-2.3855</v>
      </c>
      <c r="W17">
        <v>-202.1468</v>
      </c>
      <c r="X17">
        <v>10.7753</v>
      </c>
    </row>
    <row r="18" spans="1:24" ht="12.75">
      <c r="A18">
        <v>-194.23882</v>
      </c>
      <c r="B18">
        <v>-196.46204</v>
      </c>
      <c r="C18">
        <v>35.38618</v>
      </c>
      <c r="D18">
        <v>-192.78159</v>
      </c>
      <c r="E18">
        <v>-76.40677</v>
      </c>
      <c r="F18">
        <v>34.85382</v>
      </c>
      <c r="G18">
        <v>-191.62596</v>
      </c>
      <c r="H18">
        <v>43.24894</v>
      </c>
      <c r="I18">
        <v>35.84555</v>
      </c>
      <c r="J18">
        <v>-118.88042</v>
      </c>
      <c r="K18">
        <v>-36.11111</v>
      </c>
      <c r="L18">
        <v>-14.45011</v>
      </c>
      <c r="M18">
        <v>-15.70014</v>
      </c>
      <c r="N18">
        <v>-35.20186</v>
      </c>
      <c r="O18">
        <v>-14.92413</v>
      </c>
      <c r="P18">
        <v>-14.73763</v>
      </c>
      <c r="Q18">
        <v>-119.72697</v>
      </c>
      <c r="R18">
        <v>-15.53968</v>
      </c>
      <c r="S18">
        <v>46.16136</v>
      </c>
      <c r="T18">
        <v>19.99987</v>
      </c>
      <c r="U18">
        <v>20.92858</v>
      </c>
      <c r="V18">
        <v>-2.38506</v>
      </c>
      <c r="W18">
        <v>-202.14679</v>
      </c>
      <c r="X18">
        <v>10.77554</v>
      </c>
    </row>
    <row r="19" spans="1:24" ht="12.75">
      <c r="A19">
        <v>-194.23918</v>
      </c>
      <c r="B19">
        <v>-196.46165</v>
      </c>
      <c r="C19">
        <v>35.38633</v>
      </c>
      <c r="D19">
        <v>-192.78132</v>
      </c>
      <c r="E19">
        <v>-76.40743</v>
      </c>
      <c r="F19">
        <v>34.85357</v>
      </c>
      <c r="G19">
        <v>-191.62598</v>
      </c>
      <c r="H19">
        <v>43.24893</v>
      </c>
      <c r="I19">
        <v>35.84545</v>
      </c>
      <c r="J19">
        <v>-118.88053</v>
      </c>
      <c r="K19">
        <v>-36.11083</v>
      </c>
      <c r="L19">
        <v>-14.44992</v>
      </c>
      <c r="M19">
        <v>-15.70003</v>
      </c>
      <c r="N19">
        <v>-35.2019</v>
      </c>
      <c r="O19">
        <v>-14.92415</v>
      </c>
      <c r="P19">
        <v>-14.73738</v>
      </c>
      <c r="Q19">
        <v>-119.72703</v>
      </c>
      <c r="R19">
        <v>-15.53952</v>
      </c>
      <c r="S19">
        <v>46.16136</v>
      </c>
      <c r="T19">
        <v>19.99983</v>
      </c>
      <c r="U19">
        <v>20.92862</v>
      </c>
      <c r="V19">
        <v>-2.38511</v>
      </c>
      <c r="W19">
        <v>-202.1468</v>
      </c>
      <c r="X19">
        <v>10.77536</v>
      </c>
    </row>
    <row r="20" spans="1:24" ht="12.75">
      <c r="A20">
        <v>-194.23897</v>
      </c>
      <c r="B20">
        <v>-196.46197</v>
      </c>
      <c r="C20">
        <v>35.38571</v>
      </c>
      <c r="D20">
        <v>-192.7815</v>
      </c>
      <c r="E20">
        <v>-76.40703</v>
      </c>
      <c r="F20">
        <v>34.85341</v>
      </c>
      <c r="G20">
        <v>-191.6258</v>
      </c>
      <c r="H20">
        <v>43.24965</v>
      </c>
      <c r="I20">
        <v>35.84556</v>
      </c>
      <c r="J20">
        <v>-118.88053</v>
      </c>
      <c r="K20">
        <v>-36.11086</v>
      </c>
      <c r="L20">
        <v>-14.44985</v>
      </c>
      <c r="M20">
        <v>-15.70019</v>
      </c>
      <c r="N20">
        <v>-35.20182</v>
      </c>
      <c r="O20">
        <v>-14.92418</v>
      </c>
      <c r="P20">
        <v>-14.73795</v>
      </c>
      <c r="Q20">
        <v>-119.72696</v>
      </c>
      <c r="R20">
        <v>-15.53951</v>
      </c>
      <c r="S20">
        <v>46.16138</v>
      </c>
      <c r="T20">
        <v>19.99986</v>
      </c>
      <c r="U20">
        <v>20.92854</v>
      </c>
      <c r="V20">
        <v>-2.38538</v>
      </c>
      <c r="W20">
        <v>-202.14682</v>
      </c>
      <c r="X20">
        <v>10.77492</v>
      </c>
    </row>
    <row r="21" spans="1:24" ht="12.75">
      <c r="A21">
        <v>-194.23918</v>
      </c>
      <c r="B21">
        <v>-196.46171</v>
      </c>
      <c r="C21">
        <v>35.386</v>
      </c>
      <c r="D21">
        <v>-192.7817</v>
      </c>
      <c r="E21">
        <v>-76.40655</v>
      </c>
      <c r="F21">
        <v>34.85337</v>
      </c>
      <c r="G21">
        <v>-191.62605</v>
      </c>
      <c r="H21">
        <v>43.24866</v>
      </c>
      <c r="I21">
        <v>35.84542</v>
      </c>
      <c r="J21">
        <v>-118.88048</v>
      </c>
      <c r="K21">
        <v>-36.11083</v>
      </c>
      <c r="L21">
        <v>-14.45028</v>
      </c>
      <c r="M21">
        <v>-15.70042</v>
      </c>
      <c r="N21">
        <v>-35.20178</v>
      </c>
      <c r="O21">
        <v>-14.92403</v>
      </c>
      <c r="P21">
        <v>-14.7378</v>
      </c>
      <c r="Q21">
        <v>-119.72698</v>
      </c>
      <c r="R21">
        <v>-15.53949</v>
      </c>
      <c r="S21">
        <v>46.16131</v>
      </c>
      <c r="T21">
        <v>19.99986</v>
      </c>
      <c r="U21">
        <v>20.92872</v>
      </c>
      <c r="V21">
        <v>-2.38494</v>
      </c>
      <c r="W21">
        <v>-202.14681</v>
      </c>
      <c r="X21">
        <v>10.77516</v>
      </c>
    </row>
    <row r="22" spans="1:24" ht="12.75">
      <c r="A22">
        <v>-194.23848</v>
      </c>
      <c r="B22">
        <v>-196.46261</v>
      </c>
      <c r="C22">
        <v>35.38483</v>
      </c>
      <c r="D22">
        <v>-192.78162</v>
      </c>
      <c r="E22">
        <v>-76.40662</v>
      </c>
      <c r="F22">
        <v>34.85369</v>
      </c>
      <c r="G22">
        <v>-191.6259</v>
      </c>
      <c r="H22">
        <v>43.24912</v>
      </c>
      <c r="I22">
        <v>35.84563</v>
      </c>
      <c r="J22">
        <v>-118.88054</v>
      </c>
      <c r="K22">
        <v>-36.11079</v>
      </c>
      <c r="L22">
        <v>-14.44997</v>
      </c>
      <c r="M22">
        <v>-15.70024</v>
      </c>
      <c r="N22">
        <v>-35.20183</v>
      </c>
      <c r="O22">
        <v>-14.92408</v>
      </c>
      <c r="P22">
        <v>-14.73787</v>
      </c>
      <c r="Q22">
        <v>-119.72697</v>
      </c>
      <c r="R22">
        <v>-15.53948</v>
      </c>
      <c r="S22">
        <v>46.1613</v>
      </c>
      <c r="T22">
        <v>19.9999</v>
      </c>
      <c r="U22">
        <v>20.92868</v>
      </c>
      <c r="V22">
        <v>-2.38495</v>
      </c>
      <c r="W22">
        <v>-202.1468</v>
      </c>
      <c r="X22">
        <v>10.77532</v>
      </c>
    </row>
    <row r="23" spans="1:24" ht="12.75">
      <c r="A23">
        <v>-194.23983</v>
      </c>
      <c r="B23">
        <v>-196.46151</v>
      </c>
      <c r="C23">
        <v>35.38358</v>
      </c>
      <c r="D23">
        <v>-192.78181</v>
      </c>
      <c r="E23">
        <v>-76.40632</v>
      </c>
      <c r="F23">
        <v>34.85327</v>
      </c>
      <c r="G23">
        <v>-191.62604</v>
      </c>
      <c r="H23">
        <v>43.24879</v>
      </c>
      <c r="I23">
        <v>35.84528</v>
      </c>
      <c r="J23">
        <v>-118.8806</v>
      </c>
      <c r="K23">
        <v>-36.11055</v>
      </c>
      <c r="L23">
        <v>-14.45</v>
      </c>
      <c r="M23">
        <v>-15.70029</v>
      </c>
      <c r="N23">
        <v>-35.20181</v>
      </c>
      <c r="O23">
        <v>-14.92409</v>
      </c>
      <c r="P23">
        <v>-14.73804</v>
      </c>
      <c r="Q23">
        <v>-119.72697</v>
      </c>
      <c r="R23">
        <v>-15.53933</v>
      </c>
      <c r="S23">
        <v>46.16138</v>
      </c>
      <c r="T23">
        <v>19.99987</v>
      </c>
      <c r="U23">
        <v>20.92855</v>
      </c>
      <c r="V23">
        <v>-2.3852</v>
      </c>
      <c r="W23">
        <v>-202.1468</v>
      </c>
      <c r="X23">
        <v>10.77526</v>
      </c>
    </row>
    <row r="24" spans="1:24" ht="12.75">
      <c r="A24">
        <v>-194.23993</v>
      </c>
      <c r="B24">
        <v>-196.46115</v>
      </c>
      <c r="C24">
        <v>35.38499</v>
      </c>
      <c r="D24">
        <v>-192.78165</v>
      </c>
      <c r="E24">
        <v>-76.40665</v>
      </c>
      <c r="F24">
        <v>34.85345</v>
      </c>
      <c r="G24">
        <v>-191.62594</v>
      </c>
      <c r="H24">
        <v>43.24919</v>
      </c>
      <c r="I24">
        <v>35.84535</v>
      </c>
      <c r="J24">
        <v>-118.88047</v>
      </c>
      <c r="K24">
        <v>-36.11092</v>
      </c>
      <c r="L24">
        <v>-14.45019</v>
      </c>
      <c r="M24">
        <v>-15.70017</v>
      </c>
      <c r="N24">
        <v>-35.2019</v>
      </c>
      <c r="O24">
        <v>-14.92399</v>
      </c>
      <c r="P24">
        <v>-14.73792</v>
      </c>
      <c r="Q24">
        <v>-119.72696</v>
      </c>
      <c r="R24">
        <v>-15.53952</v>
      </c>
      <c r="S24">
        <v>46.1615</v>
      </c>
      <c r="T24">
        <v>19.99986</v>
      </c>
      <c r="U24">
        <v>20.92829</v>
      </c>
      <c r="V24">
        <v>-2.38535</v>
      </c>
      <c r="W24">
        <v>-202.14679</v>
      </c>
      <c r="X24">
        <v>10.77551</v>
      </c>
    </row>
    <row r="25" spans="1:24" ht="12.75">
      <c r="A25">
        <v>-194.24021</v>
      </c>
      <c r="B25">
        <v>-196.46068</v>
      </c>
      <c r="C25">
        <v>35.38611</v>
      </c>
      <c r="D25">
        <v>-192.78166</v>
      </c>
      <c r="E25">
        <v>-76.40677</v>
      </c>
      <c r="F25">
        <v>34.85313</v>
      </c>
      <c r="G25">
        <v>-191.62607</v>
      </c>
      <c r="H25">
        <v>43.24885</v>
      </c>
      <c r="I25">
        <v>35.84508</v>
      </c>
      <c r="J25">
        <v>-118.88054</v>
      </c>
      <c r="K25">
        <v>-36.1108</v>
      </c>
      <c r="L25">
        <v>-14.4499</v>
      </c>
      <c r="M25">
        <v>-15.70033</v>
      </c>
      <c r="N25">
        <v>-35.20181</v>
      </c>
      <c r="O25">
        <v>-14.92405</v>
      </c>
      <c r="P25">
        <v>-14.73787</v>
      </c>
      <c r="Q25">
        <v>-119.72696</v>
      </c>
      <c r="R25">
        <v>-15.53953</v>
      </c>
      <c r="S25">
        <v>46.16139</v>
      </c>
      <c r="T25">
        <v>19.99981</v>
      </c>
      <c r="U25">
        <v>20.92858</v>
      </c>
      <c r="V25">
        <v>-2.38539</v>
      </c>
      <c r="W25">
        <v>-202.14679</v>
      </c>
      <c r="X25">
        <v>10.77537</v>
      </c>
    </row>
    <row r="26" spans="1:24" ht="12.75">
      <c r="A26">
        <v>-194.24066</v>
      </c>
      <c r="B26">
        <v>-196.46055</v>
      </c>
      <c r="C26">
        <v>35.38438</v>
      </c>
      <c r="D26">
        <v>-192.78171</v>
      </c>
      <c r="E26">
        <v>-76.40642</v>
      </c>
      <c r="F26">
        <v>34.85358</v>
      </c>
      <c r="G26">
        <v>-191.62605</v>
      </c>
      <c r="H26">
        <v>43.24874</v>
      </c>
      <c r="I26">
        <v>35.84529</v>
      </c>
      <c r="J26">
        <v>-118.88053</v>
      </c>
      <c r="K26">
        <v>-36.11072</v>
      </c>
      <c r="L26">
        <v>-14.45016</v>
      </c>
      <c r="M26">
        <v>-15.70019</v>
      </c>
      <c r="N26">
        <v>-35.20181</v>
      </c>
      <c r="O26">
        <v>-14.92419</v>
      </c>
      <c r="P26">
        <v>-14.73735</v>
      </c>
      <c r="Q26">
        <v>-119.72704</v>
      </c>
      <c r="R26">
        <v>-15.53942</v>
      </c>
      <c r="S26">
        <v>46.1614</v>
      </c>
      <c r="T26">
        <v>19.99986</v>
      </c>
      <c r="U26">
        <v>20.92851</v>
      </c>
      <c r="V26">
        <v>-2.3853</v>
      </c>
      <c r="W26">
        <v>-202.14681</v>
      </c>
      <c r="X26">
        <v>10.77501</v>
      </c>
    </row>
    <row r="27" spans="1:24" ht="12.75">
      <c r="A27">
        <v>-194.23999</v>
      </c>
      <c r="B27">
        <v>-196.46102</v>
      </c>
      <c r="C27">
        <v>35.38544</v>
      </c>
      <c r="D27">
        <v>-192.78174</v>
      </c>
      <c r="E27">
        <v>-76.40632</v>
      </c>
      <c r="F27">
        <v>34.85366</v>
      </c>
      <c r="G27">
        <v>-191.62605</v>
      </c>
      <c r="H27">
        <v>43.24876</v>
      </c>
      <c r="I27">
        <v>35.84527</v>
      </c>
      <c r="J27">
        <v>-118.88053</v>
      </c>
      <c r="K27">
        <v>-36.11081</v>
      </c>
      <c r="L27">
        <v>-14.44992</v>
      </c>
      <c r="M27">
        <v>-15.70022</v>
      </c>
      <c r="N27">
        <v>-35.20183</v>
      </c>
      <c r="O27">
        <v>-14.92412</v>
      </c>
      <c r="P27">
        <v>-14.738</v>
      </c>
      <c r="Q27">
        <v>-119.72697</v>
      </c>
      <c r="R27">
        <v>-15.53936</v>
      </c>
      <c r="S27">
        <v>46.16147</v>
      </c>
      <c r="T27">
        <v>19.99971</v>
      </c>
      <c r="U27">
        <v>20.92848</v>
      </c>
      <c r="V27">
        <v>-2.38506</v>
      </c>
      <c r="W27">
        <v>-202.1468</v>
      </c>
      <c r="X27">
        <v>10.77541</v>
      </c>
    </row>
    <row r="28" spans="1:24" ht="12.75">
      <c r="A28">
        <v>-194.23997</v>
      </c>
      <c r="B28">
        <v>-196.46109</v>
      </c>
      <c r="C28">
        <v>35.38512</v>
      </c>
      <c r="D28">
        <v>-192.7819</v>
      </c>
      <c r="E28">
        <v>-76.40582</v>
      </c>
      <c r="F28">
        <v>34.8539</v>
      </c>
      <c r="G28">
        <v>-191.626</v>
      </c>
      <c r="H28">
        <v>43.24887</v>
      </c>
      <c r="I28">
        <v>35.8454</v>
      </c>
      <c r="J28">
        <v>-118.88062</v>
      </c>
      <c r="K28">
        <v>-36.11048</v>
      </c>
      <c r="L28">
        <v>-14.45002</v>
      </c>
      <c r="M28">
        <v>-15.70014</v>
      </c>
      <c r="N28">
        <v>-35.20191</v>
      </c>
      <c r="O28">
        <v>-14.924</v>
      </c>
      <c r="P28">
        <v>-14.73714</v>
      </c>
      <c r="Q28">
        <v>-119.72703</v>
      </c>
      <c r="R28">
        <v>-15.53972</v>
      </c>
      <c r="S28">
        <v>46.16143</v>
      </c>
      <c r="T28">
        <v>19.9998</v>
      </c>
      <c r="U28">
        <v>20.9285</v>
      </c>
      <c r="V28">
        <v>-2.38488</v>
      </c>
      <c r="W28">
        <v>-202.14681</v>
      </c>
      <c r="X28">
        <v>10.77517</v>
      </c>
    </row>
    <row r="29" spans="1:24" ht="12.75">
      <c r="A29">
        <v>-194.23911</v>
      </c>
      <c r="B29">
        <v>-196.46191</v>
      </c>
      <c r="C29">
        <v>35.38529</v>
      </c>
      <c r="D29">
        <v>-192.7818</v>
      </c>
      <c r="E29">
        <v>-76.40629</v>
      </c>
      <c r="F29">
        <v>34.85339</v>
      </c>
      <c r="G29">
        <v>-191.62595</v>
      </c>
      <c r="H29">
        <v>43.24906</v>
      </c>
      <c r="I29">
        <v>35.84547</v>
      </c>
      <c r="J29">
        <v>-118.88051</v>
      </c>
      <c r="K29">
        <v>-36.1109</v>
      </c>
      <c r="L29">
        <v>-14.44987</v>
      </c>
      <c r="M29">
        <v>-15.70018</v>
      </c>
      <c r="N29">
        <v>-35.20184</v>
      </c>
      <c r="O29">
        <v>-14.92413</v>
      </c>
      <c r="P29">
        <v>-14.73734</v>
      </c>
      <c r="Q29">
        <v>-119.72703</v>
      </c>
      <c r="R29">
        <v>-15.53952</v>
      </c>
      <c r="S29">
        <v>46.16142</v>
      </c>
      <c r="T29">
        <v>19.99985</v>
      </c>
      <c r="U29">
        <v>20.92847</v>
      </c>
      <c r="V29">
        <v>-2.38582</v>
      </c>
      <c r="W29">
        <v>-202.14677</v>
      </c>
      <c r="X29">
        <v>10.77569</v>
      </c>
    </row>
    <row r="30" spans="1:24" ht="12.75">
      <c r="A30">
        <v>-194.23995</v>
      </c>
      <c r="B30">
        <v>-196.46115</v>
      </c>
      <c r="C30">
        <v>35.38492</v>
      </c>
      <c r="D30">
        <v>-192.78125</v>
      </c>
      <c r="E30">
        <v>-76.40725</v>
      </c>
      <c r="F30">
        <v>34.85431</v>
      </c>
      <c r="G30">
        <v>-191.62606</v>
      </c>
      <c r="H30">
        <v>43.24891</v>
      </c>
      <c r="I30">
        <v>35.84506</v>
      </c>
      <c r="J30">
        <v>-118.88046</v>
      </c>
      <c r="K30">
        <v>-36.11111</v>
      </c>
      <c r="L30">
        <v>-14.44981</v>
      </c>
      <c r="M30">
        <v>-15.70004</v>
      </c>
      <c r="N30">
        <v>-35.20197</v>
      </c>
      <c r="O30">
        <v>-14.92398</v>
      </c>
      <c r="P30">
        <v>-14.7375</v>
      </c>
      <c r="Q30">
        <v>-119.72699</v>
      </c>
      <c r="R30">
        <v>-15.53968</v>
      </c>
      <c r="S30">
        <v>46.16148</v>
      </c>
      <c r="T30">
        <v>19.99976</v>
      </c>
      <c r="U30">
        <v>20.92843</v>
      </c>
      <c r="V30">
        <v>-2.38554</v>
      </c>
      <c r="W30">
        <v>-202.14679</v>
      </c>
      <c r="X30">
        <v>10.77537</v>
      </c>
    </row>
    <row r="31" spans="1:24" ht="12.75">
      <c r="A31">
        <v>-194.23975</v>
      </c>
      <c r="B31">
        <v>-196.46132</v>
      </c>
      <c r="C31">
        <v>35.38507</v>
      </c>
      <c r="D31">
        <v>-192.78153</v>
      </c>
      <c r="E31">
        <v>-76.40675</v>
      </c>
      <c r="F31">
        <v>34.85387</v>
      </c>
      <c r="G31">
        <v>-191.62605</v>
      </c>
      <c r="H31">
        <v>43.24885</v>
      </c>
      <c r="I31">
        <v>35.84517</v>
      </c>
      <c r="J31">
        <v>-118.88055</v>
      </c>
      <c r="K31">
        <v>-36.11068</v>
      </c>
      <c r="L31">
        <v>-14.45011</v>
      </c>
      <c r="M31">
        <v>-15.70021</v>
      </c>
      <c r="N31">
        <v>-35.20184</v>
      </c>
      <c r="O31">
        <v>-14.92411</v>
      </c>
      <c r="P31">
        <v>-14.73775</v>
      </c>
      <c r="Q31">
        <v>-119.72698</v>
      </c>
      <c r="R31">
        <v>-15.53954</v>
      </c>
      <c r="S31">
        <v>46.16133</v>
      </c>
      <c r="T31">
        <v>19.99986</v>
      </c>
      <c r="U31">
        <v>20.92866</v>
      </c>
      <c r="V31">
        <v>-2.38559</v>
      </c>
      <c r="W31">
        <v>-202.14676</v>
      </c>
      <c r="X31">
        <v>10.77594</v>
      </c>
    </row>
    <row r="32" spans="1:24" ht="12.75">
      <c r="A32">
        <v>-194.23961</v>
      </c>
      <c r="B32">
        <v>-196.4615</v>
      </c>
      <c r="C32">
        <v>35.38481</v>
      </c>
      <c r="D32">
        <v>-192.78179</v>
      </c>
      <c r="E32">
        <v>-76.4063</v>
      </c>
      <c r="F32">
        <v>34.85341</v>
      </c>
      <c r="G32">
        <v>-191.62614</v>
      </c>
      <c r="H32">
        <v>43.24836</v>
      </c>
      <c r="I32">
        <v>35.84528</v>
      </c>
      <c r="J32">
        <v>-118.88058</v>
      </c>
      <c r="K32">
        <v>-36.1106</v>
      </c>
      <c r="L32">
        <v>-14.4501</v>
      </c>
      <c r="M32">
        <v>-15.70024</v>
      </c>
      <c r="N32">
        <v>-35.20182</v>
      </c>
      <c r="O32">
        <v>-14.92411</v>
      </c>
      <c r="P32">
        <v>-14.73804</v>
      </c>
      <c r="Q32">
        <v>-119.72697</v>
      </c>
      <c r="R32">
        <v>-15.53931</v>
      </c>
      <c r="S32">
        <v>46.16144</v>
      </c>
      <c r="T32">
        <v>19.99982</v>
      </c>
      <c r="U32">
        <v>20.92846</v>
      </c>
      <c r="V32">
        <v>-2.38515</v>
      </c>
      <c r="W32">
        <v>-202.1468</v>
      </c>
      <c r="X32">
        <v>10.77527</v>
      </c>
    </row>
    <row r="33" spans="1:24" ht="12.75">
      <c r="A33">
        <v>-194.23967</v>
      </c>
      <c r="B33">
        <v>-196.46132</v>
      </c>
      <c r="C33">
        <v>35.38553</v>
      </c>
      <c r="D33">
        <v>-192.78144</v>
      </c>
      <c r="E33">
        <v>-76.40732</v>
      </c>
      <c r="F33">
        <v>34.8531</v>
      </c>
      <c r="G33">
        <v>-191.62597</v>
      </c>
      <c r="H33">
        <v>43.24884</v>
      </c>
      <c r="I33">
        <v>35.84564</v>
      </c>
      <c r="J33">
        <v>-118.88056</v>
      </c>
      <c r="K33">
        <v>-36.11068</v>
      </c>
      <c r="L33">
        <v>-14.45004</v>
      </c>
      <c r="M33">
        <v>-15.70025</v>
      </c>
      <c r="N33">
        <v>-35.20182</v>
      </c>
      <c r="O33">
        <v>-14.9241</v>
      </c>
      <c r="P33">
        <v>-14.73788</v>
      </c>
      <c r="Q33">
        <v>-119.72698</v>
      </c>
      <c r="R33">
        <v>-15.53944</v>
      </c>
      <c r="S33">
        <v>46.16142</v>
      </c>
      <c r="T33">
        <v>19.99977</v>
      </c>
      <c r="U33">
        <v>20.92854</v>
      </c>
      <c r="V33">
        <v>-2.38434</v>
      </c>
      <c r="W33">
        <v>-202.14679</v>
      </c>
      <c r="X33">
        <v>10.77566</v>
      </c>
    </row>
    <row r="34" spans="1:24" ht="12.75">
      <c r="A34">
        <v>-194.23854</v>
      </c>
      <c r="B34">
        <v>-196.4624</v>
      </c>
      <c r="C34">
        <v>35.38576</v>
      </c>
      <c r="D34">
        <v>-192.78164</v>
      </c>
      <c r="E34">
        <v>-76.40653</v>
      </c>
      <c r="F34">
        <v>34.85373</v>
      </c>
      <c r="G34">
        <v>-191.62606</v>
      </c>
      <c r="H34">
        <v>43.24883</v>
      </c>
      <c r="I34">
        <v>35.84515</v>
      </c>
      <c r="J34">
        <v>-118.88057</v>
      </c>
      <c r="K34">
        <v>-36.11069</v>
      </c>
      <c r="L34">
        <v>-14.4499</v>
      </c>
      <c r="M34">
        <v>-15.70038</v>
      </c>
      <c r="N34">
        <v>-35.20175</v>
      </c>
      <c r="O34">
        <v>-14.92412</v>
      </c>
      <c r="P34">
        <v>-14.73771</v>
      </c>
      <c r="Q34">
        <v>-119.72701</v>
      </c>
      <c r="R34">
        <v>-15.53933</v>
      </c>
      <c r="S34">
        <v>46.16139</v>
      </c>
      <c r="T34">
        <v>19.99989</v>
      </c>
      <c r="U34">
        <v>20.9285</v>
      </c>
      <c r="V34">
        <v>-2.38556</v>
      </c>
      <c r="W34">
        <v>-202.14677</v>
      </c>
      <c r="X34">
        <v>10.77573</v>
      </c>
    </row>
    <row r="35" spans="1:24" ht="12.75">
      <c r="A35">
        <v>-194.23884</v>
      </c>
      <c r="B35">
        <v>-196.46204</v>
      </c>
      <c r="C35">
        <v>35.38604</v>
      </c>
      <c r="D35">
        <v>-192.78145</v>
      </c>
      <c r="E35">
        <v>-76.40725</v>
      </c>
      <c r="F35">
        <v>34.8532</v>
      </c>
      <c r="G35">
        <v>-191.62618</v>
      </c>
      <c r="H35">
        <v>43.24806</v>
      </c>
      <c r="I35">
        <v>35.84545</v>
      </c>
      <c r="J35">
        <v>-118.88053</v>
      </c>
      <c r="K35">
        <v>-36.11076</v>
      </c>
      <c r="L35">
        <v>-14.4501</v>
      </c>
      <c r="M35">
        <v>-15.70018</v>
      </c>
      <c r="N35">
        <v>-35.20187</v>
      </c>
      <c r="O35">
        <v>-14.92406</v>
      </c>
      <c r="P35">
        <v>-14.73775</v>
      </c>
      <c r="Q35">
        <v>-119.72702</v>
      </c>
      <c r="R35">
        <v>-15.53919</v>
      </c>
      <c r="S35">
        <v>46.16143</v>
      </c>
      <c r="T35">
        <v>19.99985</v>
      </c>
      <c r="U35">
        <v>20.92846</v>
      </c>
      <c r="V35">
        <v>-2.38565</v>
      </c>
      <c r="W35">
        <v>-202.14679</v>
      </c>
      <c r="X35">
        <v>10.77543</v>
      </c>
    </row>
    <row r="36" spans="1:24" ht="12.75">
      <c r="A36">
        <v>-194.23929</v>
      </c>
      <c r="B36">
        <v>-196.46167</v>
      </c>
      <c r="C36">
        <v>35.38567</v>
      </c>
      <c r="D36">
        <v>-192.78176</v>
      </c>
      <c r="E36">
        <v>-76.40641</v>
      </c>
      <c r="F36">
        <v>34.85338</v>
      </c>
      <c r="G36">
        <v>-191.62605</v>
      </c>
      <c r="H36">
        <v>43.24881</v>
      </c>
      <c r="I36">
        <v>35.84521</v>
      </c>
      <c r="J36">
        <v>-118.88054</v>
      </c>
      <c r="K36">
        <v>-36.11074</v>
      </c>
      <c r="L36">
        <v>-14.45002</v>
      </c>
      <c r="M36">
        <v>-15.70017</v>
      </c>
      <c r="N36">
        <v>-35.20183</v>
      </c>
      <c r="O36">
        <v>-14.92416</v>
      </c>
      <c r="P36">
        <v>-14.73796</v>
      </c>
      <c r="Q36">
        <v>-119.72698</v>
      </c>
      <c r="R36">
        <v>-15.53936</v>
      </c>
      <c r="S36">
        <v>46.16142</v>
      </c>
      <c r="T36">
        <v>19.99979</v>
      </c>
      <c r="U36">
        <v>20.92852</v>
      </c>
      <c r="V36">
        <v>-2.38558</v>
      </c>
      <c r="W36">
        <v>-202.14678</v>
      </c>
      <c r="X36">
        <v>10.7755</v>
      </c>
    </row>
    <row r="37" spans="1:24" ht="12.75">
      <c r="A37">
        <v>-194.23876</v>
      </c>
      <c r="B37">
        <v>-196.46202</v>
      </c>
      <c r="C37">
        <v>35.38663</v>
      </c>
      <c r="D37">
        <v>-192.78192</v>
      </c>
      <c r="E37">
        <v>-76.40583</v>
      </c>
      <c r="F37">
        <v>34.85372</v>
      </c>
      <c r="G37">
        <v>-191.62622</v>
      </c>
      <c r="H37">
        <v>43.2484</v>
      </c>
      <c r="I37">
        <v>35.84483</v>
      </c>
      <c r="J37">
        <v>-118.8806</v>
      </c>
      <c r="K37">
        <v>-36.11053</v>
      </c>
      <c r="L37">
        <v>-14.45003</v>
      </c>
      <c r="M37">
        <v>-15.70028</v>
      </c>
      <c r="N37">
        <v>-35.20183</v>
      </c>
      <c r="O37">
        <v>-14.92406</v>
      </c>
      <c r="P37">
        <v>-14.73727</v>
      </c>
      <c r="Q37">
        <v>-119.727</v>
      </c>
      <c r="R37">
        <v>-15.53981</v>
      </c>
      <c r="S37">
        <v>46.16146</v>
      </c>
      <c r="T37">
        <v>19.99976</v>
      </c>
      <c r="U37">
        <v>20.92846</v>
      </c>
      <c r="V37">
        <v>-2.38569</v>
      </c>
      <c r="W37">
        <v>-202.14678</v>
      </c>
      <c r="X37">
        <v>10.77556</v>
      </c>
    </row>
    <row r="38" spans="1:24" ht="12.75">
      <c r="A38">
        <v>-194.24044</v>
      </c>
      <c r="B38">
        <v>-196.46063</v>
      </c>
      <c r="C38">
        <v>35.38511</v>
      </c>
      <c r="D38">
        <v>-192.78169</v>
      </c>
      <c r="E38">
        <v>-76.40688</v>
      </c>
      <c r="F38">
        <v>34.85274</v>
      </c>
      <c r="G38">
        <v>-191.62616</v>
      </c>
      <c r="H38">
        <v>43.24853</v>
      </c>
      <c r="I38">
        <v>35.84499</v>
      </c>
      <c r="J38">
        <v>-118.88065</v>
      </c>
      <c r="K38">
        <v>-36.11047</v>
      </c>
      <c r="L38">
        <v>-14.4498</v>
      </c>
      <c r="M38">
        <v>-15.70018</v>
      </c>
      <c r="N38">
        <v>-35.20183</v>
      </c>
      <c r="O38">
        <v>-14.92416</v>
      </c>
      <c r="P38">
        <v>-14.73775</v>
      </c>
      <c r="Q38">
        <v>-119.727</v>
      </c>
      <c r="R38">
        <v>-15.53939</v>
      </c>
      <c r="S38">
        <v>46.16145</v>
      </c>
      <c r="T38">
        <v>19.99967</v>
      </c>
      <c r="U38">
        <v>20.92859</v>
      </c>
      <c r="V38">
        <v>-2.38553</v>
      </c>
      <c r="W38">
        <v>-202.1468</v>
      </c>
      <c r="X38">
        <v>10.77527</v>
      </c>
    </row>
    <row r="39" spans="1:24" ht="12.75">
      <c r="A39">
        <v>-194.23902</v>
      </c>
      <c r="B39">
        <v>-196.46205</v>
      </c>
      <c r="C39">
        <v>35.385</v>
      </c>
      <c r="D39">
        <v>-192.78174</v>
      </c>
      <c r="E39">
        <v>-76.40637</v>
      </c>
      <c r="F39">
        <v>34.85385</v>
      </c>
      <c r="G39">
        <v>-191.62614</v>
      </c>
      <c r="H39">
        <v>43.24905</v>
      </c>
      <c r="I39">
        <v>35.84446</v>
      </c>
      <c r="J39">
        <v>-118.88062</v>
      </c>
      <c r="K39">
        <v>-36.11061</v>
      </c>
      <c r="L39">
        <v>-14.4497</v>
      </c>
      <c r="M39">
        <v>-15.70018</v>
      </c>
      <c r="N39">
        <v>-35.20185</v>
      </c>
      <c r="O39">
        <v>-14.9241</v>
      </c>
      <c r="P39">
        <v>-14.73706</v>
      </c>
      <c r="Q39">
        <v>-119.72707</v>
      </c>
      <c r="R39">
        <v>-15.5395</v>
      </c>
      <c r="S39">
        <v>46.16145</v>
      </c>
      <c r="T39">
        <v>19.9998</v>
      </c>
      <c r="U39">
        <v>20.92844</v>
      </c>
      <c r="V39">
        <v>-2.38523</v>
      </c>
      <c r="W39">
        <v>-202.1468</v>
      </c>
      <c r="X39">
        <v>10.77537</v>
      </c>
    </row>
    <row r="40" spans="1:24" ht="12.75">
      <c r="A40">
        <v>-194.23936</v>
      </c>
      <c r="B40">
        <v>-196.46161</v>
      </c>
      <c r="C40">
        <v>35.38562</v>
      </c>
      <c r="D40">
        <v>-192.78144</v>
      </c>
      <c r="E40">
        <v>-76.40726</v>
      </c>
      <c r="F40">
        <v>34.85353</v>
      </c>
      <c r="G40">
        <v>-191.62624</v>
      </c>
      <c r="H40">
        <v>43.24829</v>
      </c>
      <c r="I40">
        <v>35.84485</v>
      </c>
      <c r="J40">
        <v>-118.88052</v>
      </c>
      <c r="K40">
        <v>-36.11086</v>
      </c>
      <c r="L40">
        <v>-14.44993</v>
      </c>
      <c r="M40">
        <v>-15.70027</v>
      </c>
      <c r="N40">
        <v>-35.20188</v>
      </c>
      <c r="O40">
        <v>-14.92396</v>
      </c>
      <c r="P40">
        <v>-14.73771</v>
      </c>
      <c r="Q40">
        <v>-119.72702</v>
      </c>
      <c r="R40">
        <v>-15.53928</v>
      </c>
      <c r="S40">
        <v>46.16138</v>
      </c>
      <c r="T40">
        <v>19.9999</v>
      </c>
      <c r="U40">
        <v>20.9285</v>
      </c>
      <c r="V40">
        <v>-2.3854</v>
      </c>
      <c r="W40">
        <v>-202.14679</v>
      </c>
      <c r="X40">
        <v>10.7755</v>
      </c>
    </row>
    <row r="41" spans="1:24" ht="12.75">
      <c r="A41">
        <v>-194.2393</v>
      </c>
      <c r="B41">
        <v>-196.46197</v>
      </c>
      <c r="C41">
        <v>35.38394</v>
      </c>
      <c r="D41">
        <v>-192.78172</v>
      </c>
      <c r="E41">
        <v>-76.40658</v>
      </c>
      <c r="F41">
        <v>34.85348</v>
      </c>
      <c r="G41">
        <v>-191.62609</v>
      </c>
      <c r="H41">
        <v>43.24841</v>
      </c>
      <c r="I41">
        <v>35.8455</v>
      </c>
      <c r="J41">
        <v>-118.88066</v>
      </c>
      <c r="K41">
        <v>-36.1104</v>
      </c>
      <c r="L41">
        <v>-14.44987</v>
      </c>
      <c r="M41">
        <v>-15.70038</v>
      </c>
      <c r="N41">
        <v>-35.20175</v>
      </c>
      <c r="O41">
        <v>-14.92413</v>
      </c>
      <c r="P41">
        <v>-14.73779</v>
      </c>
      <c r="Q41">
        <v>-119.72703</v>
      </c>
      <c r="R41">
        <v>-15.53912</v>
      </c>
      <c r="S41">
        <v>46.16137</v>
      </c>
      <c r="T41">
        <v>19.99983</v>
      </c>
      <c r="U41">
        <v>20.92859</v>
      </c>
      <c r="V41">
        <v>-2.38565</v>
      </c>
      <c r="W41">
        <v>-202.14679</v>
      </c>
      <c r="X41">
        <v>10.77539</v>
      </c>
    </row>
    <row r="42" spans="1:24" ht="12.75">
      <c r="A42">
        <v>-194.23897</v>
      </c>
      <c r="B42">
        <v>-196.46207</v>
      </c>
      <c r="C42">
        <v>35.38521</v>
      </c>
      <c r="D42">
        <v>-192.78199</v>
      </c>
      <c r="E42">
        <v>-76.40595</v>
      </c>
      <c r="F42">
        <v>34.8534</v>
      </c>
      <c r="G42">
        <v>-191.62599</v>
      </c>
      <c r="H42">
        <v>43.24891</v>
      </c>
      <c r="I42">
        <v>35.84545</v>
      </c>
      <c r="J42">
        <v>-118.88058</v>
      </c>
      <c r="K42">
        <v>-36.11061</v>
      </c>
      <c r="L42">
        <v>-14.45002</v>
      </c>
      <c r="M42">
        <v>-15.70025</v>
      </c>
      <c r="N42">
        <v>-35.20176</v>
      </c>
      <c r="O42">
        <v>-14.92425</v>
      </c>
      <c r="P42">
        <v>-14.73767</v>
      </c>
      <c r="Q42">
        <v>-119.72703</v>
      </c>
      <c r="R42">
        <v>-15.5392</v>
      </c>
      <c r="S42">
        <v>46.1614</v>
      </c>
      <c r="T42">
        <v>19.99987</v>
      </c>
      <c r="U42">
        <v>20.9285</v>
      </c>
      <c r="V42">
        <v>-2.38545</v>
      </c>
      <c r="W42">
        <v>-202.1468</v>
      </c>
      <c r="X42">
        <v>10.77525</v>
      </c>
    </row>
    <row r="43" spans="1:24" ht="12.75">
      <c r="A43">
        <v>-194.23907</v>
      </c>
      <c r="B43">
        <v>-196.46191</v>
      </c>
      <c r="C43">
        <v>35.38556</v>
      </c>
      <c r="D43">
        <v>-192.78217</v>
      </c>
      <c r="E43">
        <v>-76.40564</v>
      </c>
      <c r="F43">
        <v>34.85306</v>
      </c>
      <c r="G43">
        <v>-191.62608</v>
      </c>
      <c r="H43">
        <v>43.24877</v>
      </c>
      <c r="I43">
        <v>35.84512</v>
      </c>
      <c r="J43">
        <v>-118.88068</v>
      </c>
      <c r="K43">
        <v>-36.11039</v>
      </c>
      <c r="L43">
        <v>-14.44978</v>
      </c>
      <c r="M43">
        <v>-15.70013</v>
      </c>
      <c r="N43">
        <v>-35.20185</v>
      </c>
      <c r="O43">
        <v>-14.92418</v>
      </c>
      <c r="P43">
        <v>-14.73797</v>
      </c>
      <c r="Q43">
        <v>-119.72698</v>
      </c>
      <c r="R43">
        <v>-15.53932</v>
      </c>
      <c r="S43">
        <v>46.16139</v>
      </c>
      <c r="T43">
        <v>19.99991</v>
      </c>
      <c r="U43">
        <v>20.92848</v>
      </c>
      <c r="V43">
        <v>-2.38554</v>
      </c>
      <c r="W43">
        <v>-202.1468</v>
      </c>
      <c r="X43">
        <v>10.7753</v>
      </c>
    </row>
    <row r="44" spans="1:24" ht="12.75">
      <c r="A44">
        <v>-194.23916</v>
      </c>
      <c r="B44">
        <v>-196.4619</v>
      </c>
      <c r="C44">
        <v>35.38505</v>
      </c>
      <c r="D44">
        <v>-192.78191</v>
      </c>
      <c r="E44">
        <v>-76.40612</v>
      </c>
      <c r="F44">
        <v>34.85345</v>
      </c>
      <c r="G44">
        <v>-191.62608</v>
      </c>
      <c r="H44">
        <v>43.24865</v>
      </c>
      <c r="I44">
        <v>35.84528</v>
      </c>
      <c r="J44">
        <v>-118.8806</v>
      </c>
      <c r="K44">
        <v>-36.11063</v>
      </c>
      <c r="L44">
        <v>-14.44986</v>
      </c>
      <c r="M44">
        <v>-15.70028</v>
      </c>
      <c r="N44">
        <v>-35.2019</v>
      </c>
      <c r="O44">
        <v>-14.92404</v>
      </c>
      <c r="P44">
        <v>-14.73759</v>
      </c>
      <c r="Q44">
        <v>-119.72702</v>
      </c>
      <c r="R44">
        <v>-15.53939</v>
      </c>
      <c r="S44">
        <v>46.16146</v>
      </c>
      <c r="T44">
        <v>19.99977</v>
      </c>
      <c r="U44">
        <v>20.92846</v>
      </c>
      <c r="V44">
        <v>-2.3856</v>
      </c>
      <c r="W44">
        <v>-202.14679</v>
      </c>
      <c r="X44">
        <v>10.77546</v>
      </c>
    </row>
    <row r="45" spans="1:24" ht="12.75">
      <c r="A45">
        <v>-194.23923</v>
      </c>
      <c r="B45">
        <v>-196.46169</v>
      </c>
      <c r="C45">
        <v>35.38591</v>
      </c>
      <c r="D45">
        <v>-192.78222</v>
      </c>
      <c r="E45">
        <v>-76.40543</v>
      </c>
      <c r="F45">
        <v>34.85328</v>
      </c>
      <c r="G45">
        <v>-191.62609</v>
      </c>
      <c r="H45">
        <v>43.24889</v>
      </c>
      <c r="I45">
        <v>35.84494</v>
      </c>
      <c r="J45">
        <v>-118.88054</v>
      </c>
      <c r="K45">
        <v>-36.11071</v>
      </c>
      <c r="L45">
        <v>-14.45009</v>
      </c>
      <c r="M45">
        <v>-15.70046</v>
      </c>
      <c r="N45">
        <v>-35.20177</v>
      </c>
      <c r="O45">
        <v>-14.92415</v>
      </c>
      <c r="P45">
        <v>-14.73797</v>
      </c>
      <c r="Q45">
        <v>-119.72696</v>
      </c>
      <c r="R45">
        <v>-15.53944</v>
      </c>
      <c r="S45">
        <v>46.16141</v>
      </c>
      <c r="T45">
        <v>19.9998</v>
      </c>
      <c r="U45">
        <v>20.92854</v>
      </c>
      <c r="V45">
        <v>-2.38564</v>
      </c>
      <c r="W45">
        <v>-202.1468</v>
      </c>
      <c r="X45">
        <v>10.77529</v>
      </c>
    </row>
    <row r="46" spans="1:24" ht="12.75">
      <c r="A46">
        <v>-194.23934</v>
      </c>
      <c r="B46">
        <v>-196.46169</v>
      </c>
      <c r="C46">
        <v>35.38524</v>
      </c>
      <c r="D46">
        <v>-192.78181</v>
      </c>
      <c r="E46">
        <v>-76.40638</v>
      </c>
      <c r="F46">
        <v>34.85345</v>
      </c>
      <c r="G46">
        <v>-191.62623</v>
      </c>
      <c r="H46">
        <v>43.24802</v>
      </c>
      <c r="I46">
        <v>35.84523</v>
      </c>
      <c r="J46">
        <v>-118.8805</v>
      </c>
      <c r="K46">
        <v>-36.11104</v>
      </c>
      <c r="L46">
        <v>-14.44966</v>
      </c>
      <c r="M46">
        <v>-15.70049</v>
      </c>
      <c r="N46">
        <v>-35.20173</v>
      </c>
      <c r="O46">
        <v>-14.92422</v>
      </c>
      <c r="P46">
        <v>-14.73792</v>
      </c>
      <c r="Q46">
        <v>-119.727</v>
      </c>
      <c r="R46">
        <v>-15.53919</v>
      </c>
      <c r="S46">
        <v>46.16136</v>
      </c>
      <c r="T46">
        <v>19.99987</v>
      </c>
      <c r="U46">
        <v>20.92859</v>
      </c>
      <c r="V46">
        <v>-2.38535</v>
      </c>
      <c r="W46">
        <v>-202.14679</v>
      </c>
      <c r="X46">
        <v>10.77552</v>
      </c>
    </row>
    <row r="47" spans="1:24" ht="12.75">
      <c r="A47">
        <v>-194.24027</v>
      </c>
      <c r="B47">
        <v>-196.46076</v>
      </c>
      <c r="C47">
        <v>35.38537</v>
      </c>
      <c r="D47">
        <v>-192.7818</v>
      </c>
      <c r="E47">
        <v>-76.40662</v>
      </c>
      <c r="F47">
        <v>34.85296</v>
      </c>
      <c r="G47">
        <v>-191.62607</v>
      </c>
      <c r="H47">
        <v>43.24859</v>
      </c>
      <c r="I47">
        <v>35.84539</v>
      </c>
      <c r="J47">
        <v>-118.88054</v>
      </c>
      <c r="K47">
        <v>-36.11084</v>
      </c>
      <c r="L47">
        <v>-14.44975</v>
      </c>
      <c r="M47">
        <v>-15.7003</v>
      </c>
      <c r="N47">
        <v>-35.20188</v>
      </c>
      <c r="O47">
        <v>-14.92406</v>
      </c>
      <c r="P47">
        <v>-14.73763</v>
      </c>
      <c r="Q47">
        <v>-119.72698</v>
      </c>
      <c r="R47">
        <v>-15.53966</v>
      </c>
      <c r="S47">
        <v>46.16139</v>
      </c>
      <c r="T47">
        <v>19.9998</v>
      </c>
      <c r="U47">
        <v>20.92858</v>
      </c>
      <c r="V47">
        <v>-2.38534</v>
      </c>
      <c r="W47">
        <v>-202.14679</v>
      </c>
      <c r="X47">
        <v>10.77553</v>
      </c>
    </row>
    <row r="48" spans="1:24" ht="12.75">
      <c r="A48">
        <v>-194.23991</v>
      </c>
      <c r="B48">
        <v>-196.46105</v>
      </c>
      <c r="C48">
        <v>35.38567</v>
      </c>
      <c r="D48">
        <v>-192.78176</v>
      </c>
      <c r="E48">
        <v>-76.40661</v>
      </c>
      <c r="F48">
        <v>34.85322</v>
      </c>
      <c r="G48">
        <v>-191.62606</v>
      </c>
      <c r="H48">
        <v>43.24857</v>
      </c>
      <c r="I48">
        <v>35.84547</v>
      </c>
      <c r="J48">
        <v>-118.88046</v>
      </c>
      <c r="K48">
        <v>-36.1109</v>
      </c>
      <c r="L48">
        <v>-14.45029</v>
      </c>
      <c r="M48">
        <v>-15.70048</v>
      </c>
      <c r="N48">
        <v>-35.2018</v>
      </c>
      <c r="O48">
        <v>-14.92404</v>
      </c>
      <c r="P48">
        <v>-14.73787</v>
      </c>
      <c r="Q48">
        <v>-119.72696</v>
      </c>
      <c r="R48">
        <v>-15.53953</v>
      </c>
      <c r="S48">
        <v>46.16143</v>
      </c>
      <c r="T48">
        <v>19.99981</v>
      </c>
      <c r="U48">
        <v>20.92848</v>
      </c>
      <c r="V48">
        <v>-2.38496</v>
      </c>
      <c r="W48">
        <v>-202.1468</v>
      </c>
      <c r="X48">
        <v>10.77541</v>
      </c>
    </row>
    <row r="49" spans="1:24" ht="12.75">
      <c r="A49">
        <v>-194.23924</v>
      </c>
      <c r="B49">
        <v>-196.46178</v>
      </c>
      <c r="C49">
        <v>35.38535</v>
      </c>
      <c r="D49">
        <v>-192.78183</v>
      </c>
      <c r="E49">
        <v>-76.40647</v>
      </c>
      <c r="F49">
        <v>34.85311</v>
      </c>
      <c r="G49">
        <v>-191.62598</v>
      </c>
      <c r="H49">
        <v>43.24889</v>
      </c>
      <c r="I49">
        <v>35.84549</v>
      </c>
      <c r="J49">
        <v>-118.88053</v>
      </c>
      <c r="K49">
        <v>-36.11082</v>
      </c>
      <c r="L49">
        <v>-14.44994</v>
      </c>
      <c r="M49">
        <v>-15.70045</v>
      </c>
      <c r="N49">
        <v>-35.2018</v>
      </c>
      <c r="O49">
        <v>-14.92409</v>
      </c>
      <c r="P49">
        <v>-14.73736</v>
      </c>
      <c r="Q49">
        <v>-119.72707</v>
      </c>
      <c r="R49">
        <v>-15.53919</v>
      </c>
      <c r="S49">
        <v>46.16132</v>
      </c>
      <c r="T49">
        <v>19.99988</v>
      </c>
      <c r="U49">
        <v>20.92866</v>
      </c>
      <c r="V49">
        <v>-2.38565</v>
      </c>
      <c r="W49">
        <v>-202.14679</v>
      </c>
      <c r="X49">
        <v>10.77544</v>
      </c>
    </row>
    <row r="50" spans="1:24" ht="12.75">
      <c r="A50">
        <v>-194.23978</v>
      </c>
      <c r="B50">
        <v>-196.46117</v>
      </c>
      <c r="C50">
        <v>35.38572</v>
      </c>
      <c r="D50">
        <v>-192.7823</v>
      </c>
      <c r="E50">
        <v>-76.40527</v>
      </c>
      <c r="F50">
        <v>34.85314</v>
      </c>
      <c r="G50">
        <v>-191.62589</v>
      </c>
      <c r="H50">
        <v>43.24934</v>
      </c>
      <c r="I50">
        <v>35.84544</v>
      </c>
      <c r="J50">
        <v>-118.88041</v>
      </c>
      <c r="K50">
        <v>-36.11107</v>
      </c>
      <c r="L50">
        <v>-14.45026</v>
      </c>
      <c r="M50">
        <v>-15.7003</v>
      </c>
      <c r="N50">
        <v>-35.20189</v>
      </c>
      <c r="O50">
        <v>-14.92404</v>
      </c>
      <c r="P50">
        <v>-14.73812</v>
      </c>
      <c r="Q50">
        <v>-119.72696</v>
      </c>
      <c r="R50">
        <v>-15.5393</v>
      </c>
      <c r="S50">
        <v>46.1614</v>
      </c>
      <c r="T50">
        <v>19.99979</v>
      </c>
      <c r="U50">
        <v>20.92857</v>
      </c>
      <c r="V50">
        <v>-2.38531</v>
      </c>
      <c r="W50">
        <v>-202.14678</v>
      </c>
      <c r="X50">
        <v>10.77573</v>
      </c>
    </row>
    <row r="51" spans="1:24" ht="12.75">
      <c r="A51">
        <v>-194.23882</v>
      </c>
      <c r="B51">
        <v>-196.46218</v>
      </c>
      <c r="C51">
        <v>35.38538</v>
      </c>
      <c r="D51">
        <v>-192.7815</v>
      </c>
      <c r="E51">
        <v>-76.40698</v>
      </c>
      <c r="F51">
        <v>34.85383</v>
      </c>
      <c r="G51">
        <v>-191.62602</v>
      </c>
      <c r="H51">
        <v>43.24885</v>
      </c>
      <c r="I51">
        <v>35.84535</v>
      </c>
      <c r="J51">
        <v>-118.88058</v>
      </c>
      <c r="K51">
        <v>-36.11059</v>
      </c>
      <c r="L51">
        <v>-14.45011</v>
      </c>
      <c r="M51">
        <v>-15.70033</v>
      </c>
      <c r="N51">
        <v>-35.20181</v>
      </c>
      <c r="O51">
        <v>-14.92418</v>
      </c>
      <c r="P51">
        <v>-14.73824</v>
      </c>
      <c r="Q51">
        <v>-119.72693</v>
      </c>
      <c r="R51">
        <v>-15.53946</v>
      </c>
      <c r="S51">
        <v>46.16137</v>
      </c>
      <c r="T51">
        <v>19.99983</v>
      </c>
      <c r="U51">
        <v>20.9286</v>
      </c>
      <c r="V51">
        <v>-2.38469</v>
      </c>
      <c r="W51">
        <v>-202.14679</v>
      </c>
      <c r="X51">
        <v>10.77568</v>
      </c>
    </row>
    <row r="52" spans="1:24" ht="12.75">
      <c r="A52">
        <v>-194.23969</v>
      </c>
      <c r="B52">
        <v>-196.46142</v>
      </c>
      <c r="C52">
        <v>35.38483</v>
      </c>
      <c r="D52">
        <v>-192.78159</v>
      </c>
      <c r="E52">
        <v>-76.40676</v>
      </c>
      <c r="F52">
        <v>34.8538</v>
      </c>
      <c r="G52">
        <v>-191.62604</v>
      </c>
      <c r="H52">
        <v>43.24879</v>
      </c>
      <c r="I52">
        <v>35.84532</v>
      </c>
      <c r="J52">
        <v>-118.88049</v>
      </c>
      <c r="K52">
        <v>-36.11091</v>
      </c>
      <c r="L52">
        <v>-14.45005</v>
      </c>
      <c r="M52">
        <v>-15.70043</v>
      </c>
      <c r="N52">
        <v>-35.20178</v>
      </c>
      <c r="O52">
        <v>-14.92415</v>
      </c>
      <c r="P52">
        <v>-14.73784</v>
      </c>
      <c r="Q52">
        <v>-119.72699</v>
      </c>
      <c r="R52">
        <v>-15.53932</v>
      </c>
      <c r="S52">
        <v>46.16138</v>
      </c>
      <c r="T52">
        <v>19.99982</v>
      </c>
      <c r="U52">
        <v>20.92859</v>
      </c>
      <c r="V52">
        <v>-2.38516</v>
      </c>
      <c r="W52">
        <v>-202.14678</v>
      </c>
      <c r="X52">
        <v>10.77566</v>
      </c>
    </row>
    <row r="53" spans="1:24" ht="12.75">
      <c r="A53">
        <v>-194.23957</v>
      </c>
      <c r="B53">
        <v>-196.46136</v>
      </c>
      <c r="C53">
        <v>35.38581</v>
      </c>
      <c r="D53">
        <v>-192.78159</v>
      </c>
      <c r="E53">
        <v>-76.40682</v>
      </c>
      <c r="F53">
        <v>34.8537</v>
      </c>
      <c r="G53">
        <v>-191.62603</v>
      </c>
      <c r="H53">
        <v>43.24902</v>
      </c>
      <c r="I53">
        <v>35.8451</v>
      </c>
      <c r="J53">
        <v>-118.88069</v>
      </c>
      <c r="K53">
        <v>-36.11027</v>
      </c>
      <c r="L53">
        <v>-14.44994</v>
      </c>
      <c r="M53">
        <v>-15.70012</v>
      </c>
      <c r="N53">
        <v>-35.20178</v>
      </c>
      <c r="O53">
        <v>-14.92448</v>
      </c>
      <c r="P53">
        <v>-14.73796</v>
      </c>
      <c r="Q53">
        <v>-119.72701</v>
      </c>
      <c r="R53">
        <v>-15.53909</v>
      </c>
      <c r="S53">
        <v>46.16137</v>
      </c>
      <c r="T53">
        <v>19.99988</v>
      </c>
      <c r="U53">
        <v>20.92855</v>
      </c>
      <c r="V53">
        <v>-2.38469</v>
      </c>
      <c r="W53">
        <v>-202.14678</v>
      </c>
      <c r="X53">
        <v>10.77576</v>
      </c>
    </row>
    <row r="54" spans="1:24" ht="12.75">
      <c r="A54">
        <v>-194.23956</v>
      </c>
      <c r="B54">
        <v>-196.46172</v>
      </c>
      <c r="C54">
        <v>35.38428</v>
      </c>
      <c r="D54">
        <v>-192.7819</v>
      </c>
      <c r="E54">
        <v>-76.40637</v>
      </c>
      <c r="F54">
        <v>34.85296</v>
      </c>
      <c r="G54">
        <v>-191.62619</v>
      </c>
      <c r="H54">
        <v>43.24821</v>
      </c>
      <c r="I54">
        <v>35.84521</v>
      </c>
      <c r="J54">
        <v>-118.88034</v>
      </c>
      <c r="K54">
        <v>-36.1113</v>
      </c>
      <c r="L54">
        <v>-14.45026</v>
      </c>
      <c r="M54">
        <v>-15.70028</v>
      </c>
      <c r="N54">
        <v>-35.20182</v>
      </c>
      <c r="O54">
        <v>-14.92421</v>
      </c>
      <c r="P54">
        <v>-14.73742</v>
      </c>
      <c r="Q54">
        <v>-119.72705</v>
      </c>
      <c r="R54">
        <v>-15.53929</v>
      </c>
      <c r="S54">
        <v>46.16139</v>
      </c>
      <c r="T54">
        <v>19.99984</v>
      </c>
      <c r="U54">
        <v>20.92854</v>
      </c>
      <c r="V54">
        <v>-2.38527</v>
      </c>
      <c r="W54">
        <v>-202.14679</v>
      </c>
      <c r="X54">
        <v>10.77552</v>
      </c>
    </row>
    <row r="55" spans="1:24" ht="12.75">
      <c r="A55">
        <v>-194.23873</v>
      </c>
      <c r="B55">
        <v>-196.46232</v>
      </c>
      <c r="C55">
        <v>35.38555</v>
      </c>
      <c r="D55">
        <v>-192.78184</v>
      </c>
      <c r="E55">
        <v>-76.40648</v>
      </c>
      <c r="F55">
        <v>34.85304</v>
      </c>
      <c r="G55">
        <v>-191.62612</v>
      </c>
      <c r="H55">
        <v>43.24837</v>
      </c>
      <c r="I55">
        <v>35.84539</v>
      </c>
      <c r="J55">
        <v>-118.88058</v>
      </c>
      <c r="K55">
        <v>-36.11051</v>
      </c>
      <c r="L55">
        <v>-14.45028</v>
      </c>
      <c r="M55">
        <v>-15.7005</v>
      </c>
      <c r="N55">
        <v>-35.20171</v>
      </c>
      <c r="O55">
        <v>-14.92425</v>
      </c>
      <c r="P55">
        <v>-14.73763</v>
      </c>
      <c r="Q55">
        <v>-119.72704</v>
      </c>
      <c r="R55">
        <v>-15.53918</v>
      </c>
      <c r="S55">
        <v>46.16135</v>
      </c>
      <c r="T55">
        <v>19.9999</v>
      </c>
      <c r="U55">
        <v>20.92858</v>
      </c>
      <c r="V55">
        <v>-2.38469</v>
      </c>
      <c r="W55">
        <v>-202.14681</v>
      </c>
      <c r="X55">
        <v>10.77519</v>
      </c>
    </row>
    <row r="56" spans="1:24" ht="12.75">
      <c r="A56">
        <v>-194.24053</v>
      </c>
      <c r="B56">
        <v>-196.46057</v>
      </c>
      <c r="C56">
        <v>35.38538</v>
      </c>
      <c r="D56">
        <v>-192.7816</v>
      </c>
      <c r="E56">
        <v>-76.40717</v>
      </c>
      <c r="F56">
        <v>34.85285</v>
      </c>
      <c r="G56">
        <v>-191.62594</v>
      </c>
      <c r="H56">
        <v>43.24919</v>
      </c>
      <c r="I56">
        <v>35.84535</v>
      </c>
      <c r="J56">
        <v>-118.88058</v>
      </c>
      <c r="K56">
        <v>-36.11074</v>
      </c>
      <c r="L56">
        <v>-14.44974</v>
      </c>
      <c r="M56">
        <v>-15.70041</v>
      </c>
      <c r="N56">
        <v>-35.20171</v>
      </c>
      <c r="O56">
        <v>-14.92433</v>
      </c>
      <c r="P56">
        <v>-14.73678</v>
      </c>
      <c r="Q56">
        <v>-119.72714</v>
      </c>
      <c r="R56">
        <v>-15.53919</v>
      </c>
      <c r="S56">
        <v>46.1614</v>
      </c>
      <c r="T56">
        <v>19.99987</v>
      </c>
      <c r="U56">
        <v>20.9285</v>
      </c>
      <c r="V56">
        <v>-2.38457</v>
      </c>
      <c r="W56">
        <v>-202.14679</v>
      </c>
      <c r="X56">
        <v>10.7756</v>
      </c>
    </row>
    <row r="57" spans="1:24" ht="12.75">
      <c r="A57">
        <v>-194.2404</v>
      </c>
      <c r="B57">
        <v>-196.46074</v>
      </c>
      <c r="C57">
        <v>35.38512</v>
      </c>
      <c r="D57">
        <v>-192.78151</v>
      </c>
      <c r="E57">
        <v>-76.40687</v>
      </c>
      <c r="F57">
        <v>34.85401</v>
      </c>
      <c r="G57">
        <v>-191.62599</v>
      </c>
      <c r="H57">
        <v>43.2492</v>
      </c>
      <c r="I57">
        <v>35.84508</v>
      </c>
      <c r="J57">
        <v>-118.88055</v>
      </c>
      <c r="K57">
        <v>-36.11081</v>
      </c>
      <c r="L57">
        <v>-14.44978</v>
      </c>
      <c r="M57">
        <v>-15.70034</v>
      </c>
      <c r="N57">
        <v>-35.20177</v>
      </c>
      <c r="O57">
        <v>-14.92426</v>
      </c>
      <c r="P57">
        <v>-14.73747</v>
      </c>
      <c r="Q57">
        <v>-119.72708</v>
      </c>
      <c r="R57">
        <v>-15.53903</v>
      </c>
      <c r="S57">
        <v>46.16141</v>
      </c>
      <c r="T57">
        <v>19.99988</v>
      </c>
      <c r="U57">
        <v>20.92846</v>
      </c>
      <c r="V57">
        <v>-2.38513</v>
      </c>
      <c r="W57">
        <v>-202.14679</v>
      </c>
      <c r="X57">
        <v>10.77555</v>
      </c>
    </row>
    <row r="58" spans="1:24" ht="12.75">
      <c r="A58">
        <v>-194.2396</v>
      </c>
      <c r="B58">
        <v>-196.46152</v>
      </c>
      <c r="C58">
        <v>35.38517</v>
      </c>
      <c r="D58">
        <v>-192.78167</v>
      </c>
      <c r="E58">
        <v>-76.40663</v>
      </c>
      <c r="F58">
        <v>34.85368</v>
      </c>
      <c r="G58">
        <v>-191.62604</v>
      </c>
      <c r="H58">
        <v>43.24874</v>
      </c>
      <c r="I58">
        <v>35.84536</v>
      </c>
      <c r="J58">
        <v>-118.88057</v>
      </c>
      <c r="K58">
        <v>-36.11077</v>
      </c>
      <c r="L58">
        <v>-14.44971</v>
      </c>
      <c r="M58">
        <v>-15.70023</v>
      </c>
      <c r="N58">
        <v>-35.20189</v>
      </c>
      <c r="O58">
        <v>-14.92411</v>
      </c>
      <c r="P58">
        <v>-14.73761</v>
      </c>
      <c r="Q58">
        <v>-119.72701</v>
      </c>
      <c r="R58">
        <v>-15.53905</v>
      </c>
      <c r="S58">
        <v>46.16141</v>
      </c>
      <c r="T58">
        <v>19.99987</v>
      </c>
      <c r="U58">
        <v>20.92847</v>
      </c>
      <c r="V58">
        <v>-2.38579</v>
      </c>
      <c r="W58">
        <v>-202.14678</v>
      </c>
      <c r="X58">
        <v>10.77558</v>
      </c>
    </row>
    <row r="59" spans="1:24" ht="12.75">
      <c r="A59">
        <v>-194.23874</v>
      </c>
      <c r="B59">
        <v>-196.46231</v>
      </c>
      <c r="C59">
        <v>35.38554</v>
      </c>
      <c r="D59">
        <v>-192.78176</v>
      </c>
      <c r="E59">
        <v>-76.40677</v>
      </c>
      <c r="F59">
        <v>34.85287</v>
      </c>
      <c r="G59">
        <v>-191.62611</v>
      </c>
      <c r="H59">
        <v>43.24839</v>
      </c>
      <c r="I59">
        <v>35.84543</v>
      </c>
      <c r="J59">
        <v>-118.88058</v>
      </c>
      <c r="K59">
        <v>-36.11074</v>
      </c>
      <c r="L59">
        <v>-14.44974</v>
      </c>
      <c r="M59">
        <v>-15.7004</v>
      </c>
      <c r="N59">
        <v>-35.20181</v>
      </c>
      <c r="O59">
        <v>-14.92411</v>
      </c>
      <c r="P59">
        <v>-14.73767</v>
      </c>
      <c r="Q59">
        <v>-119.72698</v>
      </c>
      <c r="R59">
        <v>-15.53922</v>
      </c>
      <c r="S59">
        <v>46.16144</v>
      </c>
      <c r="T59">
        <v>19.99973</v>
      </c>
      <c r="U59">
        <v>20.92854</v>
      </c>
      <c r="V59">
        <v>-2.38563</v>
      </c>
      <c r="W59">
        <v>-202.1468</v>
      </c>
      <c r="X59">
        <v>10.77526</v>
      </c>
    </row>
    <row r="60" spans="1:24" ht="12.75">
      <c r="A60">
        <v>-194.24001</v>
      </c>
      <c r="B60">
        <v>-196.46109</v>
      </c>
      <c r="C60">
        <v>35.38533</v>
      </c>
      <c r="D60">
        <v>-192.78187</v>
      </c>
      <c r="E60">
        <v>-76.40627</v>
      </c>
      <c r="F60">
        <v>34.85335</v>
      </c>
      <c r="G60">
        <v>-191.62607</v>
      </c>
      <c r="H60">
        <v>43.24885</v>
      </c>
      <c r="I60">
        <v>35.84507</v>
      </c>
      <c r="J60">
        <v>-118.88056</v>
      </c>
      <c r="K60">
        <v>-36.11095</v>
      </c>
      <c r="L60">
        <v>-14.44939</v>
      </c>
      <c r="M60">
        <v>-15.70033</v>
      </c>
      <c r="N60">
        <v>-35.20189</v>
      </c>
      <c r="O60">
        <v>-14.924</v>
      </c>
      <c r="P60">
        <v>-14.7377</v>
      </c>
      <c r="Q60">
        <v>-119.72698</v>
      </c>
      <c r="R60">
        <v>-15.5392</v>
      </c>
      <c r="S60">
        <v>46.16142</v>
      </c>
      <c r="T60">
        <v>19.99975</v>
      </c>
      <c r="U60">
        <v>20.92857</v>
      </c>
      <c r="V60">
        <v>-2.38541</v>
      </c>
      <c r="W60">
        <v>-202.14679</v>
      </c>
      <c r="X60">
        <v>10.77537</v>
      </c>
    </row>
    <row r="61" spans="1:24" ht="12.75">
      <c r="A61">
        <v>-194.23974</v>
      </c>
      <c r="B61">
        <v>-196.46144</v>
      </c>
      <c r="C61">
        <v>35.38482</v>
      </c>
      <c r="D61">
        <v>-192.78185</v>
      </c>
      <c r="E61">
        <v>-76.40623</v>
      </c>
      <c r="F61">
        <v>34.85353</v>
      </c>
      <c r="G61">
        <v>-191.62592</v>
      </c>
      <c r="H61">
        <v>43.24978</v>
      </c>
      <c r="I61">
        <v>35.84473</v>
      </c>
      <c r="J61">
        <v>-118.88053</v>
      </c>
      <c r="K61">
        <v>-36.11086</v>
      </c>
      <c r="L61">
        <v>-14.44985</v>
      </c>
      <c r="M61">
        <v>-15.70031</v>
      </c>
      <c r="N61">
        <v>-35.20183</v>
      </c>
      <c r="O61">
        <v>-14.92414</v>
      </c>
      <c r="P61">
        <v>-14.73779</v>
      </c>
      <c r="Q61">
        <v>-119.72698</v>
      </c>
      <c r="R61">
        <v>-15.5391</v>
      </c>
      <c r="S61">
        <v>46.16133</v>
      </c>
      <c r="T61">
        <v>19.99994</v>
      </c>
      <c r="U61">
        <v>20.92859</v>
      </c>
      <c r="V61">
        <v>-2.38513</v>
      </c>
      <c r="W61">
        <v>-202.14679</v>
      </c>
      <c r="X61">
        <v>10.77548</v>
      </c>
    </row>
    <row r="62" spans="1:24" ht="12.75">
      <c r="A62">
        <v>-194.23977</v>
      </c>
      <c r="B62">
        <v>-196.46148</v>
      </c>
      <c r="C62">
        <v>35.38447</v>
      </c>
      <c r="D62">
        <v>-192.78175</v>
      </c>
      <c r="E62">
        <v>-76.40657</v>
      </c>
      <c r="F62">
        <v>34.85336</v>
      </c>
      <c r="G62">
        <v>-191.62603</v>
      </c>
      <c r="H62">
        <v>43.24895</v>
      </c>
      <c r="I62">
        <v>35.84517</v>
      </c>
      <c r="J62">
        <v>-118.8806</v>
      </c>
      <c r="K62">
        <v>-36.11072</v>
      </c>
      <c r="L62">
        <v>-14.44963</v>
      </c>
      <c r="M62">
        <v>-15.70026</v>
      </c>
      <c r="N62">
        <v>-35.20188</v>
      </c>
      <c r="O62">
        <v>-14.9241</v>
      </c>
      <c r="P62">
        <v>-14.73783</v>
      </c>
      <c r="Q62">
        <v>-119.72695</v>
      </c>
      <c r="R62">
        <v>-15.53931</v>
      </c>
      <c r="S62">
        <v>46.16137</v>
      </c>
      <c r="T62">
        <v>19.99985</v>
      </c>
      <c r="U62">
        <v>20.92858</v>
      </c>
      <c r="V62">
        <v>-2.38494</v>
      </c>
      <c r="W62">
        <v>-202.1468</v>
      </c>
      <c r="X62">
        <v>10.77532</v>
      </c>
    </row>
    <row r="63" spans="1:24" ht="12.75">
      <c r="A63">
        <v>-194.23855</v>
      </c>
      <c r="B63">
        <v>-196.46251</v>
      </c>
      <c r="C63">
        <v>35.38543</v>
      </c>
      <c r="D63">
        <v>-192.78172</v>
      </c>
      <c r="E63">
        <v>-76.40599</v>
      </c>
      <c r="F63">
        <v>34.85479</v>
      </c>
      <c r="G63">
        <v>-191.62615</v>
      </c>
      <c r="H63">
        <v>43.24854</v>
      </c>
      <c r="I63">
        <v>35.84501</v>
      </c>
      <c r="J63">
        <v>-118.88057</v>
      </c>
      <c r="K63">
        <v>-36.11082</v>
      </c>
      <c r="L63">
        <v>-14.44959</v>
      </c>
      <c r="M63">
        <v>-15.70028</v>
      </c>
      <c r="N63">
        <v>-35.20183</v>
      </c>
      <c r="O63">
        <v>-14.92419</v>
      </c>
      <c r="P63">
        <v>-14.73767</v>
      </c>
      <c r="Q63">
        <v>-119.727</v>
      </c>
      <c r="R63">
        <v>-15.53909</v>
      </c>
      <c r="S63">
        <v>46.16138</v>
      </c>
      <c r="T63">
        <v>19.99985</v>
      </c>
      <c r="U63">
        <v>20.92856</v>
      </c>
      <c r="V63">
        <v>-2.38524</v>
      </c>
      <c r="W63">
        <v>-202.14681</v>
      </c>
      <c r="X63">
        <v>10.77513</v>
      </c>
    </row>
    <row r="64" spans="1:24" ht="12.75">
      <c r="A64">
        <v>-194.23928</v>
      </c>
      <c r="B64">
        <v>-196.46177</v>
      </c>
      <c r="C64">
        <v>35.38557</v>
      </c>
      <c r="D64">
        <v>-192.78168</v>
      </c>
      <c r="E64">
        <v>-76.4068</v>
      </c>
      <c r="F64">
        <v>34.85326</v>
      </c>
      <c r="G64">
        <v>-191.62602</v>
      </c>
      <c r="H64">
        <v>43.24892</v>
      </c>
      <c r="I64">
        <v>35.84528</v>
      </c>
      <c r="J64">
        <v>-118.88057</v>
      </c>
      <c r="K64">
        <v>-36.11071</v>
      </c>
      <c r="L64">
        <v>-14.44988</v>
      </c>
      <c r="M64">
        <v>-15.70021</v>
      </c>
      <c r="N64">
        <v>-35.20187</v>
      </c>
      <c r="O64">
        <v>-14.92416</v>
      </c>
      <c r="P64">
        <v>-14.73751</v>
      </c>
      <c r="Q64">
        <v>-119.72699</v>
      </c>
      <c r="R64">
        <v>-15.53928</v>
      </c>
      <c r="S64">
        <v>46.16135</v>
      </c>
      <c r="T64">
        <v>19.99989</v>
      </c>
      <c r="U64">
        <v>20.92859</v>
      </c>
      <c r="V64">
        <v>-2.38466</v>
      </c>
      <c r="W64">
        <v>-202.14679</v>
      </c>
      <c r="X64">
        <v>10.77561</v>
      </c>
    </row>
    <row r="65" spans="1:24" ht="12.75">
      <c r="A65">
        <v>-194.2396</v>
      </c>
      <c r="B65">
        <v>-196.4614</v>
      </c>
      <c r="C65">
        <v>35.38587</v>
      </c>
      <c r="D65">
        <v>-192.78172</v>
      </c>
      <c r="E65">
        <v>-76.40676</v>
      </c>
      <c r="F65">
        <v>34.85313</v>
      </c>
      <c r="G65">
        <v>-191.62602</v>
      </c>
      <c r="H65">
        <v>43.24874</v>
      </c>
      <c r="I65">
        <v>35.84548</v>
      </c>
      <c r="J65">
        <v>-118.8806</v>
      </c>
      <c r="K65">
        <v>-36.11064</v>
      </c>
      <c r="L65">
        <v>-14.44981</v>
      </c>
      <c r="M65">
        <v>-15.70027</v>
      </c>
      <c r="N65">
        <v>-35.20185</v>
      </c>
      <c r="O65">
        <v>-14.92414</v>
      </c>
      <c r="P65">
        <v>-14.73775</v>
      </c>
      <c r="Q65">
        <v>-119.72699</v>
      </c>
      <c r="R65">
        <v>-15.53905</v>
      </c>
      <c r="S65">
        <v>46.16142</v>
      </c>
      <c r="T65">
        <v>19.9998</v>
      </c>
      <c r="U65">
        <v>20.92852</v>
      </c>
      <c r="V65">
        <v>-2.38503</v>
      </c>
      <c r="W65">
        <v>-202.14678</v>
      </c>
      <c r="X65">
        <v>10.77574</v>
      </c>
    </row>
    <row r="66" spans="1:24" ht="12.75">
      <c r="A66">
        <v>-194.23969</v>
      </c>
      <c r="B66">
        <v>-196.46145</v>
      </c>
      <c r="C66">
        <v>35.38506</v>
      </c>
      <c r="D66">
        <v>-192.78161</v>
      </c>
      <c r="E66">
        <v>-76.4068</v>
      </c>
      <c r="F66">
        <v>34.85362</v>
      </c>
      <c r="G66">
        <v>-191.6259</v>
      </c>
      <c r="H66">
        <v>43.24946</v>
      </c>
      <c r="I66">
        <v>35.84524</v>
      </c>
      <c r="J66">
        <v>-118.88064</v>
      </c>
      <c r="K66">
        <v>-36.11047</v>
      </c>
      <c r="L66">
        <v>-14.44988</v>
      </c>
      <c r="M66">
        <v>-15.70039</v>
      </c>
      <c r="N66">
        <v>-35.20181</v>
      </c>
      <c r="O66">
        <v>-14.92413</v>
      </c>
      <c r="P66">
        <v>-14.73783</v>
      </c>
      <c r="Q66">
        <v>-119.72698</v>
      </c>
      <c r="R66">
        <v>-15.53903</v>
      </c>
      <c r="S66">
        <v>46.16135</v>
      </c>
      <c r="T66">
        <v>19.9999</v>
      </c>
      <c r="U66">
        <v>20.92859</v>
      </c>
      <c r="V66">
        <v>-2.38527</v>
      </c>
      <c r="W66">
        <v>-202.14678</v>
      </c>
      <c r="X66">
        <v>10.7757</v>
      </c>
    </row>
    <row r="67" spans="1:24" ht="12.75">
      <c r="A67">
        <v>-194.23919</v>
      </c>
      <c r="B67">
        <v>-196.46188</v>
      </c>
      <c r="C67">
        <v>35.38541</v>
      </c>
      <c r="D67">
        <v>-192.78166</v>
      </c>
      <c r="E67">
        <v>-76.40674</v>
      </c>
      <c r="F67">
        <v>34.85351</v>
      </c>
      <c r="G67">
        <v>-191.62599</v>
      </c>
      <c r="H67">
        <v>43.24913</v>
      </c>
      <c r="I67">
        <v>35.84518</v>
      </c>
      <c r="J67">
        <v>-118.8805</v>
      </c>
      <c r="K67">
        <v>-36.11097</v>
      </c>
      <c r="L67">
        <v>-14.44978</v>
      </c>
      <c r="M67">
        <v>-15.70032</v>
      </c>
      <c r="N67">
        <v>-35.2018</v>
      </c>
      <c r="O67">
        <v>-14.92421</v>
      </c>
      <c r="P67">
        <v>-14.73788</v>
      </c>
      <c r="Q67">
        <v>-119.72696</v>
      </c>
      <c r="R67">
        <v>-15.53919</v>
      </c>
      <c r="S67">
        <v>46.16141</v>
      </c>
      <c r="T67">
        <v>19.99989</v>
      </c>
      <c r="U67">
        <v>20.92845</v>
      </c>
      <c r="V67">
        <v>-2.38485</v>
      </c>
      <c r="W67">
        <v>-202.1468</v>
      </c>
      <c r="X67">
        <v>10.7753</v>
      </c>
    </row>
    <row r="68" spans="1:24" ht="12.75">
      <c r="A68">
        <v>-194.23938</v>
      </c>
      <c r="B68">
        <v>-196.4617</v>
      </c>
      <c r="C68">
        <v>35.38535</v>
      </c>
      <c r="D68">
        <v>-192.78168</v>
      </c>
      <c r="E68">
        <v>-76.40655</v>
      </c>
      <c r="F68">
        <v>34.85379</v>
      </c>
      <c r="G68">
        <v>-191.62597</v>
      </c>
      <c r="H68">
        <v>43.24884</v>
      </c>
      <c r="I68">
        <v>35.84564</v>
      </c>
      <c r="J68">
        <v>-118.88067</v>
      </c>
      <c r="K68">
        <v>-36.11021</v>
      </c>
      <c r="L68">
        <v>-14.45029</v>
      </c>
      <c r="M68">
        <v>-15.70055</v>
      </c>
      <c r="N68">
        <v>-35.20175</v>
      </c>
      <c r="O68">
        <v>-14.9241</v>
      </c>
      <c r="P68">
        <v>-14.73751</v>
      </c>
      <c r="Q68">
        <v>-119.727</v>
      </c>
      <c r="R68">
        <v>-15.53924</v>
      </c>
      <c r="S68">
        <v>46.16136</v>
      </c>
      <c r="T68">
        <v>19.99991</v>
      </c>
      <c r="U68">
        <v>20.92855</v>
      </c>
      <c r="V68">
        <v>-2.38453</v>
      </c>
      <c r="W68">
        <v>-202.14678</v>
      </c>
      <c r="X68">
        <v>10.77573</v>
      </c>
    </row>
    <row r="69" spans="1:24" ht="12.75">
      <c r="A69">
        <v>-194.23991</v>
      </c>
      <c r="B69">
        <v>-196.46111</v>
      </c>
      <c r="C69">
        <v>35.38573</v>
      </c>
      <c r="D69">
        <v>-192.78167</v>
      </c>
      <c r="E69">
        <v>-76.40643</v>
      </c>
      <c r="F69">
        <v>34.85411</v>
      </c>
      <c r="G69">
        <v>-191.62596</v>
      </c>
      <c r="H69">
        <v>43.24893</v>
      </c>
      <c r="I69">
        <v>35.84559</v>
      </c>
      <c r="J69">
        <v>-118.88008</v>
      </c>
      <c r="K69">
        <v>-36.11235</v>
      </c>
      <c r="L69">
        <v>-14.44976</v>
      </c>
      <c r="M69">
        <v>-15.70047</v>
      </c>
      <c r="N69">
        <v>-35.20175</v>
      </c>
      <c r="O69">
        <v>-14.92417</v>
      </c>
      <c r="P69">
        <v>-14.73767</v>
      </c>
      <c r="Q69">
        <v>-119.72695</v>
      </c>
      <c r="R69">
        <v>-15.53943</v>
      </c>
      <c r="S69">
        <v>46.1614</v>
      </c>
      <c r="T69">
        <v>19.99978</v>
      </c>
      <c r="U69">
        <v>20.92857</v>
      </c>
      <c r="V69">
        <v>-2.38554</v>
      </c>
      <c r="W69">
        <v>-202.14678</v>
      </c>
      <c r="X69">
        <v>10.77557</v>
      </c>
    </row>
    <row r="70" spans="1:24" ht="12.75">
      <c r="A70">
        <v>-194.23945</v>
      </c>
      <c r="B70">
        <v>-196.46153</v>
      </c>
      <c r="C70">
        <v>35.3859</v>
      </c>
      <c r="D70">
        <v>-192.78175</v>
      </c>
      <c r="E70">
        <v>-76.40642</v>
      </c>
      <c r="F70">
        <v>34.85369</v>
      </c>
      <c r="G70">
        <v>-191.62601</v>
      </c>
      <c r="H70">
        <v>43.2489</v>
      </c>
      <c r="I70">
        <v>35.84535</v>
      </c>
      <c r="J70">
        <v>-118.88058</v>
      </c>
      <c r="K70">
        <v>-36.11079</v>
      </c>
      <c r="L70">
        <v>-14.44958</v>
      </c>
      <c r="M70">
        <v>-15.70036</v>
      </c>
      <c r="N70">
        <v>-35.20179</v>
      </c>
      <c r="O70">
        <v>-14.92419</v>
      </c>
      <c r="P70">
        <v>-14.73779</v>
      </c>
      <c r="Q70">
        <v>-119.72697</v>
      </c>
      <c r="R70">
        <v>-15.53919</v>
      </c>
      <c r="S70">
        <v>46.16135</v>
      </c>
      <c r="T70">
        <v>19.99983</v>
      </c>
      <c r="U70">
        <v>20.92866</v>
      </c>
      <c r="V70">
        <v>-2.38554</v>
      </c>
      <c r="W70">
        <v>-202.1468</v>
      </c>
      <c r="X70">
        <v>10.77514</v>
      </c>
    </row>
    <row r="71" spans="1:24" ht="12.75">
      <c r="A71">
        <v>-194.23863</v>
      </c>
      <c r="B71">
        <v>-196.46236</v>
      </c>
      <c r="C71">
        <v>35.3858</v>
      </c>
      <c r="D71">
        <v>-192.78174</v>
      </c>
      <c r="E71">
        <v>-76.40657</v>
      </c>
      <c r="F71">
        <v>34.8534</v>
      </c>
      <c r="G71">
        <v>-191.62638</v>
      </c>
      <c r="H71">
        <v>43.24843</v>
      </c>
      <c r="I71">
        <v>35.84392</v>
      </c>
      <c r="J71">
        <v>-118.88054</v>
      </c>
      <c r="K71">
        <v>-36.11092</v>
      </c>
      <c r="L71">
        <v>-14.44961</v>
      </c>
      <c r="M71">
        <v>-15.70027</v>
      </c>
      <c r="N71">
        <v>-35.20183</v>
      </c>
      <c r="O71">
        <v>-14.92421</v>
      </c>
      <c r="P71">
        <v>-14.73772</v>
      </c>
      <c r="Q71">
        <v>-119.72697</v>
      </c>
      <c r="R71">
        <v>-15.53922</v>
      </c>
      <c r="S71">
        <v>46.16135</v>
      </c>
      <c r="T71">
        <v>19.99992</v>
      </c>
      <c r="U71">
        <v>20.92856</v>
      </c>
      <c r="V71">
        <v>-2.38582</v>
      </c>
      <c r="W71">
        <v>-202.14677</v>
      </c>
      <c r="X71">
        <v>10.7757</v>
      </c>
    </row>
    <row r="72" spans="1:24" ht="12.75">
      <c r="A72">
        <v>-194.23913</v>
      </c>
      <c r="B72">
        <v>-196.46189</v>
      </c>
      <c r="C72">
        <v>35.38569</v>
      </c>
      <c r="D72">
        <v>-192.78181</v>
      </c>
      <c r="E72">
        <v>-76.40639</v>
      </c>
      <c r="F72">
        <v>34.8534</v>
      </c>
      <c r="G72">
        <v>-191.62588</v>
      </c>
      <c r="H72">
        <v>43.2493</v>
      </c>
      <c r="I72">
        <v>35.84552</v>
      </c>
      <c r="J72">
        <v>-118.88038</v>
      </c>
      <c r="K72">
        <v>-36.11136</v>
      </c>
      <c r="L72">
        <v>-14.4498</v>
      </c>
      <c r="M72">
        <v>-15.70033</v>
      </c>
      <c r="N72">
        <v>-35.20184</v>
      </c>
      <c r="O72">
        <v>-14.9241</v>
      </c>
      <c r="P72">
        <v>-14.73787</v>
      </c>
      <c r="Q72">
        <v>-119.72696</v>
      </c>
      <c r="R72">
        <v>-15.5392</v>
      </c>
      <c r="S72">
        <v>46.1614</v>
      </c>
      <c r="T72">
        <v>19.99978</v>
      </c>
      <c r="U72">
        <v>20.92858</v>
      </c>
      <c r="V72">
        <v>-2.38546</v>
      </c>
      <c r="W72">
        <v>-202.1468</v>
      </c>
      <c r="X72">
        <v>10.7752</v>
      </c>
    </row>
    <row r="73" spans="1:24" ht="12.75">
      <c r="A73">
        <v>-194.23935</v>
      </c>
      <c r="B73">
        <v>-196.4619</v>
      </c>
      <c r="C73">
        <v>35.38444</v>
      </c>
      <c r="D73">
        <v>-192.78194</v>
      </c>
      <c r="E73">
        <v>-76.40633</v>
      </c>
      <c r="F73">
        <v>34.85281</v>
      </c>
      <c r="G73">
        <v>-191.62589</v>
      </c>
      <c r="H73">
        <v>43.24942</v>
      </c>
      <c r="I73">
        <v>35.84537</v>
      </c>
      <c r="J73">
        <v>-118.88047</v>
      </c>
      <c r="K73">
        <v>-36.11097</v>
      </c>
      <c r="L73">
        <v>-14.45</v>
      </c>
      <c r="M73">
        <v>-15.70025</v>
      </c>
      <c r="N73">
        <v>-35.20189</v>
      </c>
      <c r="O73">
        <v>-14.92407</v>
      </c>
      <c r="P73">
        <v>-14.73763</v>
      </c>
      <c r="Q73">
        <v>-119.72702</v>
      </c>
      <c r="R73">
        <v>-15.53896</v>
      </c>
      <c r="S73">
        <v>46.16137</v>
      </c>
      <c r="T73">
        <v>19.99993</v>
      </c>
      <c r="U73">
        <v>20.9285</v>
      </c>
      <c r="V73">
        <v>-2.38611</v>
      </c>
      <c r="W73">
        <v>-202.14679</v>
      </c>
      <c r="X73">
        <v>10.77526</v>
      </c>
    </row>
    <row r="74" spans="1:24" ht="12.75">
      <c r="A74">
        <v>-194.23937</v>
      </c>
      <c r="B74">
        <v>-196.46186</v>
      </c>
      <c r="C74">
        <v>35.38455</v>
      </c>
      <c r="D74">
        <v>-192.7817</v>
      </c>
      <c r="E74">
        <v>-76.40679</v>
      </c>
      <c r="F74">
        <v>34.85316</v>
      </c>
      <c r="G74">
        <v>-191.62642</v>
      </c>
      <c r="H74">
        <v>43.24758</v>
      </c>
      <c r="I74">
        <v>35.84471</v>
      </c>
      <c r="J74">
        <v>-118.88052</v>
      </c>
      <c r="K74">
        <v>-36.11092</v>
      </c>
      <c r="L74">
        <v>-14.44971</v>
      </c>
      <c r="M74">
        <v>-15.70021</v>
      </c>
      <c r="N74">
        <v>-35.20188</v>
      </c>
      <c r="O74">
        <v>-14.92415</v>
      </c>
      <c r="P74">
        <v>-14.738</v>
      </c>
      <c r="Q74">
        <v>-119.72696</v>
      </c>
      <c r="R74">
        <v>-15.53905</v>
      </c>
      <c r="S74">
        <v>46.16142</v>
      </c>
      <c r="T74">
        <v>19.99972</v>
      </c>
      <c r="U74">
        <v>20.92859</v>
      </c>
      <c r="V74">
        <v>-2.38561</v>
      </c>
      <c r="W74">
        <v>-202.14676</v>
      </c>
      <c r="X74">
        <v>10.77597</v>
      </c>
    </row>
    <row r="75" spans="1:24" ht="12.75">
      <c r="A75">
        <v>-194.23936</v>
      </c>
      <c r="B75">
        <v>-196.46184</v>
      </c>
      <c r="C75">
        <v>35.38471</v>
      </c>
      <c r="D75">
        <v>-192.78172</v>
      </c>
      <c r="E75">
        <v>-76.40666</v>
      </c>
      <c r="F75">
        <v>34.85331</v>
      </c>
      <c r="G75">
        <v>-191.62598</v>
      </c>
      <c r="H75">
        <v>43.24863</v>
      </c>
      <c r="I75">
        <v>35.8458</v>
      </c>
      <c r="J75">
        <v>-118.88062</v>
      </c>
      <c r="K75">
        <v>-36.11058</v>
      </c>
      <c r="L75">
        <v>-14.44977</v>
      </c>
      <c r="M75">
        <v>-15.70028</v>
      </c>
      <c r="N75">
        <v>-35.20185</v>
      </c>
      <c r="O75">
        <v>-14.92416</v>
      </c>
      <c r="P75">
        <v>-14.73734</v>
      </c>
      <c r="Q75">
        <v>-119.72706</v>
      </c>
      <c r="R75">
        <v>-15.53892</v>
      </c>
      <c r="S75">
        <v>46.16142</v>
      </c>
      <c r="T75">
        <v>19.99979</v>
      </c>
      <c r="U75">
        <v>20.92853</v>
      </c>
      <c r="V75">
        <v>-2.38624</v>
      </c>
      <c r="W75">
        <v>-202.14675</v>
      </c>
      <c r="X75">
        <v>10.77594</v>
      </c>
    </row>
    <row r="76" spans="1:24" ht="12.75">
      <c r="A76">
        <v>-194.23901</v>
      </c>
      <c r="B76">
        <v>-196.462</v>
      </c>
      <c r="C76">
        <v>35.38577</v>
      </c>
      <c r="D76">
        <v>-192.78158</v>
      </c>
      <c r="E76">
        <v>-76.40689</v>
      </c>
      <c r="F76">
        <v>34.85359</v>
      </c>
      <c r="G76">
        <v>-191.62612</v>
      </c>
      <c r="H76">
        <v>43.24842</v>
      </c>
      <c r="I76">
        <v>35.84533</v>
      </c>
      <c r="J76">
        <v>-118.88061</v>
      </c>
      <c r="K76">
        <v>-36.11067</v>
      </c>
      <c r="L76">
        <v>-14.44968</v>
      </c>
      <c r="M76">
        <v>-15.70019</v>
      </c>
      <c r="N76">
        <v>-35.20189</v>
      </c>
      <c r="O76">
        <v>-14.92414</v>
      </c>
      <c r="P76">
        <v>-14.73759</v>
      </c>
      <c r="Q76">
        <v>-119.72702</v>
      </c>
      <c r="R76">
        <v>-15.53897</v>
      </c>
      <c r="S76">
        <v>46.16137</v>
      </c>
      <c r="T76">
        <v>19.99988</v>
      </c>
      <c r="U76">
        <v>20.92854</v>
      </c>
      <c r="V76">
        <v>-2.38558</v>
      </c>
      <c r="W76">
        <v>-202.14678</v>
      </c>
      <c r="X76">
        <v>10.77555</v>
      </c>
    </row>
    <row r="77" spans="1:24" ht="12.75">
      <c r="A77">
        <v>-194.23921</v>
      </c>
      <c r="B77">
        <v>-196.46194</v>
      </c>
      <c r="C77">
        <v>35.38497</v>
      </c>
      <c r="D77">
        <v>-192.78186</v>
      </c>
      <c r="E77">
        <v>-76.40624</v>
      </c>
      <c r="F77">
        <v>34.85347</v>
      </c>
      <c r="G77">
        <v>-191.62591</v>
      </c>
      <c r="H77">
        <v>43.24926</v>
      </c>
      <c r="I77">
        <v>35.84542</v>
      </c>
      <c r="J77">
        <v>-118.88046</v>
      </c>
      <c r="K77">
        <v>-36.11107</v>
      </c>
      <c r="L77">
        <v>-14.44984</v>
      </c>
      <c r="M77">
        <v>-15.7004</v>
      </c>
      <c r="N77">
        <v>-35.20182</v>
      </c>
      <c r="O77">
        <v>-14.92408</v>
      </c>
      <c r="P77">
        <v>-14.73742</v>
      </c>
      <c r="Q77">
        <v>-119.72701</v>
      </c>
      <c r="R77">
        <v>-15.53922</v>
      </c>
      <c r="S77">
        <v>46.16143</v>
      </c>
      <c r="T77">
        <v>19.99986</v>
      </c>
      <c r="U77">
        <v>20.92844</v>
      </c>
      <c r="V77">
        <v>-2.38582</v>
      </c>
      <c r="W77">
        <v>-202.14677</v>
      </c>
      <c r="X77">
        <v>10.77566</v>
      </c>
    </row>
    <row r="78" spans="1:24" ht="12.75">
      <c r="A78">
        <v>-194.23919</v>
      </c>
      <c r="B78">
        <v>-196.46205</v>
      </c>
      <c r="C78">
        <v>35.38452</v>
      </c>
      <c r="D78">
        <v>-192.78196</v>
      </c>
      <c r="E78">
        <v>-76.406</v>
      </c>
      <c r="F78">
        <v>34.85342</v>
      </c>
      <c r="G78">
        <v>-191.62592</v>
      </c>
      <c r="H78">
        <v>43.24975</v>
      </c>
      <c r="I78">
        <v>35.84477</v>
      </c>
      <c r="J78">
        <v>-118.88042</v>
      </c>
      <c r="K78">
        <v>-36.11126</v>
      </c>
      <c r="L78">
        <v>-14.44975</v>
      </c>
      <c r="M78">
        <v>-15.70027</v>
      </c>
      <c r="N78">
        <v>-35.20184</v>
      </c>
      <c r="O78">
        <v>-14.92419</v>
      </c>
      <c r="P78">
        <v>-14.73779</v>
      </c>
      <c r="Q78">
        <v>-119.72694</v>
      </c>
      <c r="R78">
        <v>-15.5394</v>
      </c>
      <c r="S78">
        <v>46.16141</v>
      </c>
      <c r="T78">
        <v>19.99982</v>
      </c>
      <c r="U78">
        <v>20.92854</v>
      </c>
      <c r="V78">
        <v>-2.38502</v>
      </c>
      <c r="W78">
        <v>-202.1468</v>
      </c>
      <c r="X78">
        <v>10.77541</v>
      </c>
    </row>
    <row r="79" spans="1:24" ht="12.75">
      <c r="A79">
        <v>-194.23895</v>
      </c>
      <c r="B79">
        <v>-196.46225</v>
      </c>
      <c r="C79">
        <v>35.38469</v>
      </c>
      <c r="D79">
        <v>-192.78201</v>
      </c>
      <c r="E79">
        <v>-76.40581</v>
      </c>
      <c r="F79">
        <v>34.85359</v>
      </c>
      <c r="G79">
        <v>-191.62605</v>
      </c>
      <c r="H79">
        <v>43.24815</v>
      </c>
      <c r="I79">
        <v>35.846</v>
      </c>
      <c r="J79">
        <v>-118.8804</v>
      </c>
      <c r="K79">
        <v>-36.11114</v>
      </c>
      <c r="L79">
        <v>-14.4502</v>
      </c>
      <c r="M79">
        <v>-15.70025</v>
      </c>
      <c r="N79">
        <v>-35.20187</v>
      </c>
      <c r="O79">
        <v>-14.92413</v>
      </c>
      <c r="P79">
        <v>-14.73738</v>
      </c>
      <c r="Q79">
        <v>-119.72699</v>
      </c>
      <c r="R79">
        <v>-15.53943</v>
      </c>
      <c r="S79">
        <v>46.16135</v>
      </c>
      <c r="T79">
        <v>19.99993</v>
      </c>
      <c r="U79">
        <v>20.92856</v>
      </c>
      <c r="V79">
        <v>-2.38563</v>
      </c>
      <c r="W79">
        <v>-202.14678</v>
      </c>
      <c r="X79">
        <v>10.77565</v>
      </c>
    </row>
    <row r="80" spans="1:24" ht="12.75">
      <c r="A80">
        <v>-194.23935</v>
      </c>
      <c r="B80">
        <v>-196.4617</v>
      </c>
      <c r="C80">
        <v>35.38554</v>
      </c>
      <c r="D80">
        <v>-192.78219</v>
      </c>
      <c r="E80">
        <v>-76.40514</v>
      </c>
      <c r="F80">
        <v>34.85408</v>
      </c>
      <c r="G80">
        <v>-191.62594</v>
      </c>
      <c r="H80">
        <v>43.24864</v>
      </c>
      <c r="I80">
        <v>35.84603</v>
      </c>
      <c r="J80">
        <v>-118.88051</v>
      </c>
      <c r="K80">
        <v>-36.1112</v>
      </c>
      <c r="L80">
        <v>-14.4491</v>
      </c>
      <c r="M80">
        <v>-15.70039</v>
      </c>
      <c r="N80">
        <v>-35.20182</v>
      </c>
      <c r="O80">
        <v>-14.92409</v>
      </c>
      <c r="P80">
        <v>-14.73782</v>
      </c>
      <c r="Q80">
        <v>-119.72695</v>
      </c>
      <c r="R80">
        <v>-15.53928</v>
      </c>
      <c r="S80">
        <v>46.16134</v>
      </c>
      <c r="T80">
        <v>19.99979</v>
      </c>
      <c r="U80">
        <v>20.92871</v>
      </c>
      <c r="V80">
        <v>-2.38503</v>
      </c>
      <c r="W80">
        <v>-202.14677</v>
      </c>
      <c r="X80">
        <v>10.77583</v>
      </c>
    </row>
    <row r="81" spans="1:24" ht="12.75">
      <c r="A81">
        <v>-194.23888</v>
      </c>
      <c r="B81">
        <v>-196.46219</v>
      </c>
      <c r="C81">
        <v>35.38539</v>
      </c>
      <c r="D81">
        <v>-192.78229</v>
      </c>
      <c r="E81">
        <v>-76.4053</v>
      </c>
      <c r="F81">
        <v>34.85314</v>
      </c>
      <c r="G81">
        <v>-191.62596</v>
      </c>
      <c r="H81">
        <v>43.24928</v>
      </c>
      <c r="I81">
        <v>35.84513</v>
      </c>
      <c r="J81">
        <v>-118.88052</v>
      </c>
      <c r="K81">
        <v>-36.11089</v>
      </c>
      <c r="L81">
        <v>-14.44983</v>
      </c>
      <c r="M81">
        <v>-15.70032</v>
      </c>
      <c r="N81">
        <v>-35.2018</v>
      </c>
      <c r="O81">
        <v>-14.92422</v>
      </c>
      <c r="P81">
        <v>-14.73784</v>
      </c>
      <c r="Q81">
        <v>-119.72698</v>
      </c>
      <c r="R81">
        <v>-15.53907</v>
      </c>
      <c r="S81">
        <v>46.16142</v>
      </c>
      <c r="T81">
        <v>19.99972</v>
      </c>
      <c r="U81">
        <v>20.9286</v>
      </c>
      <c r="V81">
        <v>-2.38501</v>
      </c>
      <c r="W81">
        <v>-202.14681</v>
      </c>
      <c r="X81">
        <v>10.7752</v>
      </c>
    </row>
    <row r="82" spans="1:24" ht="12.75">
      <c r="A82">
        <v>-194.23902</v>
      </c>
      <c r="B82">
        <v>-196.46209</v>
      </c>
      <c r="C82">
        <v>35.38522</v>
      </c>
      <c r="D82">
        <v>-192.7818</v>
      </c>
      <c r="E82">
        <v>-76.40654</v>
      </c>
      <c r="F82">
        <v>34.85314</v>
      </c>
      <c r="G82">
        <v>-191.62594</v>
      </c>
      <c r="H82">
        <v>43.24927</v>
      </c>
      <c r="I82">
        <v>35.84526</v>
      </c>
      <c r="J82">
        <v>-118.88033</v>
      </c>
      <c r="K82">
        <v>-36.11138</v>
      </c>
      <c r="L82">
        <v>-14.45016</v>
      </c>
      <c r="M82">
        <v>-15.70033</v>
      </c>
      <c r="N82">
        <v>-35.2018</v>
      </c>
      <c r="O82">
        <v>-14.92421</v>
      </c>
      <c r="P82">
        <v>-14.7377</v>
      </c>
      <c r="Q82">
        <v>-119.72699</v>
      </c>
      <c r="R82">
        <v>-15.53908</v>
      </c>
      <c r="S82">
        <v>46.16134</v>
      </c>
      <c r="T82">
        <v>19.99994</v>
      </c>
      <c r="U82">
        <v>20.92857</v>
      </c>
      <c r="V82">
        <v>-2.38527</v>
      </c>
      <c r="W82">
        <v>-202.14678</v>
      </c>
      <c r="X82">
        <v>10.77569</v>
      </c>
    </row>
    <row r="83" spans="1:24" ht="12.75">
      <c r="A83">
        <v>-194.23955</v>
      </c>
      <c r="B83">
        <v>-196.46156</v>
      </c>
      <c r="C83">
        <v>35.38519</v>
      </c>
      <c r="D83">
        <v>-192.78182</v>
      </c>
      <c r="E83">
        <v>-76.40645</v>
      </c>
      <c r="F83">
        <v>34.85323</v>
      </c>
      <c r="G83">
        <v>-191.62608</v>
      </c>
      <c r="H83">
        <v>43.24858</v>
      </c>
      <c r="I83">
        <v>35.84535</v>
      </c>
      <c r="J83">
        <v>-118.88045</v>
      </c>
      <c r="K83">
        <v>-36.11105</v>
      </c>
      <c r="L83">
        <v>-14.45003</v>
      </c>
      <c r="M83">
        <v>-15.70039</v>
      </c>
      <c r="N83">
        <v>-35.20179</v>
      </c>
      <c r="O83">
        <v>-14.92417</v>
      </c>
      <c r="P83">
        <v>-14.7382</v>
      </c>
      <c r="Q83">
        <v>-119.72695</v>
      </c>
      <c r="R83">
        <v>-15.53895</v>
      </c>
      <c r="S83">
        <v>46.16135</v>
      </c>
      <c r="T83">
        <v>19.99996</v>
      </c>
      <c r="U83">
        <v>20.92852</v>
      </c>
      <c r="V83">
        <v>-2.38469</v>
      </c>
      <c r="W83">
        <v>-202.1468</v>
      </c>
      <c r="X83">
        <v>10.77544</v>
      </c>
    </row>
    <row r="84" spans="1:24" ht="12.75">
      <c r="A84">
        <v>-194.23931</v>
      </c>
      <c r="B84">
        <v>-196.46182</v>
      </c>
      <c r="C84">
        <v>35.3851</v>
      </c>
      <c r="D84">
        <v>-192.78154</v>
      </c>
      <c r="E84">
        <v>-76.40705</v>
      </c>
      <c r="F84">
        <v>34.85348</v>
      </c>
      <c r="G84">
        <v>-191.62585</v>
      </c>
      <c r="H84">
        <v>43.24933</v>
      </c>
      <c r="I84">
        <v>35.84568</v>
      </c>
      <c r="J84">
        <v>-118.88058</v>
      </c>
      <c r="K84">
        <v>-36.11055</v>
      </c>
      <c r="L84">
        <v>-14.45017</v>
      </c>
      <c r="M84">
        <v>-15.70024</v>
      </c>
      <c r="N84">
        <v>-35.20187</v>
      </c>
      <c r="O84">
        <v>-14.92414</v>
      </c>
      <c r="P84">
        <v>-14.73799</v>
      </c>
      <c r="Q84">
        <v>-119.72694</v>
      </c>
      <c r="R84">
        <v>-15.53917</v>
      </c>
      <c r="S84">
        <v>46.16135</v>
      </c>
      <c r="T84">
        <v>19.99996</v>
      </c>
      <c r="U84">
        <v>20.92852</v>
      </c>
      <c r="V84">
        <v>-2.3851</v>
      </c>
      <c r="W84">
        <v>-202.14681</v>
      </c>
      <c r="X84">
        <v>10.77514</v>
      </c>
    </row>
    <row r="85" spans="1:24" ht="12.75">
      <c r="A85">
        <v>-194.24043</v>
      </c>
      <c r="B85">
        <v>-196.46082</v>
      </c>
      <c r="C85">
        <v>35.3845</v>
      </c>
      <c r="D85">
        <v>-192.78181</v>
      </c>
      <c r="E85">
        <v>-76.40627</v>
      </c>
      <c r="F85">
        <v>34.85369</v>
      </c>
      <c r="G85">
        <v>-191.62614</v>
      </c>
      <c r="H85">
        <v>43.24783</v>
      </c>
      <c r="I85">
        <v>35.84593</v>
      </c>
      <c r="J85">
        <v>-118.88052</v>
      </c>
      <c r="K85">
        <v>-36.1108</v>
      </c>
      <c r="L85">
        <v>-14.45008</v>
      </c>
      <c r="M85">
        <v>-15.7003</v>
      </c>
      <c r="N85">
        <v>-35.20181</v>
      </c>
      <c r="O85">
        <v>-14.9242</v>
      </c>
      <c r="P85">
        <v>-14.73767</v>
      </c>
      <c r="Q85">
        <v>-119.72701</v>
      </c>
      <c r="R85">
        <v>-15.53896</v>
      </c>
      <c r="S85">
        <v>46.16137</v>
      </c>
      <c r="T85">
        <v>19.99989</v>
      </c>
      <c r="U85">
        <v>20.92854</v>
      </c>
      <c r="V85">
        <v>-2.38521</v>
      </c>
      <c r="W85">
        <v>-202.14681</v>
      </c>
      <c r="X85">
        <v>10.77518</v>
      </c>
    </row>
    <row r="86" spans="1:24" ht="12.75">
      <c r="A86">
        <v>-194.23972</v>
      </c>
      <c r="B86">
        <v>-196.46129</v>
      </c>
      <c r="C86">
        <v>35.38579</v>
      </c>
      <c r="D86">
        <v>-192.78198</v>
      </c>
      <c r="E86">
        <v>-76.40608</v>
      </c>
      <c r="F86">
        <v>34.85319</v>
      </c>
      <c r="G86">
        <v>-191.62605</v>
      </c>
      <c r="H86">
        <v>43.24875</v>
      </c>
      <c r="I86">
        <v>35.84531</v>
      </c>
      <c r="J86">
        <v>-118.88019</v>
      </c>
      <c r="K86">
        <v>-36.11204</v>
      </c>
      <c r="L86">
        <v>-14.44964</v>
      </c>
      <c r="M86">
        <v>-15.70029</v>
      </c>
      <c r="N86">
        <v>-35.20181</v>
      </c>
      <c r="O86">
        <v>-14.92422</v>
      </c>
      <c r="P86">
        <v>-14.73808</v>
      </c>
      <c r="Q86">
        <v>-119.72692</v>
      </c>
      <c r="R86">
        <v>-15.53928</v>
      </c>
      <c r="S86">
        <v>46.16139</v>
      </c>
      <c r="T86">
        <v>19.99975</v>
      </c>
      <c r="U86">
        <v>20.92864</v>
      </c>
      <c r="V86">
        <v>-2.38604</v>
      </c>
      <c r="W86">
        <v>-202.14678</v>
      </c>
      <c r="X86">
        <v>10.77551</v>
      </c>
    </row>
    <row r="87" spans="1:24" ht="12.75">
      <c r="A87">
        <v>-194.23948</v>
      </c>
      <c r="B87">
        <v>-196.46166</v>
      </c>
      <c r="C87">
        <v>35.38505</v>
      </c>
      <c r="D87">
        <v>-192.78174</v>
      </c>
      <c r="E87">
        <v>-76.40679</v>
      </c>
      <c r="F87">
        <v>34.85293</v>
      </c>
      <c r="G87">
        <v>-191.62622</v>
      </c>
      <c r="H87">
        <v>43.24825</v>
      </c>
      <c r="I87">
        <v>35.84526</v>
      </c>
      <c r="J87">
        <v>-118.88045</v>
      </c>
      <c r="K87">
        <v>-36.11094</v>
      </c>
      <c r="L87">
        <v>-14.45028</v>
      </c>
      <c r="M87">
        <v>-15.70026</v>
      </c>
      <c r="N87">
        <v>-35.20186</v>
      </c>
      <c r="O87">
        <v>-14.92414</v>
      </c>
      <c r="P87">
        <v>-14.73788</v>
      </c>
      <c r="Q87">
        <v>-119.72701</v>
      </c>
      <c r="R87">
        <v>-15.53875</v>
      </c>
      <c r="S87">
        <v>46.16136</v>
      </c>
      <c r="T87">
        <v>19.9998</v>
      </c>
      <c r="U87">
        <v>20.92864</v>
      </c>
      <c r="V87">
        <v>-2.38597</v>
      </c>
      <c r="W87">
        <v>-202.14677</v>
      </c>
      <c r="X87">
        <v>10.77567</v>
      </c>
    </row>
    <row r="88" spans="1:24" ht="12.75">
      <c r="A88">
        <v>-194.23916</v>
      </c>
      <c r="B88">
        <v>-196.46193</v>
      </c>
      <c r="C88">
        <v>35.38529</v>
      </c>
      <c r="D88">
        <v>-192.78181</v>
      </c>
      <c r="E88">
        <v>-76.40672</v>
      </c>
      <c r="F88">
        <v>34.85273</v>
      </c>
      <c r="G88">
        <v>-191.62608</v>
      </c>
      <c r="H88">
        <v>43.24792</v>
      </c>
      <c r="I88">
        <v>35.84644</v>
      </c>
      <c r="J88">
        <v>-118.88052</v>
      </c>
      <c r="K88">
        <v>-36.11087</v>
      </c>
      <c r="L88">
        <v>-14.4499</v>
      </c>
      <c r="M88">
        <v>-15.70044</v>
      </c>
      <c r="N88">
        <v>-35.20179</v>
      </c>
      <c r="O88">
        <v>-14.92412</v>
      </c>
      <c r="P88">
        <v>-14.73736</v>
      </c>
      <c r="Q88">
        <v>-119.72708</v>
      </c>
      <c r="R88">
        <v>-15.53874</v>
      </c>
      <c r="S88">
        <v>46.16139</v>
      </c>
      <c r="T88">
        <v>19.99984</v>
      </c>
      <c r="U88">
        <v>20.92854</v>
      </c>
      <c r="V88">
        <v>-2.38673</v>
      </c>
      <c r="W88">
        <v>-202.14676</v>
      </c>
      <c r="X88">
        <v>10.77579</v>
      </c>
    </row>
    <row r="89" spans="1:24" ht="12.75">
      <c r="A89">
        <v>-194.23918</v>
      </c>
      <c r="B89">
        <v>-196.46194</v>
      </c>
      <c r="C89">
        <v>35.38516</v>
      </c>
      <c r="D89">
        <v>-192.78155</v>
      </c>
      <c r="E89">
        <v>-76.40706</v>
      </c>
      <c r="F89">
        <v>34.85339</v>
      </c>
      <c r="G89">
        <v>-191.62635</v>
      </c>
      <c r="H89">
        <v>43.24755</v>
      </c>
      <c r="I89">
        <v>35.84544</v>
      </c>
      <c r="J89">
        <v>-118.88062</v>
      </c>
      <c r="K89">
        <v>-36.11039</v>
      </c>
      <c r="L89">
        <v>-14.45025</v>
      </c>
      <c r="M89">
        <v>-15.70036</v>
      </c>
      <c r="N89">
        <v>-35.20181</v>
      </c>
      <c r="O89">
        <v>-14.92414</v>
      </c>
      <c r="P89">
        <v>-14.73697</v>
      </c>
      <c r="Q89">
        <v>-119.72703</v>
      </c>
      <c r="R89">
        <v>-15.53949</v>
      </c>
      <c r="S89">
        <v>46.1614</v>
      </c>
      <c r="T89">
        <v>19.99992</v>
      </c>
      <c r="U89">
        <v>20.92845</v>
      </c>
      <c r="V89">
        <v>-2.38583</v>
      </c>
      <c r="W89">
        <v>-202.14678</v>
      </c>
      <c r="X89">
        <v>10.77552</v>
      </c>
    </row>
    <row r="90" spans="1:24" ht="12.75">
      <c r="A90">
        <v>-194.23933</v>
      </c>
      <c r="B90">
        <v>-196.46191</v>
      </c>
      <c r="C90">
        <v>35.38448</v>
      </c>
      <c r="D90">
        <v>-192.78145</v>
      </c>
      <c r="E90">
        <v>-76.40716</v>
      </c>
      <c r="F90">
        <v>34.85374</v>
      </c>
      <c r="G90">
        <v>-191.62611</v>
      </c>
      <c r="H90">
        <v>43.24877</v>
      </c>
      <c r="I90">
        <v>35.84524</v>
      </c>
      <c r="J90">
        <v>-118.88054</v>
      </c>
      <c r="K90">
        <v>-36.11074</v>
      </c>
      <c r="L90">
        <v>-14.45002</v>
      </c>
      <c r="M90">
        <v>-15.70042</v>
      </c>
      <c r="N90">
        <v>-35.20178</v>
      </c>
      <c r="O90">
        <v>-14.92417</v>
      </c>
      <c r="P90">
        <v>-14.73771</v>
      </c>
      <c r="Q90">
        <v>-119.72696</v>
      </c>
      <c r="R90">
        <v>-15.53933</v>
      </c>
      <c r="S90">
        <v>46.16139</v>
      </c>
      <c r="T90">
        <v>19.99984</v>
      </c>
      <c r="U90">
        <v>20.92854</v>
      </c>
      <c r="V90">
        <v>-2.38534</v>
      </c>
      <c r="W90">
        <v>-202.14681</v>
      </c>
      <c r="X90">
        <v>10.775</v>
      </c>
    </row>
    <row r="91" spans="1:24" ht="12.75">
      <c r="A91">
        <v>-194.23888</v>
      </c>
      <c r="B91">
        <v>-196.46209</v>
      </c>
      <c r="C91">
        <v>35.38597</v>
      </c>
      <c r="D91">
        <v>-192.78158</v>
      </c>
      <c r="E91">
        <v>-76.40692</v>
      </c>
      <c r="F91">
        <v>34.85353</v>
      </c>
      <c r="G91">
        <v>-191.62604</v>
      </c>
      <c r="H91">
        <v>43.24857</v>
      </c>
      <c r="I91">
        <v>35.84586</v>
      </c>
      <c r="J91">
        <v>-118.88056</v>
      </c>
      <c r="K91">
        <v>-36.1107</v>
      </c>
      <c r="L91">
        <v>-14.44995</v>
      </c>
      <c r="M91">
        <v>-15.70037</v>
      </c>
      <c r="N91">
        <v>-35.20178</v>
      </c>
      <c r="O91">
        <v>-14.92421</v>
      </c>
      <c r="P91">
        <v>-14.73796</v>
      </c>
      <c r="Q91">
        <v>-119.72695</v>
      </c>
      <c r="R91">
        <v>-15.53919</v>
      </c>
      <c r="S91">
        <v>46.16132</v>
      </c>
      <c r="T91">
        <v>19.99998</v>
      </c>
      <c r="U91">
        <v>20.92856</v>
      </c>
      <c r="V91">
        <v>-2.38462</v>
      </c>
      <c r="W91">
        <v>-202.14678</v>
      </c>
      <c r="X91">
        <v>10.77576</v>
      </c>
    </row>
    <row r="92" spans="1:24" ht="12.75">
      <c r="A92">
        <v>-194.23946</v>
      </c>
      <c r="B92">
        <v>-196.4618</v>
      </c>
      <c r="C92">
        <v>35.38437</v>
      </c>
      <c r="D92">
        <v>-192.7818</v>
      </c>
      <c r="E92">
        <v>-76.40655</v>
      </c>
      <c r="F92">
        <v>34.85312</v>
      </c>
      <c r="G92">
        <v>-191.62605</v>
      </c>
      <c r="H92">
        <v>43.24787</v>
      </c>
      <c r="I92">
        <v>35.84634</v>
      </c>
      <c r="J92">
        <v>-118.88055</v>
      </c>
      <c r="K92">
        <v>-36.11077</v>
      </c>
      <c r="L92">
        <v>-14.44989</v>
      </c>
      <c r="M92">
        <v>-15.70031</v>
      </c>
      <c r="N92">
        <v>-35.20186</v>
      </c>
      <c r="O92">
        <v>-14.92408</v>
      </c>
      <c r="P92">
        <v>-14.73711</v>
      </c>
      <c r="Q92">
        <v>-119.72709</v>
      </c>
      <c r="R92">
        <v>-15.53887</v>
      </c>
      <c r="S92">
        <v>46.16134</v>
      </c>
      <c r="T92">
        <v>19.99999</v>
      </c>
      <c r="U92">
        <v>20.92851</v>
      </c>
      <c r="V92">
        <v>-2.38479</v>
      </c>
      <c r="W92">
        <v>-202.14678</v>
      </c>
      <c r="X92">
        <v>10.77584</v>
      </c>
    </row>
    <row r="93" spans="1:24" ht="12.75">
      <c r="A93">
        <v>-194.23895</v>
      </c>
      <c r="B93">
        <v>-196.46242</v>
      </c>
      <c r="C93">
        <v>35.38371</v>
      </c>
      <c r="D93">
        <v>-192.78167</v>
      </c>
      <c r="E93">
        <v>-76.40663</v>
      </c>
      <c r="F93">
        <v>34.85365</v>
      </c>
      <c r="G93">
        <v>-191.62643</v>
      </c>
      <c r="H93">
        <v>43.24733</v>
      </c>
      <c r="I93">
        <v>35.84525</v>
      </c>
      <c r="J93">
        <v>-118.88051</v>
      </c>
      <c r="K93">
        <v>-36.11083</v>
      </c>
      <c r="L93">
        <v>-14.45005</v>
      </c>
      <c r="M93">
        <v>-15.70033</v>
      </c>
      <c r="N93">
        <v>-35.20185</v>
      </c>
      <c r="O93">
        <v>-14.92409</v>
      </c>
      <c r="P93">
        <v>-14.73761</v>
      </c>
      <c r="Q93">
        <v>-119.72698</v>
      </c>
      <c r="R93">
        <v>-15.53923</v>
      </c>
      <c r="S93">
        <v>46.16143</v>
      </c>
      <c r="T93">
        <v>19.99987</v>
      </c>
      <c r="U93">
        <v>20.92844</v>
      </c>
      <c r="V93">
        <v>-2.38524</v>
      </c>
      <c r="W93">
        <v>-202.14678</v>
      </c>
      <c r="X93">
        <v>10.77572</v>
      </c>
    </row>
    <row r="94" spans="1:24" ht="12.75">
      <c r="A94">
        <v>-194.23966</v>
      </c>
      <c r="B94">
        <v>-196.46156</v>
      </c>
      <c r="C94">
        <v>35.38458</v>
      </c>
      <c r="D94">
        <v>-192.78166</v>
      </c>
      <c r="E94">
        <v>-76.40684</v>
      </c>
      <c r="F94">
        <v>34.85327</v>
      </c>
      <c r="G94">
        <v>-191.62596</v>
      </c>
      <c r="H94">
        <v>43.24929</v>
      </c>
      <c r="I94">
        <v>35.84542</v>
      </c>
      <c r="J94">
        <v>-118.88051</v>
      </c>
      <c r="K94">
        <v>-36.11087</v>
      </c>
      <c r="L94">
        <v>-14.45002</v>
      </c>
      <c r="M94">
        <v>-15.70033</v>
      </c>
      <c r="N94">
        <v>-35.20181</v>
      </c>
      <c r="O94">
        <v>-14.92419</v>
      </c>
      <c r="P94">
        <v>-14.73803</v>
      </c>
      <c r="Q94">
        <v>-119.72696</v>
      </c>
      <c r="R94">
        <v>-15.53898</v>
      </c>
      <c r="S94">
        <v>46.16132</v>
      </c>
      <c r="T94">
        <v>19.99993</v>
      </c>
      <c r="U94">
        <v>20.92863</v>
      </c>
      <c r="V94">
        <v>-2.3851</v>
      </c>
      <c r="W94">
        <v>-202.14679</v>
      </c>
      <c r="X94">
        <v>10.77551</v>
      </c>
    </row>
    <row r="95" spans="1:24" ht="12.75">
      <c r="A95">
        <v>-194.23957</v>
      </c>
      <c r="B95">
        <v>-196.46158</v>
      </c>
      <c r="C95">
        <v>35.385</v>
      </c>
      <c r="D95">
        <v>-192.7812</v>
      </c>
      <c r="E95">
        <v>-76.40793</v>
      </c>
      <c r="F95">
        <v>34.85343</v>
      </c>
      <c r="G95">
        <v>-191.62605</v>
      </c>
      <c r="H95">
        <v>43.24876</v>
      </c>
      <c r="I95">
        <v>35.84556</v>
      </c>
      <c r="J95">
        <v>-118.88052</v>
      </c>
      <c r="K95">
        <v>-36.11083</v>
      </c>
      <c r="L95">
        <v>-14.44997</v>
      </c>
      <c r="M95">
        <v>-15.70037</v>
      </c>
      <c r="N95">
        <v>-35.20179</v>
      </c>
      <c r="O95">
        <v>-14.92419</v>
      </c>
      <c r="P95">
        <v>-14.73808</v>
      </c>
      <c r="Q95">
        <v>-119.72691</v>
      </c>
      <c r="R95">
        <v>-15.53935</v>
      </c>
      <c r="S95">
        <v>46.1613</v>
      </c>
      <c r="T95">
        <v>19.99995</v>
      </c>
      <c r="U95">
        <v>20.92863</v>
      </c>
      <c r="V95">
        <v>-2.38514</v>
      </c>
      <c r="W95">
        <v>-202.14677</v>
      </c>
      <c r="X95">
        <v>10.7758</v>
      </c>
    </row>
    <row r="96" spans="1:24" ht="12.75">
      <c r="A96">
        <v>-194.24012</v>
      </c>
      <c r="B96">
        <v>-196.46096</v>
      </c>
      <c r="C96">
        <v>35.38545</v>
      </c>
      <c r="D96">
        <v>-192.78183</v>
      </c>
      <c r="E96">
        <v>-76.40647</v>
      </c>
      <c r="F96">
        <v>34.85313</v>
      </c>
      <c r="G96">
        <v>-191.62603</v>
      </c>
      <c r="H96">
        <v>43.24867</v>
      </c>
      <c r="I96">
        <v>35.84579</v>
      </c>
      <c r="J96">
        <v>-118.88057</v>
      </c>
      <c r="K96">
        <v>-36.11076</v>
      </c>
      <c r="L96">
        <v>-14.44979</v>
      </c>
      <c r="M96">
        <v>-15.70032</v>
      </c>
      <c r="N96">
        <v>-35.20182</v>
      </c>
      <c r="O96">
        <v>-14.92417</v>
      </c>
      <c r="P96">
        <v>-14.73775</v>
      </c>
      <c r="Q96">
        <v>-119.72696</v>
      </c>
      <c r="R96">
        <v>-15.53927</v>
      </c>
      <c r="S96">
        <v>46.1613</v>
      </c>
      <c r="T96">
        <v>19.99998</v>
      </c>
      <c r="U96">
        <v>20.92861</v>
      </c>
      <c r="V96">
        <v>-2.38488</v>
      </c>
      <c r="W96">
        <v>-202.14678</v>
      </c>
      <c r="X96">
        <v>10.77568</v>
      </c>
    </row>
    <row r="97" spans="1:24" ht="12.75">
      <c r="A97">
        <v>-194.23923</v>
      </c>
      <c r="B97">
        <v>-196.46203</v>
      </c>
      <c r="C97">
        <v>35.38433</v>
      </c>
      <c r="D97">
        <v>-192.78177</v>
      </c>
      <c r="E97">
        <v>-76.40636</v>
      </c>
      <c r="F97">
        <v>34.8537</v>
      </c>
      <c r="G97">
        <v>-191.62603</v>
      </c>
      <c r="H97">
        <v>43.24863</v>
      </c>
      <c r="I97">
        <v>35.84581</v>
      </c>
      <c r="J97">
        <v>-118.88053</v>
      </c>
      <c r="K97">
        <v>-36.11087</v>
      </c>
      <c r="L97">
        <v>-14.44982</v>
      </c>
      <c r="M97">
        <v>-15.70033</v>
      </c>
      <c r="N97">
        <v>-35.20183</v>
      </c>
      <c r="O97">
        <v>-14.92413</v>
      </c>
      <c r="P97">
        <v>-14.73774</v>
      </c>
      <c r="Q97">
        <v>-119.72697</v>
      </c>
      <c r="R97">
        <v>-15.53922</v>
      </c>
      <c r="S97">
        <v>46.16136</v>
      </c>
      <c r="T97">
        <v>19.99987</v>
      </c>
      <c r="U97">
        <v>20.92859</v>
      </c>
      <c r="V97">
        <v>-2.38575</v>
      </c>
      <c r="W97">
        <v>-202.14679</v>
      </c>
      <c r="X97">
        <v>10.7753</v>
      </c>
    </row>
    <row r="98" spans="1:24" ht="12.75">
      <c r="A98">
        <v>-194.23948</v>
      </c>
      <c r="B98">
        <v>-196.46176</v>
      </c>
      <c r="C98">
        <v>35.38445</v>
      </c>
      <c r="D98">
        <v>-192.78196</v>
      </c>
      <c r="E98">
        <v>-76.40652</v>
      </c>
      <c r="F98">
        <v>34.85229</v>
      </c>
      <c r="G98">
        <v>-191.62627</v>
      </c>
      <c r="H98">
        <v>43.24776</v>
      </c>
      <c r="I98">
        <v>35.84562</v>
      </c>
      <c r="J98">
        <v>-118.88048</v>
      </c>
      <c r="K98">
        <v>-36.11088</v>
      </c>
      <c r="L98">
        <v>-14.45023</v>
      </c>
      <c r="M98">
        <v>-15.70035</v>
      </c>
      <c r="N98">
        <v>-35.20183</v>
      </c>
      <c r="O98">
        <v>-14.92412</v>
      </c>
      <c r="P98">
        <v>-14.73755</v>
      </c>
      <c r="Q98">
        <v>-119.727</v>
      </c>
      <c r="R98">
        <v>-15.53918</v>
      </c>
      <c r="S98">
        <v>46.16144</v>
      </c>
      <c r="T98">
        <v>19.99988</v>
      </c>
      <c r="U98">
        <v>20.92839</v>
      </c>
      <c r="V98">
        <v>-2.38521</v>
      </c>
      <c r="W98">
        <v>-202.14678</v>
      </c>
      <c r="X98">
        <v>10.77562</v>
      </c>
    </row>
    <row r="99" spans="1:24" ht="12.75">
      <c r="A99">
        <v>-194.2395</v>
      </c>
      <c r="B99">
        <v>-196.46173</v>
      </c>
      <c r="C99">
        <v>35.38457</v>
      </c>
      <c r="D99">
        <v>-192.78172</v>
      </c>
      <c r="E99">
        <v>-76.40662</v>
      </c>
      <c r="F99">
        <v>34.85342</v>
      </c>
      <c r="G99">
        <v>-191.62611</v>
      </c>
      <c r="H99">
        <v>43.24873</v>
      </c>
      <c r="I99">
        <v>35.84529</v>
      </c>
      <c r="J99">
        <v>-118.88053</v>
      </c>
      <c r="K99">
        <v>-36.11069</v>
      </c>
      <c r="L99">
        <v>-14.45024</v>
      </c>
      <c r="M99">
        <v>-15.70044</v>
      </c>
      <c r="N99">
        <v>-35.20176</v>
      </c>
      <c r="O99">
        <v>-14.92418</v>
      </c>
      <c r="P99">
        <v>-14.7373</v>
      </c>
      <c r="Q99">
        <v>-119.72701</v>
      </c>
      <c r="R99">
        <v>-15.53934</v>
      </c>
      <c r="S99">
        <v>46.1614</v>
      </c>
      <c r="T99">
        <v>19.9999</v>
      </c>
      <c r="U99">
        <v>20.92846</v>
      </c>
      <c r="V99">
        <v>-2.38575</v>
      </c>
      <c r="W99">
        <v>-202.14677</v>
      </c>
      <c r="X99">
        <v>10.77565</v>
      </c>
    </row>
    <row r="100" spans="1:24" ht="12.75">
      <c r="A100">
        <v>-194.24019</v>
      </c>
      <c r="B100">
        <v>-196.46111</v>
      </c>
      <c r="C100">
        <v>35.38417</v>
      </c>
      <c r="D100">
        <v>-192.78167</v>
      </c>
      <c r="E100">
        <v>-76.40678</v>
      </c>
      <c r="F100">
        <v>34.85332</v>
      </c>
      <c r="G100">
        <v>-191.62649</v>
      </c>
      <c r="H100">
        <v>43.24718</v>
      </c>
      <c r="I100">
        <v>35.84513</v>
      </c>
      <c r="J100">
        <v>-118.88055</v>
      </c>
      <c r="K100">
        <v>-36.11067</v>
      </c>
      <c r="L100">
        <v>-14.45009</v>
      </c>
      <c r="M100">
        <v>-15.70024</v>
      </c>
      <c r="N100">
        <v>-35.20183</v>
      </c>
      <c r="O100">
        <v>-14.92423</v>
      </c>
      <c r="P100">
        <v>-14.73755</v>
      </c>
      <c r="Q100">
        <v>-119.72699</v>
      </c>
      <c r="R100">
        <v>-15.53927</v>
      </c>
      <c r="S100">
        <v>46.16145</v>
      </c>
      <c r="T100">
        <v>19.99979</v>
      </c>
      <c r="U100">
        <v>20.92846</v>
      </c>
      <c r="V100">
        <v>-2.38536</v>
      </c>
      <c r="W100">
        <v>-202.1468</v>
      </c>
      <c r="X100">
        <v>10.77524</v>
      </c>
    </row>
    <row r="101" spans="1:24" ht="12.75">
      <c r="A101">
        <v>-194.24014</v>
      </c>
      <c r="B101">
        <v>-196.46144</v>
      </c>
      <c r="C101">
        <v>35.38264</v>
      </c>
      <c r="D101">
        <v>-192.78186</v>
      </c>
      <c r="E101">
        <v>-76.40629</v>
      </c>
      <c r="F101">
        <v>34.85338</v>
      </c>
      <c r="G101">
        <v>-191.62638</v>
      </c>
      <c r="H101">
        <v>43.24742</v>
      </c>
      <c r="I101">
        <v>35.84544</v>
      </c>
      <c r="J101">
        <v>-118.88055</v>
      </c>
      <c r="K101">
        <v>-36.11064</v>
      </c>
      <c r="L101">
        <v>-14.4502</v>
      </c>
      <c r="M101">
        <v>-15.70018</v>
      </c>
      <c r="N101">
        <v>-35.20184</v>
      </c>
      <c r="O101">
        <v>-14.92427</v>
      </c>
      <c r="P101">
        <v>-14.73778</v>
      </c>
      <c r="Q101">
        <v>-119.72698</v>
      </c>
      <c r="R101">
        <v>-15.53911</v>
      </c>
      <c r="S101">
        <v>46.1614</v>
      </c>
      <c r="T101">
        <v>19.99997</v>
      </c>
      <c r="U101">
        <v>20.92841</v>
      </c>
      <c r="V101">
        <v>-2.3852</v>
      </c>
      <c r="W101">
        <v>-202.14679</v>
      </c>
      <c r="X101">
        <v>10.77554</v>
      </c>
    </row>
    <row r="102" spans="1:24" ht="12.75">
      <c r="A102">
        <v>-194.23951</v>
      </c>
      <c r="B102">
        <v>-196.46166</v>
      </c>
      <c r="C102">
        <v>35.38487</v>
      </c>
      <c r="D102">
        <v>-192.78173</v>
      </c>
      <c r="E102">
        <v>-76.40647</v>
      </c>
      <c r="F102">
        <v>34.85367</v>
      </c>
      <c r="G102">
        <v>-191.62596</v>
      </c>
      <c r="H102">
        <v>43.24896</v>
      </c>
      <c r="I102">
        <v>35.84578</v>
      </c>
      <c r="J102">
        <v>-118.88064</v>
      </c>
      <c r="K102">
        <v>-36.11053</v>
      </c>
      <c r="L102">
        <v>-14.44971</v>
      </c>
      <c r="M102">
        <v>-15.70006</v>
      </c>
      <c r="N102">
        <v>-35.20188</v>
      </c>
      <c r="O102">
        <v>-14.92429</v>
      </c>
      <c r="P102">
        <v>-14.73763</v>
      </c>
      <c r="Q102">
        <v>-119.72701</v>
      </c>
      <c r="R102">
        <v>-15.53899</v>
      </c>
      <c r="S102">
        <v>46.16135</v>
      </c>
      <c r="T102">
        <v>19.99991</v>
      </c>
      <c r="U102">
        <v>20.92855</v>
      </c>
      <c r="V102">
        <v>-2.38534</v>
      </c>
      <c r="W102">
        <v>-202.14679</v>
      </c>
      <c r="X102">
        <v>10.77551</v>
      </c>
    </row>
    <row r="103" spans="1:24" ht="12.75">
      <c r="A103" s="368">
        <f aca="true" t="shared" si="0" ref="A103:U103">SUM(A3:A102)</f>
        <v>-19423.939320000005</v>
      </c>
      <c r="B103" s="368">
        <f t="shared" si="0"/>
        <v>-19646.16811</v>
      </c>
      <c r="C103" s="368">
        <f t="shared" si="0"/>
        <v>3538.5210799999995</v>
      </c>
      <c r="D103" s="369">
        <f t="shared" si="0"/>
        <v>-19278.173400000007</v>
      </c>
      <c r="E103" s="369">
        <f t="shared" si="0"/>
        <v>-7640.65681</v>
      </c>
      <c r="F103" s="369">
        <f t="shared" si="0"/>
        <v>3485.338800000001</v>
      </c>
      <c r="G103" s="373">
        <f t="shared" si="0"/>
        <v>-19162.60593</v>
      </c>
      <c r="H103" s="373">
        <f t="shared" si="0"/>
        <v>4324.8710900000015</v>
      </c>
      <c r="I103" s="373">
        <f t="shared" si="0"/>
        <v>3584.5339500000005</v>
      </c>
      <c r="J103" s="365">
        <f t="shared" si="0"/>
        <v>-11888.052930000005</v>
      </c>
      <c r="K103" s="365">
        <f t="shared" si="0"/>
        <v>-3611.080939999999</v>
      </c>
      <c r="L103" s="365">
        <f t="shared" si="0"/>
        <v>-1444.9956300000001</v>
      </c>
      <c r="M103" s="366">
        <f t="shared" si="0"/>
        <v>-1570.0293499999996</v>
      </c>
      <c r="N103" s="366">
        <f t="shared" si="0"/>
        <v>-3520.1821</v>
      </c>
      <c r="O103" s="366">
        <f t="shared" si="0"/>
        <v>-1492.41397</v>
      </c>
      <c r="P103" s="382">
        <f t="shared" si="0"/>
        <v>-1473.7710500000003</v>
      </c>
      <c r="Q103" s="382">
        <f t="shared" si="0"/>
        <v>-11972.699880000002</v>
      </c>
      <c r="R103" s="382">
        <f t="shared" si="0"/>
        <v>-1553.9277900000006</v>
      </c>
      <c r="S103" s="378">
        <f t="shared" si="0"/>
        <v>4616.138889999998</v>
      </c>
      <c r="T103" s="378">
        <f t="shared" si="0"/>
        <v>1999.9846900000011</v>
      </c>
      <c r="U103" s="378">
        <f t="shared" si="0"/>
        <v>2092.8542500000012</v>
      </c>
      <c r="V103" s="367">
        <f>SUM(V3:V102)</f>
        <v>-238.53328000000002</v>
      </c>
      <c r="W103" s="367">
        <f>SUM(W3:W102)</f>
        <v>-20214.679669999983</v>
      </c>
      <c r="X103" s="367">
        <f>SUM(X3:X102)</f>
        <v>1077.5461900000003</v>
      </c>
    </row>
    <row r="104" spans="1:24" ht="12.75">
      <c r="A104" s="368">
        <f aca="true" t="shared" si="1" ref="A104:U104">A103/100</f>
        <v>-194.23939320000005</v>
      </c>
      <c r="B104" s="368">
        <f t="shared" si="1"/>
        <v>-196.4616811</v>
      </c>
      <c r="C104" s="368">
        <f t="shared" si="1"/>
        <v>35.385210799999996</v>
      </c>
      <c r="D104" s="369">
        <f t="shared" si="1"/>
        <v>-192.78173400000006</v>
      </c>
      <c r="E104" s="369">
        <f t="shared" si="1"/>
        <v>-76.4065681</v>
      </c>
      <c r="F104" s="369">
        <f t="shared" si="1"/>
        <v>34.85338800000001</v>
      </c>
      <c r="G104" s="373">
        <f t="shared" si="1"/>
        <v>-191.6260593</v>
      </c>
      <c r="H104" s="373">
        <f t="shared" si="1"/>
        <v>43.24871090000001</v>
      </c>
      <c r="I104" s="373">
        <f t="shared" si="1"/>
        <v>35.8453395</v>
      </c>
      <c r="J104" s="365">
        <f t="shared" si="1"/>
        <v>-118.88052930000005</v>
      </c>
      <c r="K104" s="365">
        <f t="shared" si="1"/>
        <v>-36.11080939999999</v>
      </c>
      <c r="L104" s="365">
        <f t="shared" si="1"/>
        <v>-14.449956300000002</v>
      </c>
      <c r="M104" s="366">
        <f t="shared" si="1"/>
        <v>-15.700293499999995</v>
      </c>
      <c r="N104" s="366">
        <f t="shared" si="1"/>
        <v>-35.201821</v>
      </c>
      <c r="O104" s="366">
        <f t="shared" si="1"/>
        <v>-14.924139700000001</v>
      </c>
      <c r="P104" s="382">
        <f t="shared" si="1"/>
        <v>-14.737710500000002</v>
      </c>
      <c r="Q104" s="382">
        <f t="shared" si="1"/>
        <v>-119.72699880000002</v>
      </c>
      <c r="R104" s="382">
        <f t="shared" si="1"/>
        <v>-15.539277900000007</v>
      </c>
      <c r="S104" s="378">
        <f t="shared" si="1"/>
        <v>46.161388899999984</v>
      </c>
      <c r="T104" s="378">
        <f t="shared" si="1"/>
        <v>19.999846900000012</v>
      </c>
      <c r="U104" s="378">
        <f t="shared" si="1"/>
        <v>20.928542500000013</v>
      </c>
      <c r="V104" s="367">
        <f>V103/100</f>
        <v>-2.3853328</v>
      </c>
      <c r="W104" s="367">
        <f>W103/100</f>
        <v>-202.14679669999984</v>
      </c>
      <c r="X104" s="367">
        <f>X103/100</f>
        <v>10.775461900000003</v>
      </c>
    </row>
    <row r="105" spans="1:24" ht="20.25">
      <c r="A105" s="371" t="s">
        <v>16</v>
      </c>
      <c r="B105" s="371" t="s">
        <v>17</v>
      </c>
      <c r="C105" s="371" t="s">
        <v>18</v>
      </c>
      <c r="D105" s="372" t="s">
        <v>16</v>
      </c>
      <c r="E105" s="372" t="s">
        <v>17</v>
      </c>
      <c r="F105" s="372" t="s">
        <v>18</v>
      </c>
      <c r="G105" s="374" t="s">
        <v>16</v>
      </c>
      <c r="H105" s="374" t="s">
        <v>17</v>
      </c>
      <c r="I105" s="374" t="s">
        <v>18</v>
      </c>
      <c r="J105" s="375" t="s">
        <v>16</v>
      </c>
      <c r="K105" s="375" t="s">
        <v>17</v>
      </c>
      <c r="L105" s="375" t="s">
        <v>18</v>
      </c>
      <c r="M105" s="376" t="s">
        <v>16</v>
      </c>
      <c r="N105" s="376" t="s">
        <v>17</v>
      </c>
      <c r="O105" s="376" t="s">
        <v>18</v>
      </c>
      <c r="P105" s="383" t="s">
        <v>16</v>
      </c>
      <c r="Q105" s="383" t="s">
        <v>17</v>
      </c>
      <c r="R105" s="383" t="s">
        <v>18</v>
      </c>
      <c r="S105" s="379" t="s">
        <v>16</v>
      </c>
      <c r="T105" s="379" t="s">
        <v>17</v>
      </c>
      <c r="U105" s="379" t="s">
        <v>18</v>
      </c>
      <c r="V105" s="384" t="s">
        <v>16</v>
      </c>
      <c r="W105" s="384" t="s">
        <v>17</v>
      </c>
      <c r="X105" s="384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C18" sqref="C18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12" t="s">
        <v>54</v>
      </c>
      <c r="B1" s="413"/>
      <c r="C1" s="413"/>
      <c r="D1" s="414"/>
      <c r="E1" s="380" t="s">
        <v>55</v>
      </c>
      <c r="F1" s="380" t="s">
        <v>55</v>
      </c>
      <c r="G1" s="380" t="s">
        <v>55</v>
      </c>
      <c r="H1" s="424" t="s">
        <v>74</v>
      </c>
      <c r="I1" s="425"/>
      <c r="J1" s="426"/>
      <c r="K1" s="370" t="s">
        <v>76</v>
      </c>
      <c r="L1" s="370" t="s">
        <v>59</v>
      </c>
      <c r="M1" s="380" t="s">
        <v>75</v>
      </c>
      <c r="N1" s="380"/>
    </row>
    <row r="2" spans="1:14" ht="12.75">
      <c r="A2" s="415"/>
      <c r="B2" s="416" t="s">
        <v>16</v>
      </c>
      <c r="C2" s="416" t="s">
        <v>17</v>
      </c>
      <c r="D2" s="417" t="s">
        <v>18</v>
      </c>
      <c r="E2" s="380" t="s">
        <v>56</v>
      </c>
      <c r="F2" s="380" t="s">
        <v>57</v>
      </c>
      <c r="G2" s="380" t="s">
        <v>58</v>
      </c>
      <c r="H2" s="427" t="s">
        <v>16</v>
      </c>
      <c r="I2" s="428" t="s">
        <v>17</v>
      </c>
      <c r="J2" s="429" t="s">
        <v>18</v>
      </c>
      <c r="K2" s="370" t="s">
        <v>77</v>
      </c>
      <c r="L2" s="370" t="s">
        <v>56</v>
      </c>
      <c r="M2" s="380" t="s">
        <v>60</v>
      </c>
      <c r="N2" s="380" t="s">
        <v>61</v>
      </c>
    </row>
    <row r="3" spans="1:14" ht="12.75">
      <c r="A3" s="418">
        <v>1</v>
      </c>
      <c r="B3" s="419">
        <v>-194.23939</v>
      </c>
      <c r="C3" s="419">
        <v>-196.46168</v>
      </c>
      <c r="D3" s="420">
        <v>35.38521</v>
      </c>
      <c r="E3" s="392">
        <f>SQRT((B3)^2+(C3)^2+(D3)^2)</f>
        <v>278.5287156160718</v>
      </c>
      <c r="F3" s="392">
        <f>E3/12</f>
        <v>23.210726301339317</v>
      </c>
      <c r="G3" s="392">
        <f>F3*0.3048</f>
        <v>7.074629376648224</v>
      </c>
      <c r="H3" s="430"/>
      <c r="I3" s="431"/>
      <c r="J3" s="432"/>
      <c r="K3" s="436">
        <f>IF(AND(ISBLANK(H3),ISBLANK(I3),ISBLANK(J3)),"",SQRT((B3-H3)^2+(C3-I3)^2+(D3-J3)^2))</f>
      </c>
      <c r="L3" s="436">
        <f>IF(AND(ISBLANK(H3),ISBLANK(I3),ISBLANK(J3)),"",0.00002+(G3*0.0000008)+0.000036+(G3*0.000006)*39.3701)</f>
      </c>
      <c r="M3" s="436">
        <f>IF(AND(ISBLANK(H3),ISBLANK(I3),ISBLANK(J3)),"",ABS(K3-L3))</f>
      </c>
      <c r="N3" s="391">
        <f>IF(AND(ISBLANK(H3),ISBLANK(I3),ISBLANK(J3)),"",IF(K3&gt;L3*2,"FAIL","PASS"))</f>
      </c>
    </row>
    <row r="4" spans="1:14" ht="12.75">
      <c r="A4" s="418">
        <v>2</v>
      </c>
      <c r="B4" s="419">
        <v>-192.78173</v>
      </c>
      <c r="C4" s="419">
        <v>-76.40657</v>
      </c>
      <c r="D4" s="420">
        <v>34.85339</v>
      </c>
      <c r="E4" s="392">
        <f aca="true" t="shared" si="0" ref="E4:E10">SQRT((B4)^2+(C4)^2+(D4)^2)</f>
        <v>210.2796189730472</v>
      </c>
      <c r="F4" s="392">
        <f aca="true" t="shared" si="1" ref="F4:F10">E4/12</f>
        <v>17.523301581087267</v>
      </c>
      <c r="G4" s="392">
        <f aca="true" t="shared" si="2" ref="G4:G10">F4*0.3048</f>
        <v>5.3411023219153995</v>
      </c>
      <c r="H4" s="430"/>
      <c r="I4" s="431"/>
      <c r="J4" s="432"/>
      <c r="K4" s="436">
        <f>IF(AND(ISBLANK(H4),ISBLANK(I4),ISBLANK(J4)),"",SQRT((B4-H4)^2+(C4-I4)^2+(D4-J4)^2))</f>
      </c>
      <c r="L4" s="436">
        <f>IF(AND(ISBLANK(H4),ISBLANK(I4),ISBLANK(J4)),"",0.00002+(G4*0.0000008)+0.000036+(G4*0.000006)*39.3701)</f>
      </c>
      <c r="M4" s="436">
        <f>IF(AND(ISBLANK(H4),ISBLANK(I4),ISBLANK(J4)),"",ABS(K4-L4))</f>
      </c>
      <c r="N4" s="391">
        <f>IF(AND(ISBLANK(H4),ISBLANK(I4),ISBLANK(J4)),"",IF(K4&gt;L4*2,"FAIL","PASS"))</f>
      </c>
    </row>
    <row r="5" spans="1:14" ht="12.75">
      <c r="A5" s="418">
        <v>3</v>
      </c>
      <c r="B5" s="419">
        <v>-191.62606</v>
      </c>
      <c r="C5" s="419">
        <v>43.24871</v>
      </c>
      <c r="D5" s="420">
        <v>35.84534</v>
      </c>
      <c r="E5" s="392">
        <f t="shared" si="0"/>
        <v>199.68947440339286</v>
      </c>
      <c r="F5" s="392">
        <f t="shared" si="1"/>
        <v>16.640789533616072</v>
      </c>
      <c r="G5" s="392">
        <f t="shared" si="2"/>
        <v>5.072112649846179</v>
      </c>
      <c r="H5" s="430"/>
      <c r="I5" s="431"/>
      <c r="J5" s="432"/>
      <c r="K5" s="436">
        <f aca="true" t="shared" si="3" ref="K5:K10">IF(AND(ISBLANK(H5),ISBLANK(I5),ISBLANK(J5)),"",SQRT((B5-H5)^2+(C5-I5)^2+(D5-J5)^2))</f>
      </c>
      <c r="L5" s="436">
        <f aca="true" t="shared" si="4" ref="L5:L10">IF(AND(ISBLANK(H5),ISBLANK(I5),ISBLANK(J5)),"",0.00002+(G5*0.0000008)+0.000036+(G5*0.000006)*39.3701)</f>
      </c>
      <c r="M5" s="436">
        <f aca="true" t="shared" si="5" ref="M5:M10">IF(AND(ISBLANK(H5),ISBLANK(I5),ISBLANK(J5)),"",ABS(K5-L5))</f>
      </c>
      <c r="N5" s="391">
        <f aca="true" t="shared" si="6" ref="N5:N10">IF(AND(ISBLANK(H5),ISBLANK(I5),ISBLANK(J5)),"",IF(K5&gt;L5*2,"FAIL","PASS"))</f>
      </c>
    </row>
    <row r="6" spans="1:14" ht="12.75">
      <c r="A6" s="418">
        <v>4</v>
      </c>
      <c r="B6" s="419">
        <v>-118.88053</v>
      </c>
      <c r="C6" s="419">
        <v>-36.11081</v>
      </c>
      <c r="D6" s="420">
        <v>-14.44996</v>
      </c>
      <c r="E6" s="392">
        <f t="shared" si="0"/>
        <v>125.08146287895181</v>
      </c>
      <c r="F6" s="392">
        <f t="shared" si="1"/>
        <v>10.42345523991265</v>
      </c>
      <c r="G6" s="392">
        <f t="shared" si="2"/>
        <v>3.177069157125376</v>
      </c>
      <c r="H6" s="430"/>
      <c r="I6" s="431"/>
      <c r="J6" s="432"/>
      <c r="K6" s="436">
        <f t="shared" si="3"/>
      </c>
      <c r="L6" s="436">
        <f t="shared" si="4"/>
      </c>
      <c r="M6" s="436">
        <f t="shared" si="5"/>
      </c>
      <c r="N6" s="391">
        <f t="shared" si="6"/>
      </c>
    </row>
    <row r="7" spans="1:14" ht="12.75">
      <c r="A7" s="418">
        <v>5</v>
      </c>
      <c r="B7" s="419">
        <v>-15.70029</v>
      </c>
      <c r="C7" s="419">
        <v>-35.20182</v>
      </c>
      <c r="D7" s="420">
        <v>-14.92414</v>
      </c>
      <c r="E7" s="392">
        <f t="shared" si="0"/>
        <v>41.33276172887677</v>
      </c>
      <c r="F7" s="392">
        <f t="shared" si="1"/>
        <v>3.4443968107397307</v>
      </c>
      <c r="G7" s="392">
        <f t="shared" si="2"/>
        <v>1.04985214791347</v>
      </c>
      <c r="H7" s="430"/>
      <c r="I7" s="431"/>
      <c r="J7" s="432"/>
      <c r="K7" s="436">
        <f t="shared" si="3"/>
      </c>
      <c r="L7" s="436">
        <f t="shared" si="4"/>
      </c>
      <c r="M7" s="436">
        <f t="shared" si="5"/>
      </c>
      <c r="N7" s="391">
        <f t="shared" si="6"/>
      </c>
    </row>
    <row r="8" spans="1:14" ht="12.75">
      <c r="A8" s="418">
        <v>6</v>
      </c>
      <c r="B8" s="419">
        <v>-14.73771</v>
      </c>
      <c r="C8" s="419">
        <v>-119.727</v>
      </c>
      <c r="D8" s="420">
        <v>-15.53928</v>
      </c>
      <c r="E8" s="392">
        <f t="shared" si="0"/>
        <v>121.62739760416854</v>
      </c>
      <c r="F8" s="392">
        <f t="shared" si="1"/>
        <v>10.135616467014044</v>
      </c>
      <c r="G8" s="392">
        <f t="shared" si="2"/>
        <v>3.0893358991458806</v>
      </c>
      <c r="H8" s="430"/>
      <c r="I8" s="431"/>
      <c r="J8" s="432"/>
      <c r="K8" s="436">
        <f t="shared" si="3"/>
      </c>
      <c r="L8" s="436">
        <f t="shared" si="4"/>
      </c>
      <c r="M8" s="436">
        <f t="shared" si="5"/>
      </c>
      <c r="N8" s="391">
        <f t="shared" si="6"/>
      </c>
    </row>
    <row r="9" spans="1:14" ht="12.75">
      <c r="A9" s="418">
        <v>7</v>
      </c>
      <c r="B9" s="419">
        <v>46.16139</v>
      </c>
      <c r="C9" s="419">
        <v>19.99985</v>
      </c>
      <c r="D9" s="420">
        <v>20.92854</v>
      </c>
      <c r="E9" s="392">
        <f t="shared" si="0"/>
        <v>54.48735370052578</v>
      </c>
      <c r="F9" s="392">
        <f t="shared" si="1"/>
        <v>4.540612808377149</v>
      </c>
      <c r="G9" s="392">
        <f t="shared" si="2"/>
        <v>1.383978783993355</v>
      </c>
      <c r="H9" s="430"/>
      <c r="I9" s="431"/>
      <c r="J9" s="432"/>
      <c r="K9" s="436">
        <f t="shared" si="3"/>
      </c>
      <c r="L9" s="436">
        <f t="shared" si="4"/>
      </c>
      <c r="M9" s="436">
        <f t="shared" si="5"/>
      </c>
      <c r="N9" s="391">
        <f t="shared" si="6"/>
      </c>
    </row>
    <row r="10" spans="1:14" ht="13.5" thickBot="1">
      <c r="A10" s="421">
        <v>8</v>
      </c>
      <c r="B10" s="422">
        <v>-2.38533</v>
      </c>
      <c r="C10" s="422">
        <v>-202.1468</v>
      </c>
      <c r="D10" s="423">
        <v>10.77546</v>
      </c>
      <c r="E10" s="392">
        <f t="shared" si="0"/>
        <v>202.4478428822113</v>
      </c>
      <c r="F10" s="392">
        <f t="shared" si="1"/>
        <v>16.870653573517608</v>
      </c>
      <c r="G10" s="392">
        <f t="shared" si="2"/>
        <v>5.142175209208167</v>
      </c>
      <c r="H10" s="433"/>
      <c r="I10" s="434"/>
      <c r="J10" s="435"/>
      <c r="K10" s="436">
        <f t="shared" si="3"/>
      </c>
      <c r="L10" s="436">
        <f t="shared" si="4"/>
      </c>
      <c r="M10" s="436">
        <f t="shared" si="5"/>
      </c>
      <c r="N10" s="391">
        <f t="shared" si="6"/>
      </c>
    </row>
    <row r="11" ht="13.5" thickBot="1"/>
    <row r="12" spans="7:10" ht="12.75">
      <c r="G12" s="467"/>
      <c r="H12" s="456" t="s">
        <v>82</v>
      </c>
      <c r="I12" s="457" t="s">
        <v>83</v>
      </c>
      <c r="J12" s="458" t="s">
        <v>84</v>
      </c>
    </row>
    <row r="13" spans="7:11" ht="12.75">
      <c r="G13" s="459">
        <v>1</v>
      </c>
      <c r="H13" s="460">
        <f>B3-H3</f>
        <v>-194.23939</v>
      </c>
      <c r="I13" s="461">
        <f>C3-I3</f>
        <v>-196.46168</v>
      </c>
      <c r="J13" s="462">
        <f>D3-J3</f>
        <v>35.38521</v>
      </c>
      <c r="K13" s="391"/>
    </row>
    <row r="14" spans="7:11" ht="12.75">
      <c r="G14" s="459">
        <v>2</v>
      </c>
      <c r="H14" s="460">
        <f aca="true" t="shared" si="7" ref="H14:H20">B4-H4</f>
        <v>-192.78173</v>
      </c>
      <c r="I14" s="461">
        <f aca="true" t="shared" si="8" ref="I14:I20">C4-I4</f>
        <v>-76.40657</v>
      </c>
      <c r="J14" s="462">
        <f aca="true" t="shared" si="9" ref="J14:J20">D4-J4</f>
        <v>34.85339</v>
      </c>
      <c r="K14" s="391"/>
    </row>
    <row r="15" spans="7:11" ht="12.75">
      <c r="G15" s="459">
        <v>3</v>
      </c>
      <c r="H15" s="460">
        <f t="shared" si="7"/>
        <v>-191.62606</v>
      </c>
      <c r="I15" s="461">
        <f t="shared" si="8"/>
        <v>43.24871</v>
      </c>
      <c r="J15" s="462">
        <f t="shared" si="9"/>
        <v>35.84534</v>
      </c>
      <c r="K15" s="391"/>
    </row>
    <row r="16" spans="7:11" ht="12.75">
      <c r="G16" s="459">
        <v>4</v>
      </c>
      <c r="H16" s="460">
        <f t="shared" si="7"/>
        <v>-118.88053</v>
      </c>
      <c r="I16" s="461">
        <f t="shared" si="8"/>
        <v>-36.11081</v>
      </c>
      <c r="J16" s="462">
        <f t="shared" si="9"/>
        <v>-14.44996</v>
      </c>
      <c r="K16" s="391"/>
    </row>
    <row r="17" spans="7:11" ht="12.75">
      <c r="G17" s="459">
        <v>5</v>
      </c>
      <c r="H17" s="460">
        <f t="shared" si="7"/>
        <v>-15.70029</v>
      </c>
      <c r="I17" s="461">
        <f t="shared" si="8"/>
        <v>-35.20182</v>
      </c>
      <c r="J17" s="462">
        <f t="shared" si="9"/>
        <v>-14.92414</v>
      </c>
      <c r="K17" s="391"/>
    </row>
    <row r="18" spans="7:11" ht="12.75">
      <c r="G18" s="459">
        <v>6</v>
      </c>
      <c r="H18" s="460">
        <f t="shared" si="7"/>
        <v>-14.73771</v>
      </c>
      <c r="I18" s="461">
        <f t="shared" si="8"/>
        <v>-119.727</v>
      </c>
      <c r="J18" s="462">
        <f t="shared" si="9"/>
        <v>-15.53928</v>
      </c>
      <c r="K18" s="391"/>
    </row>
    <row r="19" spans="7:11" ht="12.75">
      <c r="G19" s="459">
        <v>7</v>
      </c>
      <c r="H19" s="460">
        <f t="shared" si="7"/>
        <v>46.16139</v>
      </c>
      <c r="I19" s="461">
        <f t="shared" si="8"/>
        <v>19.99985</v>
      </c>
      <c r="J19" s="462">
        <f t="shared" si="9"/>
        <v>20.92854</v>
      </c>
      <c r="K19" s="391"/>
    </row>
    <row r="20" spans="7:11" ht="13.5" thickBot="1">
      <c r="G20" s="463">
        <v>8</v>
      </c>
      <c r="H20" s="464">
        <f t="shared" si="7"/>
        <v>-2.38533</v>
      </c>
      <c r="I20" s="465">
        <f t="shared" si="8"/>
        <v>-202.1468</v>
      </c>
      <c r="J20" s="466">
        <f t="shared" si="9"/>
        <v>10.77546</v>
      </c>
      <c r="K20" s="391"/>
    </row>
    <row r="24" ht="13.5" thickBot="1"/>
    <row r="25" spans="1:11" ht="18.75" thickBot="1">
      <c r="A25" s="390" t="s">
        <v>62</v>
      </c>
      <c r="B25" s="386"/>
      <c r="C25" s="386"/>
      <c r="D25" s="386"/>
      <c r="E25" s="385"/>
      <c r="F25" s="386" t="s">
        <v>63</v>
      </c>
      <c r="G25" s="386"/>
      <c r="H25" s="387"/>
      <c r="I25" s="386" t="s">
        <v>64</v>
      </c>
      <c r="J25" s="386"/>
      <c r="K25" s="387"/>
    </row>
    <row r="26" spans="1:11" ht="12.75">
      <c r="A26" s="394" t="s">
        <v>65</v>
      </c>
      <c r="B26" s="394" t="s">
        <v>65</v>
      </c>
      <c r="C26" s="394" t="s">
        <v>66</v>
      </c>
      <c r="D26" s="394" t="s">
        <v>67</v>
      </c>
      <c r="E26" s="388"/>
      <c r="F26" s="1" t="s">
        <v>59</v>
      </c>
      <c r="G26" s="1"/>
      <c r="H26" s="389"/>
      <c r="I26" s="1" t="s">
        <v>68</v>
      </c>
      <c r="J26" s="2"/>
      <c r="K26" s="393" t="s">
        <v>65</v>
      </c>
    </row>
    <row r="27" spans="1:11" ht="13.5" thickBot="1">
      <c r="A27" s="395" t="s">
        <v>57</v>
      </c>
      <c r="B27" s="395" t="s">
        <v>69</v>
      </c>
      <c r="C27" s="395" t="s">
        <v>69</v>
      </c>
      <c r="D27" s="395" t="s">
        <v>69</v>
      </c>
      <c r="E27" s="388"/>
      <c r="F27" s="2" t="s">
        <v>69</v>
      </c>
      <c r="G27" s="1"/>
      <c r="H27" s="393" t="s">
        <v>70</v>
      </c>
      <c r="I27" s="1"/>
      <c r="J27" s="2" t="s">
        <v>70</v>
      </c>
      <c r="K27" s="393" t="s">
        <v>71</v>
      </c>
    </row>
    <row r="28" spans="1:11" ht="12.75">
      <c r="A28" s="396">
        <v>0</v>
      </c>
      <c r="B28" s="396">
        <f>A28*0.3048</f>
        <v>0</v>
      </c>
      <c r="C28" s="397">
        <f>0.00002+(B28*0.0000008)</f>
        <v>2E-05</v>
      </c>
      <c r="D28" s="397">
        <f>0.000036+(B28*0.000006)</f>
        <v>3.6E-05</v>
      </c>
      <c r="E28" s="400" t="s">
        <v>72</v>
      </c>
      <c r="F28" s="401">
        <f aca="true" t="shared" si="10" ref="F28:F36">C28+D28</f>
        <v>5.6000000000000006E-05</v>
      </c>
      <c r="G28" s="402" t="s">
        <v>72</v>
      </c>
      <c r="H28" s="403">
        <f aca="true" t="shared" si="11" ref="H28:H36">F28*39.3701</f>
        <v>0.0022047256000000005</v>
      </c>
      <c r="I28" s="402" t="s">
        <v>72</v>
      </c>
      <c r="J28" s="401">
        <f aca="true" t="shared" si="12" ref="J28:J36">H28/2</f>
        <v>0.0011023628000000002</v>
      </c>
      <c r="K28" s="403">
        <v>0</v>
      </c>
    </row>
    <row r="29" spans="1:11" ht="12.75">
      <c r="A29" s="396">
        <v>5</v>
      </c>
      <c r="B29" s="396">
        <f aca="true" t="shared" si="13" ref="B29:B36">A29*0.3048</f>
        <v>1.524</v>
      </c>
      <c r="C29" s="397">
        <f aca="true" t="shared" si="14" ref="C29:C36">0.00002+(B29*0.0000008)</f>
        <v>2.1219200000000002E-05</v>
      </c>
      <c r="D29" s="397">
        <f aca="true" t="shared" si="15" ref="D29:D36">0.000036+(B29*0.000006)</f>
        <v>4.5144E-05</v>
      </c>
      <c r="E29" s="404" t="s">
        <v>72</v>
      </c>
      <c r="F29" s="405">
        <f t="shared" si="10"/>
        <v>6.63632E-05</v>
      </c>
      <c r="G29" s="406" t="s">
        <v>72</v>
      </c>
      <c r="H29" s="407">
        <f t="shared" si="11"/>
        <v>0.00261272582032</v>
      </c>
      <c r="I29" s="406" t="s">
        <v>72</v>
      </c>
      <c r="J29" s="405">
        <f t="shared" si="12"/>
        <v>0.00130636291016</v>
      </c>
      <c r="K29" s="407">
        <v>5</v>
      </c>
    </row>
    <row r="30" spans="1:11" ht="12.75">
      <c r="A30" s="396">
        <v>10</v>
      </c>
      <c r="B30" s="396">
        <f t="shared" si="13"/>
        <v>3.048</v>
      </c>
      <c r="C30" s="397">
        <f t="shared" si="14"/>
        <v>2.2438400000000002E-05</v>
      </c>
      <c r="D30" s="397">
        <f t="shared" si="15"/>
        <v>5.4288000000000006E-05</v>
      </c>
      <c r="E30" s="404" t="s">
        <v>72</v>
      </c>
      <c r="F30" s="405">
        <f t="shared" si="10"/>
        <v>7.672640000000001E-05</v>
      </c>
      <c r="G30" s="406" t="s">
        <v>72</v>
      </c>
      <c r="H30" s="407">
        <f t="shared" si="11"/>
        <v>0.0030207260406400005</v>
      </c>
      <c r="I30" s="406" t="s">
        <v>72</v>
      </c>
      <c r="J30" s="405">
        <f t="shared" si="12"/>
        <v>0.0015103630203200003</v>
      </c>
      <c r="K30" s="407">
        <v>10</v>
      </c>
    </row>
    <row r="31" spans="1:11" ht="12.75">
      <c r="A31" s="396">
        <v>15</v>
      </c>
      <c r="B31" s="396">
        <f t="shared" si="13"/>
        <v>4.572</v>
      </c>
      <c r="C31" s="397">
        <f t="shared" si="14"/>
        <v>2.3657600000000002E-05</v>
      </c>
      <c r="D31" s="397">
        <f t="shared" si="15"/>
        <v>6.3432E-05</v>
      </c>
      <c r="E31" s="404" t="s">
        <v>72</v>
      </c>
      <c r="F31" s="405">
        <f t="shared" si="10"/>
        <v>8.708960000000001E-05</v>
      </c>
      <c r="G31" s="406" t="s">
        <v>72</v>
      </c>
      <c r="H31" s="407">
        <f t="shared" si="11"/>
        <v>0.0034287262609600006</v>
      </c>
      <c r="I31" s="406" t="s">
        <v>72</v>
      </c>
      <c r="J31" s="405">
        <f t="shared" si="12"/>
        <v>0.0017143631304800003</v>
      </c>
      <c r="K31" s="407">
        <v>15</v>
      </c>
    </row>
    <row r="32" spans="1:11" ht="12.75">
      <c r="A32" s="396">
        <v>20</v>
      </c>
      <c r="B32" s="396">
        <f t="shared" si="13"/>
        <v>6.096</v>
      </c>
      <c r="C32" s="397">
        <f t="shared" si="14"/>
        <v>2.4876800000000002E-05</v>
      </c>
      <c r="D32" s="397">
        <f t="shared" si="15"/>
        <v>7.2576E-05</v>
      </c>
      <c r="E32" s="404" t="s">
        <v>72</v>
      </c>
      <c r="F32" s="405">
        <f t="shared" si="10"/>
        <v>9.74528E-05</v>
      </c>
      <c r="G32" s="406" t="s">
        <v>72</v>
      </c>
      <c r="H32" s="407">
        <f t="shared" si="11"/>
        <v>0.00383672648128</v>
      </c>
      <c r="I32" s="406" t="s">
        <v>72</v>
      </c>
      <c r="J32" s="405">
        <f t="shared" si="12"/>
        <v>0.00191836324064</v>
      </c>
      <c r="K32" s="407">
        <v>20</v>
      </c>
    </row>
    <row r="33" spans="1:11" ht="12.75">
      <c r="A33" s="396">
        <v>25</v>
      </c>
      <c r="B33" s="396">
        <f t="shared" si="13"/>
        <v>7.62</v>
      </c>
      <c r="C33" s="397">
        <f t="shared" si="14"/>
        <v>2.6096000000000002E-05</v>
      </c>
      <c r="D33" s="397">
        <f t="shared" si="15"/>
        <v>8.172E-05</v>
      </c>
      <c r="E33" s="404" t="s">
        <v>72</v>
      </c>
      <c r="F33" s="405">
        <f t="shared" si="10"/>
        <v>0.000107816</v>
      </c>
      <c r="G33" s="406" t="s">
        <v>72</v>
      </c>
      <c r="H33" s="407">
        <f t="shared" si="11"/>
        <v>0.0042447267016</v>
      </c>
      <c r="I33" s="406" t="s">
        <v>72</v>
      </c>
      <c r="J33" s="405">
        <f t="shared" si="12"/>
        <v>0.0021223633508</v>
      </c>
      <c r="K33" s="407">
        <v>25</v>
      </c>
    </row>
    <row r="34" spans="1:11" ht="12.75">
      <c r="A34" s="396">
        <v>30</v>
      </c>
      <c r="B34" s="396">
        <f t="shared" si="13"/>
        <v>9.144</v>
      </c>
      <c r="C34" s="397">
        <f t="shared" si="14"/>
        <v>2.7315200000000002E-05</v>
      </c>
      <c r="D34" s="397">
        <f t="shared" si="15"/>
        <v>9.0864E-05</v>
      </c>
      <c r="E34" s="404" t="s">
        <v>72</v>
      </c>
      <c r="F34" s="405">
        <f t="shared" si="10"/>
        <v>0.00011817920000000001</v>
      </c>
      <c r="G34" s="406" t="s">
        <v>72</v>
      </c>
      <c r="H34" s="407">
        <f t="shared" si="11"/>
        <v>0.004652726921920001</v>
      </c>
      <c r="I34" s="406" t="s">
        <v>72</v>
      </c>
      <c r="J34" s="405">
        <f t="shared" si="12"/>
        <v>0.0023263634609600003</v>
      </c>
      <c r="K34" s="407">
        <v>30</v>
      </c>
    </row>
    <row r="35" spans="1:11" ht="12.75">
      <c r="A35" s="396">
        <v>35</v>
      </c>
      <c r="B35" s="396">
        <f t="shared" si="13"/>
        <v>10.668000000000001</v>
      </c>
      <c r="C35" s="397">
        <f t="shared" si="14"/>
        <v>2.8534400000000002E-05</v>
      </c>
      <c r="D35" s="397">
        <f t="shared" si="15"/>
        <v>0.00010000800000000001</v>
      </c>
      <c r="E35" s="404" t="s">
        <v>72</v>
      </c>
      <c r="F35" s="405">
        <f t="shared" si="10"/>
        <v>0.00012854240000000002</v>
      </c>
      <c r="G35" s="406" t="s">
        <v>72</v>
      </c>
      <c r="H35" s="407">
        <f t="shared" si="11"/>
        <v>0.005060727142240001</v>
      </c>
      <c r="I35" s="406" t="s">
        <v>72</v>
      </c>
      <c r="J35" s="405">
        <f t="shared" si="12"/>
        <v>0.0025303635711200006</v>
      </c>
      <c r="K35" s="407">
        <v>35</v>
      </c>
    </row>
    <row r="36" spans="1:11" ht="13.5" thickBot="1">
      <c r="A36" s="398">
        <v>40</v>
      </c>
      <c r="B36" s="398">
        <f t="shared" si="13"/>
        <v>12.192</v>
      </c>
      <c r="C36" s="399">
        <f t="shared" si="14"/>
        <v>2.97536E-05</v>
      </c>
      <c r="D36" s="399">
        <f t="shared" si="15"/>
        <v>0.000109152</v>
      </c>
      <c r="E36" s="408" t="s">
        <v>72</v>
      </c>
      <c r="F36" s="409">
        <f t="shared" si="10"/>
        <v>0.0001389056</v>
      </c>
      <c r="G36" s="410" t="s">
        <v>72</v>
      </c>
      <c r="H36" s="411">
        <f t="shared" si="11"/>
        <v>0.00546872736256</v>
      </c>
      <c r="I36" s="410" t="s">
        <v>72</v>
      </c>
      <c r="J36" s="409">
        <f t="shared" si="12"/>
        <v>0.00273436368128</v>
      </c>
      <c r="K36" s="411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2008-02-19T18:31:30Z</dcterms:modified>
  <cp:category/>
  <cp:version/>
  <cp:contentType/>
  <cp:contentStatus/>
</cp:coreProperties>
</file>