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26445" windowHeight="12270" activeTab="0"/>
  </bookViews>
  <sheets>
    <sheet name="A6 Seat Data" sheetId="1" r:id="rId1"/>
    <sheet name="A6 Residuals rel refer" sheetId="2" r:id="rId2"/>
    <sheet name="A6 Residuals rel avg" sheetId="3" r:id="rId3"/>
    <sheet name="A6 Resid rel avg without ref" sheetId="4" r:id="rId4"/>
  </sheets>
  <definedNames>
    <definedName name="Avg1">'A6 Seat Data'!$M$3:$M$38</definedName>
    <definedName name="avg2">'A6 Seat Data'!$P$3:$P$38</definedName>
    <definedName name="Data">'A6 Seat Data'!$D$3:$K$38</definedName>
    <definedName name="Ref">'A6 Seat Data'!$C$3:$C$38</definedName>
    <definedName name="resid0">'A6 Residuals rel refer'!$D$3:$K$38</definedName>
    <definedName name="resid1">'A6 Residuals rel avg'!$C$3:$K$38</definedName>
    <definedName name="resid2">'A6 Resid rel avg without ref'!$D$3:$K$38</definedName>
    <definedName name="xx">'A6 Residuals rel refer'!$D$3:$N$32</definedName>
  </definedNames>
  <calcPr fullCalcOnLoad="1"/>
</workbook>
</file>

<file path=xl/sharedStrings.xml><?xml version="1.0" encoding="utf-8"?>
<sst xmlns="http://schemas.openxmlformats.org/spreadsheetml/2006/main" count="218" uniqueCount="29">
  <si>
    <t>x</t>
  </si>
  <si>
    <t>y</t>
  </si>
  <si>
    <t>z</t>
  </si>
  <si>
    <t>Seat</t>
  </si>
  <si>
    <t>Coorindate</t>
  </si>
  <si>
    <t>Reference</t>
  </si>
  <si>
    <t>With Reference</t>
  </si>
  <si>
    <t>Without Reference</t>
  </si>
  <si>
    <t>Difference</t>
  </si>
  <si>
    <t>Average1</t>
  </si>
  <si>
    <t>Stdev</t>
  </si>
  <si>
    <t>Average2</t>
  </si>
  <si>
    <t>Average</t>
  </si>
  <si>
    <t>Avg1-Ref</t>
  </si>
  <si>
    <t>Avg2-Ref</t>
  </si>
  <si>
    <t>Max</t>
  </si>
  <si>
    <t>Min</t>
  </si>
  <si>
    <t>Reference Point treated as absolute</t>
  </si>
  <si>
    <t>Ref Point treated as just another measurement</t>
  </si>
  <si>
    <t>Ref Point not included</t>
  </si>
  <si>
    <t>Meas 1</t>
  </si>
  <si>
    <t>Meas 2</t>
  </si>
  <si>
    <t>Meas 3</t>
  </si>
  <si>
    <t>Meas 4</t>
  </si>
  <si>
    <t>Meas 5</t>
  </si>
  <si>
    <t>Meas 6</t>
  </si>
  <si>
    <t>Meas 7</t>
  </si>
  <si>
    <t>Meas 8</t>
  </si>
  <si>
    <t>A6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</si>
</sst>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[$-409]dddd\,\ mmmm\ dd\,\ yyyy"/>
  </numFmts>
  <fonts count="4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2"/>
      <color indexed="13"/>
      <name val="MS Sans Serif"/>
      <family val="2"/>
    </font>
  </fonts>
  <fills count="3">
    <fill>
      <patternFill/>
    </fill>
    <fill>
      <patternFill patternType="gray125"/>
    </fill>
    <fill>
      <patternFill patternType="darkGray">
        <fgColor indexed="23"/>
        <bgColor indexed="9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  <xf numFmtId="0" fontId="3" fillId="2" borderId="0">
      <alignment/>
      <protection/>
    </xf>
  </cellStyleXfs>
  <cellXfs count="33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0" borderId="0" xfId="0" applyFont="1" applyAlignment="1">
      <alignment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2" xfId="0" applyBorder="1" applyAlignment="1">
      <alignment/>
    </xf>
    <xf numFmtId="164" fontId="0" fillId="0" borderId="8" xfId="0" applyNumberFormat="1" applyBorder="1" applyAlignment="1">
      <alignment horizontal="center"/>
    </xf>
    <xf numFmtId="0" fontId="0" fillId="0" borderId="3" xfId="0" applyBorder="1" applyAlignment="1">
      <alignment/>
    </xf>
    <xf numFmtId="165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6" xfId="0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7" xfId="0" applyNumberFormat="1" applyBorder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  <cellStyle name="TITRE" xfId="21"/>
  </cellStyles>
  <dxfs count="3">
    <dxf>
      <font>
        <color rgb="FF0080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4"/>
  <sheetViews>
    <sheetView tabSelected="1" workbookViewId="0" topLeftCell="A1">
      <selection activeCell="E43" sqref="E43"/>
    </sheetView>
  </sheetViews>
  <sheetFormatPr defaultColWidth="9.140625" defaultRowHeight="12.75"/>
  <cols>
    <col min="2" max="2" width="10.00390625" style="0" customWidth="1"/>
    <col min="3" max="3" width="9.57421875" style="4" bestFit="1" customWidth="1"/>
    <col min="4" max="11" width="9.140625" style="4" customWidth="1"/>
    <col min="12" max="12" width="2.8515625" style="4" customWidth="1"/>
    <col min="13" max="14" width="9.140625" style="4" customWidth="1"/>
    <col min="15" max="15" width="2.421875" style="4" customWidth="1"/>
    <col min="16" max="17" width="9.140625" style="4" customWidth="1"/>
    <col min="18" max="18" width="2.57421875" style="4" customWidth="1"/>
    <col min="19" max="20" width="9.140625" style="4" customWidth="1"/>
    <col min="21" max="21" width="3.28125" style="4" customWidth="1"/>
    <col min="22" max="23" width="9.140625" style="4" customWidth="1"/>
  </cols>
  <sheetData>
    <row r="1" spans="1:23" ht="12.75">
      <c r="A1" t="s">
        <v>28</v>
      </c>
      <c r="C1" s="32">
        <v>39499</v>
      </c>
      <c r="M1" s="3" t="s">
        <v>6</v>
      </c>
      <c r="N1" s="3"/>
      <c r="O1" s="3"/>
      <c r="P1" s="3" t="s">
        <v>7</v>
      </c>
      <c r="Q1" s="3"/>
      <c r="R1" s="3"/>
      <c r="S1" s="2" t="s">
        <v>8</v>
      </c>
      <c r="T1" s="2"/>
      <c r="U1" s="2"/>
      <c r="V1" s="2"/>
      <c r="W1" s="2"/>
    </row>
    <row r="2" spans="1:23" ht="12.75">
      <c r="A2" t="s">
        <v>3</v>
      </c>
      <c r="B2" t="s">
        <v>4</v>
      </c>
      <c r="C2" s="4" t="s">
        <v>5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M2" s="2" t="s">
        <v>9</v>
      </c>
      <c r="N2" s="2" t="s">
        <v>10</v>
      </c>
      <c r="O2" s="2"/>
      <c r="P2" s="2" t="s">
        <v>11</v>
      </c>
      <c r="Q2" s="2" t="s">
        <v>10</v>
      </c>
      <c r="R2" s="2"/>
      <c r="S2" s="2" t="s">
        <v>12</v>
      </c>
      <c r="T2" s="2" t="s">
        <v>10</v>
      </c>
      <c r="U2" s="2"/>
      <c r="V2" s="2" t="s">
        <v>13</v>
      </c>
      <c r="W2" s="2" t="s">
        <v>14</v>
      </c>
    </row>
    <row r="3" spans="1:23" ht="12.75">
      <c r="A3" s="1">
        <v>1</v>
      </c>
      <c r="B3" s="2" t="s">
        <v>0</v>
      </c>
      <c r="C3" s="29">
        <v>79.824</v>
      </c>
      <c r="D3" s="23">
        <v>79.8247160173689</v>
      </c>
      <c r="E3" s="23">
        <v>79.8244485219587</v>
      </c>
      <c r="F3" s="23">
        <v>79.8224899072739</v>
      </c>
      <c r="G3" s="23">
        <v>79.8199573047056</v>
      </c>
      <c r="H3" s="23">
        <v>79.8229332952116</v>
      </c>
      <c r="I3" s="23">
        <v>79.8263048691421</v>
      </c>
      <c r="J3" s="23">
        <v>79.820990029452</v>
      </c>
      <c r="K3" s="24">
        <v>79.8189838572983</v>
      </c>
      <c r="M3" s="4">
        <f>AVERAGE(C3:K3)</f>
        <v>79.8227582002679</v>
      </c>
      <c r="N3" s="4">
        <f>STDEV(C3:K3)</f>
        <v>0.002401325417983515</v>
      </c>
      <c r="P3" s="4">
        <f>AVERAGE(D3:K3)</f>
        <v>79.82260297530141</v>
      </c>
      <c r="Q3" s="4">
        <f>STDEV(D3:K3)</f>
        <v>0.0025183919247909496</v>
      </c>
      <c r="S3" s="4">
        <f aca="true" t="shared" si="0" ref="S3:S38">Avg1-avg2</f>
        <v>0.00015522496649111872</v>
      </c>
      <c r="T3" s="4">
        <f>N3-Q3</f>
        <v>-0.00011706650680743443</v>
      </c>
      <c r="V3" s="4">
        <f aca="true" t="shared" si="1" ref="V3:V38">Avg1-Ref</f>
        <v>-0.00124179973209948</v>
      </c>
      <c r="W3" s="4">
        <f aca="true" t="shared" si="2" ref="W3:W38">avg2-Ref</f>
        <v>-0.0013970246985905987</v>
      </c>
    </row>
    <row r="4" spans="1:23" ht="12.75">
      <c r="A4" s="1"/>
      <c r="B4" s="2" t="s">
        <v>1</v>
      </c>
      <c r="C4" s="30">
        <v>-40.733</v>
      </c>
      <c r="D4" s="25">
        <v>-40.7343324813025</v>
      </c>
      <c r="E4" s="25">
        <v>-40.7278520654647</v>
      </c>
      <c r="F4" s="25">
        <v>-40.7276240138337</v>
      </c>
      <c r="G4" s="25">
        <v>-40.7233940926968</v>
      </c>
      <c r="H4" s="25">
        <v>-40.7322014243985</v>
      </c>
      <c r="I4" s="25">
        <v>-40.7304703794601</v>
      </c>
      <c r="J4" s="25">
        <v>-40.727722258793</v>
      </c>
      <c r="K4" s="26">
        <v>-40.7260064696357</v>
      </c>
      <c r="M4" s="4">
        <f aca="true" t="shared" si="3" ref="M4:M37">AVERAGE(C4:K4)</f>
        <v>-40.729178131731665</v>
      </c>
      <c r="N4" s="4">
        <f aca="true" t="shared" si="4" ref="N4:N38">STDEV(C4:K4)</f>
        <v>0.003567072460477131</v>
      </c>
      <c r="P4" s="4">
        <f aca="true" t="shared" si="5" ref="P4:P38">AVERAGE(D4:K4)</f>
        <v>-40.72870039819812</v>
      </c>
      <c r="Q4" s="4">
        <f aca="true" t="shared" si="6" ref="Q4:Q38">STDEV(D4:K4)</f>
        <v>0.0034920222510607447</v>
      </c>
      <c r="S4" s="4">
        <f t="shared" si="0"/>
        <v>-0.00047773353354330084</v>
      </c>
      <c r="T4" s="4">
        <f aca="true" t="shared" si="7" ref="T4:T38">N4-Q4</f>
        <v>7.505020941638626E-05</v>
      </c>
      <c r="V4" s="4">
        <f t="shared" si="1"/>
        <v>0.003821868268332196</v>
      </c>
      <c r="W4" s="4">
        <f t="shared" si="2"/>
        <v>0.004299601801875497</v>
      </c>
    </row>
    <row r="5" spans="1:23" ht="12.75">
      <c r="A5" s="1"/>
      <c r="B5" s="2" t="s">
        <v>2</v>
      </c>
      <c r="C5" s="30">
        <v>-2.514</v>
      </c>
      <c r="D5" s="25">
        <v>-2.51110091927007</v>
      </c>
      <c r="E5" s="25">
        <v>-2.51913202490364</v>
      </c>
      <c r="F5" s="25">
        <v>-2.51112877218858</v>
      </c>
      <c r="G5" s="25">
        <v>-2.51187805563871</v>
      </c>
      <c r="H5" s="25">
        <v>-2.51534252747184</v>
      </c>
      <c r="I5" s="25">
        <v>-2.5139857870252</v>
      </c>
      <c r="J5" s="25">
        <v>-2.50934128054559</v>
      </c>
      <c r="K5" s="26">
        <v>-2.50890095385236</v>
      </c>
      <c r="M5" s="4">
        <f t="shared" si="3"/>
        <v>-2.5127567023217767</v>
      </c>
      <c r="N5" s="4">
        <f t="shared" si="4"/>
        <v>0.0032226418558690536</v>
      </c>
      <c r="P5" s="4">
        <f t="shared" si="5"/>
        <v>-2.512601290111999</v>
      </c>
      <c r="Q5" s="4">
        <f t="shared" si="6"/>
        <v>0.0034089032901953673</v>
      </c>
      <c r="S5" s="4">
        <f t="shared" si="0"/>
        <v>-0.00015541220977777215</v>
      </c>
      <c r="T5" s="4">
        <f t="shared" si="7"/>
        <v>-0.0001862614343263137</v>
      </c>
      <c r="V5" s="4">
        <f t="shared" si="1"/>
        <v>0.0012432976782230654</v>
      </c>
      <c r="W5" s="4">
        <f t="shared" si="2"/>
        <v>0.0013987098880008375</v>
      </c>
    </row>
    <row r="6" spans="1:23" ht="12.75">
      <c r="A6" s="1">
        <v>2</v>
      </c>
      <c r="B6" s="2" t="s">
        <v>0</v>
      </c>
      <c r="C6" s="30">
        <v>76.672</v>
      </c>
      <c r="D6" s="25">
        <v>76.6714891463744</v>
      </c>
      <c r="E6" s="25">
        <v>76.6751311613628</v>
      </c>
      <c r="F6" s="25">
        <v>76.6781405641678</v>
      </c>
      <c r="G6" s="25">
        <v>76.6697541349963</v>
      </c>
      <c r="H6" s="25">
        <v>76.669976573213</v>
      </c>
      <c r="I6" s="25">
        <v>76.6770678392604</v>
      </c>
      <c r="J6" s="25">
        <v>76.6748713493649</v>
      </c>
      <c r="K6" s="26">
        <v>76.6667135358317</v>
      </c>
      <c r="M6" s="4">
        <f t="shared" si="3"/>
        <v>76.67279381161904</v>
      </c>
      <c r="N6" s="4">
        <f t="shared" si="4"/>
        <v>0.003760201958529982</v>
      </c>
      <c r="P6" s="4">
        <f t="shared" si="5"/>
        <v>76.67289303807142</v>
      </c>
      <c r="Q6" s="4">
        <f t="shared" si="6"/>
        <v>0.00400720861437997</v>
      </c>
      <c r="S6" s="4">
        <f t="shared" si="0"/>
        <v>-9.92264523773656E-05</v>
      </c>
      <c r="T6" s="4">
        <f t="shared" si="7"/>
        <v>-0.00024700665584998774</v>
      </c>
      <c r="V6" s="4">
        <f t="shared" si="1"/>
        <v>0.0007938116190473465</v>
      </c>
      <c r="W6" s="4">
        <f t="shared" si="2"/>
        <v>0.0008930380714247121</v>
      </c>
    </row>
    <row r="7" spans="1:23" ht="12.75">
      <c r="A7" s="1"/>
      <c r="B7" s="2" t="s">
        <v>1</v>
      </c>
      <c r="C7" s="30">
        <v>-37.288</v>
      </c>
      <c r="D7" s="25">
        <v>-37.2889545222764</v>
      </c>
      <c r="E7" s="25">
        <v>-37.2865645301482</v>
      </c>
      <c r="F7" s="25">
        <v>-37.2750996160038</v>
      </c>
      <c r="G7" s="25">
        <v>-37.2789745099395</v>
      </c>
      <c r="H7" s="25">
        <v>-37.2785053051568</v>
      </c>
      <c r="I7" s="25">
        <v>-37.2838116930082</v>
      </c>
      <c r="J7" s="25">
        <v>-37.2794862355297</v>
      </c>
      <c r="K7" s="26">
        <v>-37.2757062477549</v>
      </c>
      <c r="M7" s="4">
        <f t="shared" si="3"/>
        <v>-37.28167807331305</v>
      </c>
      <c r="N7" s="4">
        <f t="shared" si="4"/>
        <v>0.005273304544826225</v>
      </c>
      <c r="P7" s="4">
        <f t="shared" si="5"/>
        <v>-37.280887832477184</v>
      </c>
      <c r="Q7" s="4">
        <f t="shared" si="6"/>
        <v>0.005035578061800737</v>
      </c>
      <c r="S7" s="4">
        <f t="shared" si="0"/>
        <v>-0.0007902408358688717</v>
      </c>
      <c r="T7" s="4">
        <f t="shared" si="7"/>
        <v>0.00023772648302548827</v>
      </c>
      <c r="V7" s="4">
        <f t="shared" si="1"/>
        <v>0.006321926686943868</v>
      </c>
      <c r="W7" s="4">
        <f t="shared" si="2"/>
        <v>0.00711216752281274</v>
      </c>
    </row>
    <row r="8" spans="1:23" ht="12.75">
      <c r="A8" s="1"/>
      <c r="B8" s="2" t="s">
        <v>2</v>
      </c>
      <c r="C8" s="30">
        <v>-24.348</v>
      </c>
      <c r="D8" s="25">
        <v>-24.3470082779939</v>
      </c>
      <c r="E8" s="25">
        <v>-24.3489913617045</v>
      </c>
      <c r="F8" s="25">
        <v>-24.3479293887877</v>
      </c>
      <c r="G8" s="25">
        <v>-24.3441821492136</v>
      </c>
      <c r="H8" s="25">
        <v>-24.3494904736168</v>
      </c>
      <c r="I8" s="25">
        <v>-24.3475343224793</v>
      </c>
      <c r="J8" s="25">
        <v>-24.3445550667066</v>
      </c>
      <c r="K8" s="26">
        <v>-24.3439419084852</v>
      </c>
      <c r="M8" s="4">
        <f t="shared" si="3"/>
        <v>-24.34684810544307</v>
      </c>
      <c r="N8" s="4">
        <f t="shared" si="4"/>
        <v>0.0021029613286547657</v>
      </c>
      <c r="P8" s="4">
        <f t="shared" si="5"/>
        <v>-24.346704118623446</v>
      </c>
      <c r="Q8" s="4">
        <f t="shared" si="6"/>
        <v>0.00220022245935216</v>
      </c>
      <c r="S8" s="4">
        <f t="shared" si="0"/>
        <v>-0.00014398681962290993</v>
      </c>
      <c r="T8" s="4">
        <f t="shared" si="7"/>
        <v>-9.726113069739428E-05</v>
      </c>
      <c r="V8" s="4">
        <f t="shared" si="1"/>
        <v>0.0011518945569299888</v>
      </c>
      <c r="W8" s="4">
        <f t="shared" si="2"/>
        <v>0.0012958813765528987</v>
      </c>
    </row>
    <row r="9" spans="1:23" ht="12.75">
      <c r="A9" s="1">
        <v>3</v>
      </c>
      <c r="B9" s="2" t="s">
        <v>0</v>
      </c>
      <c r="C9" s="30">
        <v>93.636</v>
      </c>
      <c r="D9" s="25">
        <v>93.6356283404426</v>
      </c>
      <c r="E9" s="25">
        <v>93.6502080540765</v>
      </c>
      <c r="F9" s="25">
        <v>93.6497271238901</v>
      </c>
      <c r="G9" s="25">
        <v>93.6405712918799</v>
      </c>
      <c r="H9" s="25">
        <v>93.6394627631635</v>
      </c>
      <c r="I9" s="25">
        <v>93.6442377598875</v>
      </c>
      <c r="J9" s="25">
        <v>93.6491961345848</v>
      </c>
      <c r="K9" s="26">
        <v>93.6416915764097</v>
      </c>
      <c r="M9" s="4">
        <f t="shared" si="3"/>
        <v>93.64296922714828</v>
      </c>
      <c r="N9" s="4">
        <f t="shared" si="4"/>
        <v>0.0057073401698075205</v>
      </c>
      <c r="P9" s="4">
        <f t="shared" si="5"/>
        <v>93.64384038054182</v>
      </c>
      <c r="Q9" s="4">
        <f t="shared" si="6"/>
        <v>0.005424132077855596</v>
      </c>
      <c r="S9" s="4">
        <f t="shared" si="0"/>
        <v>-0.0008711533935326088</v>
      </c>
      <c r="T9" s="4">
        <f t="shared" si="7"/>
        <v>0.00028320809195192444</v>
      </c>
      <c r="V9" s="4">
        <f t="shared" si="1"/>
        <v>0.006969227148289292</v>
      </c>
      <c r="W9" s="4">
        <f t="shared" si="2"/>
        <v>0.0078403805418219</v>
      </c>
    </row>
    <row r="10" spans="1:23" ht="12.75">
      <c r="A10" s="1"/>
      <c r="B10" s="2" t="s">
        <v>1</v>
      </c>
      <c r="C10" s="30">
        <v>-19.474</v>
      </c>
      <c r="D10" s="25">
        <v>-19.472925846881</v>
      </c>
      <c r="E10" s="25">
        <v>-19.4774688928252</v>
      </c>
      <c r="F10" s="25">
        <v>-19.4770057063554</v>
      </c>
      <c r="G10" s="25">
        <v>-19.4722537690651</v>
      </c>
      <c r="H10" s="25">
        <v>-19.4695233486583</v>
      </c>
      <c r="I10" s="25">
        <v>-19.4749054244192</v>
      </c>
      <c r="J10" s="25">
        <v>-19.4752991728495</v>
      </c>
      <c r="K10" s="26">
        <v>-19.4692835358621</v>
      </c>
      <c r="M10" s="4">
        <f t="shared" si="3"/>
        <v>-19.473629521879534</v>
      </c>
      <c r="N10" s="4">
        <f t="shared" si="4"/>
        <v>0.0029331811625770737</v>
      </c>
      <c r="P10" s="4">
        <f t="shared" si="5"/>
        <v>-19.473583212114477</v>
      </c>
      <c r="Q10" s="4">
        <f t="shared" si="6"/>
        <v>0.00313218324284957</v>
      </c>
      <c r="S10" s="4">
        <f t="shared" si="0"/>
        <v>-4.630976505737294E-05</v>
      </c>
      <c r="T10" s="4">
        <f t="shared" si="7"/>
        <v>-0.00019900208027249632</v>
      </c>
      <c r="V10" s="4">
        <f t="shared" si="1"/>
        <v>0.00037047812046608897</v>
      </c>
      <c r="W10" s="4">
        <f t="shared" si="2"/>
        <v>0.0004167878855234619</v>
      </c>
    </row>
    <row r="11" spans="1:23" ht="12.75">
      <c r="A11" s="1"/>
      <c r="B11" s="2" t="s">
        <v>2</v>
      </c>
      <c r="C11" s="30">
        <v>-26.254</v>
      </c>
      <c r="D11" s="25">
        <v>-26.25426402049</v>
      </c>
      <c r="E11" s="25">
        <v>-26.2518586248655</v>
      </c>
      <c r="F11" s="25">
        <v>-26.2556968380247</v>
      </c>
      <c r="G11" s="25">
        <v>-26.2505885400733</v>
      </c>
      <c r="H11" s="25">
        <v>-26.2560905101633</v>
      </c>
      <c r="I11" s="25">
        <v>-26.2579677184257</v>
      </c>
      <c r="J11" s="25">
        <v>-26.253405776723</v>
      </c>
      <c r="K11" s="26">
        <v>-26.251718246453</v>
      </c>
      <c r="M11" s="4">
        <f t="shared" si="3"/>
        <v>-26.253954475024276</v>
      </c>
      <c r="N11" s="4">
        <f t="shared" si="4"/>
        <v>0.002367128600470305</v>
      </c>
      <c r="P11" s="4">
        <f t="shared" si="5"/>
        <v>-26.253948784402315</v>
      </c>
      <c r="Q11" s="4">
        <f t="shared" si="6"/>
        <v>0.0025305011051024932</v>
      </c>
      <c r="S11" s="4">
        <f t="shared" si="0"/>
        <v>-5.690621961207398E-06</v>
      </c>
      <c r="T11" s="4">
        <f t="shared" si="7"/>
        <v>-0.0001633725046321882</v>
      </c>
      <c r="V11" s="4">
        <f t="shared" si="1"/>
        <v>4.552497572518632E-05</v>
      </c>
      <c r="W11" s="4">
        <f t="shared" si="2"/>
        <v>5.121559768639372E-05</v>
      </c>
    </row>
    <row r="12" spans="1:23" ht="12.75">
      <c r="A12" s="1">
        <v>4</v>
      </c>
      <c r="B12" s="2" t="s">
        <v>0</v>
      </c>
      <c r="C12" s="30">
        <v>97.777</v>
      </c>
      <c r="D12" s="25">
        <v>97.7773539179934</v>
      </c>
      <c r="E12" s="25">
        <v>97.7784617708678</v>
      </c>
      <c r="F12" s="25">
        <v>97.7833306571359</v>
      </c>
      <c r="G12" s="25">
        <v>97.7841470481151</v>
      </c>
      <c r="H12" s="25">
        <v>97.7782672798052</v>
      </c>
      <c r="I12" s="25">
        <v>97.7785521002642</v>
      </c>
      <c r="J12" s="25">
        <v>97.7819840056283</v>
      </c>
      <c r="K12" s="26">
        <v>97.7840826451946</v>
      </c>
      <c r="M12" s="4">
        <f t="shared" si="3"/>
        <v>97.78035326944493</v>
      </c>
      <c r="N12" s="4">
        <f t="shared" si="4"/>
        <v>0.002984103575712199</v>
      </c>
      <c r="P12" s="4">
        <f t="shared" si="5"/>
        <v>97.78077242812557</v>
      </c>
      <c r="Q12" s="4">
        <f t="shared" si="6"/>
        <v>0.0028930711619787833</v>
      </c>
      <c r="S12" s="4">
        <f t="shared" si="0"/>
        <v>-0.00041915868064279493</v>
      </c>
      <c r="T12" s="4">
        <f t="shared" si="7"/>
        <v>9.103241373341559E-05</v>
      </c>
      <c r="V12" s="4">
        <f t="shared" si="1"/>
        <v>0.0033532694449291967</v>
      </c>
      <c r="W12" s="4">
        <f t="shared" si="2"/>
        <v>0.0037724281255719916</v>
      </c>
    </row>
    <row r="13" spans="1:23" ht="12.75">
      <c r="A13" s="1"/>
      <c r="B13" s="2" t="s">
        <v>1</v>
      </c>
      <c r="C13" s="30">
        <v>18.068</v>
      </c>
      <c r="D13" s="25">
        <v>18.0678742442535</v>
      </c>
      <c r="E13" s="25">
        <v>18.0647380251362</v>
      </c>
      <c r="F13" s="25">
        <v>18.0670739546606</v>
      </c>
      <c r="G13" s="25">
        <v>18.0735540616553</v>
      </c>
      <c r="H13" s="25">
        <v>18.0656363673362</v>
      </c>
      <c r="I13" s="25">
        <v>18.0617854598962</v>
      </c>
      <c r="J13" s="25">
        <v>18.0685827663703</v>
      </c>
      <c r="K13" s="26">
        <v>18.0720189315637</v>
      </c>
      <c r="M13" s="4">
        <f t="shared" si="3"/>
        <v>18.06769597898578</v>
      </c>
      <c r="N13" s="4">
        <f t="shared" si="4"/>
        <v>0.003574707890071869</v>
      </c>
      <c r="P13" s="4">
        <f t="shared" si="5"/>
        <v>18.067657976358998</v>
      </c>
      <c r="Q13" s="4">
        <f t="shared" si="6"/>
        <v>0.0038195794387136986</v>
      </c>
      <c r="S13" s="4">
        <f t="shared" si="0"/>
        <v>3.800262678055333E-05</v>
      </c>
      <c r="T13" s="4">
        <f t="shared" si="7"/>
        <v>-0.0002448715486418297</v>
      </c>
      <c r="V13" s="4">
        <f t="shared" si="1"/>
        <v>-0.00030402101422311034</v>
      </c>
      <c r="W13" s="4">
        <f t="shared" si="2"/>
        <v>-0.00034202364100366367</v>
      </c>
    </row>
    <row r="14" spans="1:23" ht="12.75">
      <c r="A14" s="1"/>
      <c r="B14" s="2" t="s">
        <v>2</v>
      </c>
      <c r="C14" s="30">
        <v>-9.228</v>
      </c>
      <c r="D14" s="25">
        <v>-9.22819666835601</v>
      </c>
      <c r="E14" s="25">
        <v>-9.22786735764229</v>
      </c>
      <c r="F14" s="25">
        <v>-9.23025372962844</v>
      </c>
      <c r="G14" s="25">
        <v>-9.23154091415235</v>
      </c>
      <c r="H14" s="25">
        <v>-9.22670471751669</v>
      </c>
      <c r="I14" s="25">
        <v>-9.22963532439748</v>
      </c>
      <c r="J14" s="25">
        <v>-9.23139790916548</v>
      </c>
      <c r="K14" s="26">
        <v>-9.23100419957209</v>
      </c>
      <c r="M14" s="4">
        <f t="shared" si="3"/>
        <v>-9.22940009115898</v>
      </c>
      <c r="N14" s="4">
        <f t="shared" si="4"/>
        <v>0.0017661536523964824</v>
      </c>
      <c r="P14" s="4">
        <f t="shared" si="5"/>
        <v>-9.229575102553852</v>
      </c>
      <c r="Q14" s="4">
        <f t="shared" si="6"/>
        <v>0.0018027400823210243</v>
      </c>
      <c r="S14" s="4">
        <f t="shared" si="0"/>
        <v>0.00017501139487130501</v>
      </c>
      <c r="T14" s="4">
        <f t="shared" si="7"/>
        <v>-3.658642992454184E-05</v>
      </c>
      <c r="V14" s="4">
        <f t="shared" si="1"/>
        <v>-0.0014000911589810983</v>
      </c>
      <c r="W14" s="4">
        <f t="shared" si="2"/>
        <v>-0.0015751025538524033</v>
      </c>
    </row>
    <row r="15" spans="1:23" ht="12.75">
      <c r="A15" s="1">
        <v>5</v>
      </c>
      <c r="B15" s="2" t="s">
        <v>0</v>
      </c>
      <c r="C15" s="30">
        <v>80.603</v>
      </c>
      <c r="D15" s="25">
        <v>80.6019817180957</v>
      </c>
      <c r="E15" s="25">
        <v>80.5976048590585</v>
      </c>
      <c r="F15" s="25">
        <v>80.6023787258488</v>
      </c>
      <c r="G15" s="25">
        <v>80.6059462305574</v>
      </c>
      <c r="H15" s="25">
        <v>80.6055836764094</v>
      </c>
      <c r="I15" s="25">
        <v>80.6031747494924</v>
      </c>
      <c r="J15" s="25">
        <v>80.5987505505341</v>
      </c>
      <c r="K15" s="26">
        <v>80.6073028974198</v>
      </c>
      <c r="M15" s="4">
        <f t="shared" si="3"/>
        <v>80.60285815637957</v>
      </c>
      <c r="N15" s="4">
        <f t="shared" si="4"/>
        <v>0.0032075748532110404</v>
      </c>
      <c r="P15" s="4">
        <f t="shared" si="5"/>
        <v>80.602840425927</v>
      </c>
      <c r="Q15" s="4">
        <f t="shared" si="6"/>
        <v>0.0034285702340225072</v>
      </c>
      <c r="S15" s="4">
        <f t="shared" si="0"/>
        <v>1.773045256925343E-05</v>
      </c>
      <c r="T15" s="4">
        <f t="shared" si="7"/>
        <v>-0.00022099538081146687</v>
      </c>
      <c r="V15" s="4">
        <f t="shared" si="1"/>
        <v>-0.00014184362042612975</v>
      </c>
      <c r="W15" s="4">
        <f t="shared" si="2"/>
        <v>-0.00015957407299538318</v>
      </c>
    </row>
    <row r="16" spans="1:23" ht="12.75">
      <c r="A16" s="1"/>
      <c r="B16" s="2" t="s">
        <v>1</v>
      </c>
      <c r="C16" s="30">
        <v>29.972</v>
      </c>
      <c r="D16" s="25">
        <v>29.9721530921199</v>
      </c>
      <c r="E16" s="25">
        <v>29.9600352565174</v>
      </c>
      <c r="F16" s="25">
        <v>29.9623414655685</v>
      </c>
      <c r="G16" s="25">
        <v>29.9692759968669</v>
      </c>
      <c r="H16" s="25">
        <v>29.9701815297334</v>
      </c>
      <c r="I16" s="25">
        <v>29.9618310696295</v>
      </c>
      <c r="J16" s="25">
        <v>29.9633767489479</v>
      </c>
      <c r="K16" s="26">
        <v>29.9697279899534</v>
      </c>
      <c r="M16" s="4">
        <f t="shared" si="3"/>
        <v>29.966769238815214</v>
      </c>
      <c r="N16" s="4">
        <f t="shared" si="4"/>
        <v>0.004794198426673373</v>
      </c>
      <c r="P16" s="4">
        <f t="shared" si="5"/>
        <v>29.966115393667113</v>
      </c>
      <c r="Q16" s="4">
        <f t="shared" si="6"/>
        <v>0.004676594274235716</v>
      </c>
      <c r="S16" s="4">
        <f t="shared" si="0"/>
        <v>0.0006538451481006291</v>
      </c>
      <c r="T16" s="4">
        <f t="shared" si="7"/>
        <v>0.00011760415243765743</v>
      </c>
      <c r="V16" s="4">
        <f t="shared" si="1"/>
        <v>-0.005230761184787269</v>
      </c>
      <c r="W16" s="4">
        <f t="shared" si="2"/>
        <v>-0.005884606332887898</v>
      </c>
    </row>
    <row r="17" spans="1:23" ht="12.75">
      <c r="A17" s="1"/>
      <c r="B17" s="2" t="s">
        <v>2</v>
      </c>
      <c r="C17" s="30">
        <v>-27.756</v>
      </c>
      <c r="D17" s="25">
        <v>-27.7575114866358</v>
      </c>
      <c r="E17" s="25">
        <v>-27.7575102429661</v>
      </c>
      <c r="F17" s="25">
        <v>-27.7583803176874</v>
      </c>
      <c r="G17" s="25">
        <v>-27.7590242915869</v>
      </c>
      <c r="H17" s="25">
        <v>-27.7566026386483</v>
      </c>
      <c r="I17" s="25">
        <v>-27.7568474520153</v>
      </c>
      <c r="J17" s="25">
        <v>-27.7587131118748</v>
      </c>
      <c r="K17" s="26">
        <v>-27.7601423611548</v>
      </c>
      <c r="M17" s="4">
        <f t="shared" si="3"/>
        <v>-27.757859100285494</v>
      </c>
      <c r="N17" s="4">
        <f t="shared" si="4"/>
        <v>0.0013168557703623195</v>
      </c>
      <c r="P17" s="4">
        <f t="shared" si="5"/>
        <v>-27.758091487821176</v>
      </c>
      <c r="Q17" s="4">
        <f t="shared" si="6"/>
        <v>0.0011943071723837394</v>
      </c>
      <c r="S17" s="4">
        <f t="shared" si="0"/>
        <v>0.00023238753568222137</v>
      </c>
      <c r="T17" s="4">
        <f t="shared" si="7"/>
        <v>0.00012254859797858017</v>
      </c>
      <c r="V17" s="4">
        <f t="shared" si="1"/>
        <v>-0.001859100285493298</v>
      </c>
      <c r="W17" s="4">
        <f t="shared" si="2"/>
        <v>-0.0020914878211755195</v>
      </c>
    </row>
    <row r="18" spans="1:23" ht="12.75">
      <c r="A18" s="1">
        <v>6</v>
      </c>
      <c r="B18" s="2" t="s">
        <v>0</v>
      </c>
      <c r="C18" s="30">
        <v>88.127</v>
      </c>
      <c r="D18" s="25">
        <v>88.1260854519427</v>
      </c>
      <c r="E18" s="25">
        <v>88.1225717468093</v>
      </c>
      <c r="F18" s="25">
        <v>88.1288163075306</v>
      </c>
      <c r="G18" s="25">
        <v>88.132778862643</v>
      </c>
      <c r="H18" s="25">
        <v>88.1278570244173</v>
      </c>
      <c r="I18" s="25">
        <v>88.1220332727667</v>
      </c>
      <c r="J18" s="25">
        <v>88.128345076734</v>
      </c>
      <c r="K18" s="26">
        <v>88.1329066980453</v>
      </c>
      <c r="M18" s="4">
        <f t="shared" si="3"/>
        <v>88.12759938232098</v>
      </c>
      <c r="N18" s="4">
        <f t="shared" si="4"/>
        <v>0.0038080162477092875</v>
      </c>
      <c r="P18" s="4">
        <f t="shared" si="5"/>
        <v>88.12767430511111</v>
      </c>
      <c r="Q18" s="4">
        <f t="shared" si="6"/>
        <v>0.004063842927574568</v>
      </c>
      <c r="S18" s="4">
        <f t="shared" si="0"/>
        <v>-7.492279013376901E-05</v>
      </c>
      <c r="T18" s="4">
        <f t="shared" si="7"/>
        <v>-0.0002558266798652806</v>
      </c>
      <c r="V18" s="4">
        <f t="shared" si="1"/>
        <v>0.000599382320984887</v>
      </c>
      <c r="W18" s="4">
        <f t="shared" si="2"/>
        <v>0.000674305111118656</v>
      </c>
    </row>
    <row r="19" spans="1:23" ht="12.75">
      <c r="A19" s="1"/>
      <c r="B19" s="2" t="s">
        <v>1</v>
      </c>
      <c r="C19" s="30">
        <v>33.301</v>
      </c>
      <c r="D19" s="25">
        <v>33.3014909541389</v>
      </c>
      <c r="E19" s="25">
        <v>33.2948438357326</v>
      </c>
      <c r="F19" s="25">
        <v>33.2975790895454</v>
      </c>
      <c r="G19" s="25">
        <v>33.3044214408661</v>
      </c>
      <c r="H19" s="25">
        <v>33.2959332513681</v>
      </c>
      <c r="I19" s="25">
        <v>33.2961519663253</v>
      </c>
      <c r="J19" s="25">
        <v>33.3006474494301</v>
      </c>
      <c r="K19" s="26">
        <v>33.3045509785222</v>
      </c>
      <c r="M19" s="4">
        <f t="shared" si="3"/>
        <v>33.29962432954763</v>
      </c>
      <c r="N19" s="4">
        <f t="shared" si="4"/>
        <v>0.0036473478417559722</v>
      </c>
      <c r="P19" s="4">
        <f t="shared" si="5"/>
        <v>33.299452370741086</v>
      </c>
      <c r="Q19" s="4">
        <f t="shared" si="6"/>
        <v>0.0038599804290285764</v>
      </c>
      <c r="S19" s="4">
        <f t="shared" si="0"/>
        <v>0.00017195880654696793</v>
      </c>
      <c r="T19" s="4">
        <f t="shared" si="7"/>
        <v>-0.00021263258727260417</v>
      </c>
      <c r="V19" s="4">
        <f t="shared" si="1"/>
        <v>-0.001375670452368638</v>
      </c>
      <c r="W19" s="4">
        <f t="shared" si="2"/>
        <v>-0.001547629258915606</v>
      </c>
    </row>
    <row r="20" spans="1:23" ht="12.75">
      <c r="A20" s="1"/>
      <c r="B20" s="2" t="s">
        <v>2</v>
      </c>
      <c r="C20" s="30">
        <v>-3.635</v>
      </c>
      <c r="D20" s="25">
        <v>-3.63550954977891</v>
      </c>
      <c r="E20" s="25">
        <v>-3.63416013001222</v>
      </c>
      <c r="F20" s="25">
        <v>-3.63638988638304</v>
      </c>
      <c r="G20" s="25">
        <v>-3.63856971104379</v>
      </c>
      <c r="H20" s="25">
        <v>-3.63254275450208</v>
      </c>
      <c r="I20" s="25">
        <v>-3.63193881173951</v>
      </c>
      <c r="J20" s="25">
        <v>-3.63890939966187</v>
      </c>
      <c r="K20" s="26">
        <v>-3.63922949123236</v>
      </c>
      <c r="M20" s="4">
        <f t="shared" si="3"/>
        <v>-3.635805526039309</v>
      </c>
      <c r="N20" s="4">
        <f t="shared" si="4"/>
        <v>0.0027014052979765267</v>
      </c>
      <c r="P20" s="4">
        <f t="shared" si="5"/>
        <v>-3.6359062167942224</v>
      </c>
      <c r="Q20" s="4">
        <f t="shared" si="6"/>
        <v>0.002869811926303572</v>
      </c>
      <c r="S20" s="4">
        <f t="shared" si="0"/>
        <v>0.00010069075491347945</v>
      </c>
      <c r="T20" s="4">
        <f t="shared" si="7"/>
        <v>-0.0001684066283270452</v>
      </c>
      <c r="V20" s="4">
        <f t="shared" si="1"/>
        <v>-0.0008055260393091679</v>
      </c>
      <c r="W20" s="4">
        <f t="shared" si="2"/>
        <v>-0.0009062167942226473</v>
      </c>
    </row>
    <row r="21" spans="1:23" ht="12.75">
      <c r="A21" s="1">
        <v>7</v>
      </c>
      <c r="B21" s="2" t="s">
        <v>0</v>
      </c>
      <c r="C21" s="30">
        <v>58.084</v>
      </c>
      <c r="D21" s="25">
        <v>58.0838360062931</v>
      </c>
      <c r="E21" s="25">
        <v>58.080686505109</v>
      </c>
      <c r="F21" s="25">
        <v>58.0828966796167</v>
      </c>
      <c r="G21" s="25">
        <v>58.087886903795</v>
      </c>
      <c r="H21" s="25">
        <v>58.0831873996004</v>
      </c>
      <c r="I21" s="25">
        <v>58.0812505055122</v>
      </c>
      <c r="J21" s="25">
        <v>58.0842023740948</v>
      </c>
      <c r="K21" s="26">
        <v>58.0852520643614</v>
      </c>
      <c r="M21" s="4">
        <f t="shared" si="3"/>
        <v>58.08368871537584</v>
      </c>
      <c r="N21" s="4">
        <f t="shared" si="4"/>
        <v>0.0021297903664583783</v>
      </c>
      <c r="P21" s="4">
        <f t="shared" si="5"/>
        <v>58.08364980479782</v>
      </c>
      <c r="Q21" s="4">
        <f t="shared" si="6"/>
        <v>0.002273419251718159</v>
      </c>
      <c r="S21" s="4">
        <f t="shared" si="0"/>
        <v>3.8910578020079356E-05</v>
      </c>
      <c r="T21" s="4">
        <f t="shared" si="7"/>
        <v>-0.00014362888525978066</v>
      </c>
      <c r="V21" s="4">
        <f t="shared" si="1"/>
        <v>-0.00031128462416063485</v>
      </c>
      <c r="W21" s="4">
        <f t="shared" si="2"/>
        <v>-0.0003501952021807142</v>
      </c>
    </row>
    <row r="22" spans="1:23" ht="12.75">
      <c r="A22" s="1"/>
      <c r="B22" s="2" t="s">
        <v>1</v>
      </c>
      <c r="C22" s="30">
        <v>48.754</v>
      </c>
      <c r="D22" s="25">
        <v>48.7532542877169</v>
      </c>
      <c r="E22" s="25">
        <v>48.7485363855654</v>
      </c>
      <c r="F22" s="25">
        <v>48.7449513901365</v>
      </c>
      <c r="G22" s="25">
        <v>48.7501631201026</v>
      </c>
      <c r="H22" s="25">
        <v>48.7519717612659</v>
      </c>
      <c r="I22" s="25">
        <v>48.7500563576617</v>
      </c>
      <c r="J22" s="25">
        <v>48.7468540207854</v>
      </c>
      <c r="K22" s="26">
        <v>48.7501762613564</v>
      </c>
      <c r="M22" s="4">
        <f t="shared" si="3"/>
        <v>48.749995953843424</v>
      </c>
      <c r="N22" s="4">
        <f t="shared" si="4"/>
        <v>0.0029169065398329673</v>
      </c>
      <c r="P22" s="4">
        <f t="shared" si="5"/>
        <v>48.74949544807385</v>
      </c>
      <c r="Q22" s="4">
        <f t="shared" si="6"/>
        <v>0.002673422532741005</v>
      </c>
      <c r="S22" s="4">
        <f t="shared" si="0"/>
        <v>0.0005005057695726123</v>
      </c>
      <c r="T22" s="4">
        <f t="shared" si="7"/>
        <v>0.0002434840070919624</v>
      </c>
      <c r="V22" s="4">
        <f t="shared" si="1"/>
        <v>-0.004004046156573793</v>
      </c>
      <c r="W22" s="4">
        <f t="shared" si="2"/>
        <v>-0.004504551926146405</v>
      </c>
    </row>
    <row r="23" spans="1:23" ht="12.75">
      <c r="A23" s="1"/>
      <c r="B23" s="2" t="s">
        <v>2</v>
      </c>
      <c r="C23" s="30">
        <v>-8.788</v>
      </c>
      <c r="D23" s="25">
        <v>-8.78884284755596</v>
      </c>
      <c r="E23" s="25">
        <v>-8.78884793665038</v>
      </c>
      <c r="F23" s="25">
        <v>-8.78896408283479</v>
      </c>
      <c r="G23" s="25">
        <v>-8.78840366990839</v>
      </c>
      <c r="H23" s="25">
        <v>-8.78757513577806</v>
      </c>
      <c r="I23" s="25">
        <v>-8.78807329306804</v>
      </c>
      <c r="J23" s="25">
        <v>-8.78824667865212</v>
      </c>
      <c r="K23" s="26">
        <v>-8.78836226161269</v>
      </c>
      <c r="M23" s="4">
        <f t="shared" si="3"/>
        <v>-8.788368434006713</v>
      </c>
      <c r="N23" s="4">
        <f t="shared" si="4"/>
        <v>0.0004579937815541766</v>
      </c>
      <c r="P23" s="4">
        <f t="shared" si="5"/>
        <v>-8.788414488257555</v>
      </c>
      <c r="Q23" s="4">
        <f t="shared" si="6"/>
        <v>0.00046680599550437684</v>
      </c>
      <c r="S23" s="4">
        <f t="shared" si="0"/>
        <v>4.6054250841365274E-05</v>
      </c>
      <c r="T23" s="4">
        <f t="shared" si="7"/>
        <v>-8.812213950200245E-06</v>
      </c>
      <c r="V23" s="4">
        <f t="shared" si="1"/>
        <v>-0.0003684340067131586</v>
      </c>
      <c r="W23" s="4">
        <f t="shared" si="2"/>
        <v>-0.0004144882575545239</v>
      </c>
    </row>
    <row r="24" spans="1:23" ht="12.75">
      <c r="A24" s="1">
        <v>8</v>
      </c>
      <c r="B24" s="2" t="s">
        <v>0</v>
      </c>
      <c r="C24" s="30">
        <v>41.912</v>
      </c>
      <c r="D24" s="25">
        <v>41.9113675246657</v>
      </c>
      <c r="E24" s="25">
        <v>41.9097029172485</v>
      </c>
      <c r="F24" s="25">
        <v>41.9102235680877</v>
      </c>
      <c r="G24" s="25">
        <v>41.9154339837863</v>
      </c>
      <c r="H24" s="25">
        <v>41.9120554127937</v>
      </c>
      <c r="I24" s="25">
        <v>41.9096414095273</v>
      </c>
      <c r="J24" s="25">
        <v>41.9136863028899</v>
      </c>
      <c r="K24" s="26">
        <v>41.9130227120061</v>
      </c>
      <c r="M24" s="4">
        <f t="shared" si="3"/>
        <v>41.91190375900058</v>
      </c>
      <c r="N24" s="4">
        <f t="shared" si="4"/>
        <v>0.001936387910166336</v>
      </c>
      <c r="P24" s="4">
        <f t="shared" si="5"/>
        <v>41.911891728875645</v>
      </c>
      <c r="Q24" s="4">
        <f t="shared" si="6"/>
        <v>0.0020697261719468053</v>
      </c>
      <c r="S24" s="4">
        <f t="shared" si="0"/>
        <v>1.2030124935336062E-05</v>
      </c>
      <c r="T24" s="4">
        <f t="shared" si="7"/>
        <v>-0.00013333826178046925</v>
      </c>
      <c r="V24" s="4">
        <f t="shared" si="1"/>
        <v>-9.624099941873965E-05</v>
      </c>
      <c r="W24" s="4">
        <f t="shared" si="2"/>
        <v>-0.00010827112435407571</v>
      </c>
    </row>
    <row r="25" spans="1:23" ht="12.75">
      <c r="A25" s="1"/>
      <c r="B25" s="2" t="s">
        <v>1</v>
      </c>
      <c r="C25" s="30">
        <v>50.075</v>
      </c>
      <c r="D25" s="25">
        <v>50.0743825426254</v>
      </c>
      <c r="E25" s="25">
        <v>50.0755455165229</v>
      </c>
      <c r="F25" s="25">
        <v>50.069485640015</v>
      </c>
      <c r="G25" s="25">
        <v>50.0691298239316</v>
      </c>
      <c r="H25" s="25">
        <v>50.0759897174928</v>
      </c>
      <c r="I25" s="25">
        <v>50.0757288204492</v>
      </c>
      <c r="J25" s="25">
        <v>50.0729562205025</v>
      </c>
      <c r="K25" s="26">
        <v>50.0685502393829</v>
      </c>
      <c r="M25" s="4">
        <f t="shared" si="3"/>
        <v>50.07297428010247</v>
      </c>
      <c r="N25" s="4">
        <f t="shared" si="4"/>
        <v>0.0030802043700556905</v>
      </c>
      <c r="P25" s="4">
        <f t="shared" si="5"/>
        <v>50.07272106511528</v>
      </c>
      <c r="Q25" s="4">
        <f t="shared" si="6"/>
        <v>0.0031911661090613373</v>
      </c>
      <c r="S25" s="4">
        <f t="shared" si="0"/>
        <v>0.00025321498718966495</v>
      </c>
      <c r="T25" s="4">
        <f t="shared" si="7"/>
        <v>-0.00011096173900564674</v>
      </c>
      <c r="V25" s="4">
        <f t="shared" si="1"/>
        <v>-0.0020257198975315305</v>
      </c>
      <c r="W25" s="4">
        <f t="shared" si="2"/>
        <v>-0.0022789348847211954</v>
      </c>
    </row>
    <row r="26" spans="1:23" ht="12.75">
      <c r="A26" s="1"/>
      <c r="B26" s="2" t="s">
        <v>2</v>
      </c>
      <c r="C26" s="30">
        <v>-2.739</v>
      </c>
      <c r="D26" s="25">
        <v>-2.73896114208585</v>
      </c>
      <c r="E26" s="25">
        <v>-2.74026472229162</v>
      </c>
      <c r="F26" s="25">
        <v>-2.74052918391221</v>
      </c>
      <c r="G26" s="25">
        <v>-2.73747379047062</v>
      </c>
      <c r="H26" s="25">
        <v>-2.74134849334295</v>
      </c>
      <c r="I26" s="25">
        <v>-2.73988194257501</v>
      </c>
      <c r="J26" s="25">
        <v>-2.73793445355638</v>
      </c>
      <c r="K26" s="26">
        <v>-2.73902744695138</v>
      </c>
      <c r="M26" s="4">
        <f t="shared" si="3"/>
        <v>-2.739380130576224</v>
      </c>
      <c r="N26" s="4">
        <f t="shared" si="4"/>
        <v>0.0012448716966350628</v>
      </c>
      <c r="P26" s="4">
        <f t="shared" si="5"/>
        <v>-2.739427646898253</v>
      </c>
      <c r="Q26" s="4">
        <f t="shared" si="6"/>
        <v>0.0013220699498897853</v>
      </c>
      <c r="S26" s="4">
        <f t="shared" si="0"/>
        <v>4.751632202859568E-05</v>
      </c>
      <c r="T26" s="4">
        <f t="shared" si="7"/>
        <v>-7.719825325472243E-05</v>
      </c>
      <c r="V26" s="4">
        <f t="shared" si="1"/>
        <v>-0.00038013057622432456</v>
      </c>
      <c r="W26" s="4">
        <f t="shared" si="2"/>
        <v>-0.00042764689825292024</v>
      </c>
    </row>
    <row r="27" spans="1:23" ht="12.75">
      <c r="A27" s="1">
        <v>9</v>
      </c>
      <c r="B27" s="2" t="s">
        <v>0</v>
      </c>
      <c r="C27" s="30">
        <v>21.618</v>
      </c>
      <c r="D27" s="25">
        <v>21.6181502996148</v>
      </c>
      <c r="E27" s="25">
        <v>21.6130426514018</v>
      </c>
      <c r="F27" s="25">
        <v>21.6116365810479</v>
      </c>
      <c r="G27" s="25">
        <v>21.6162584074938</v>
      </c>
      <c r="H27" s="25">
        <v>21.6187058827937</v>
      </c>
      <c r="I27" s="25">
        <v>21.6138853576286</v>
      </c>
      <c r="J27" s="25">
        <v>21.6153236141856</v>
      </c>
      <c r="K27" s="26">
        <v>21.6224642012539</v>
      </c>
      <c r="M27" s="4">
        <f t="shared" si="3"/>
        <v>21.616385221713344</v>
      </c>
      <c r="N27" s="4">
        <f t="shared" si="4"/>
        <v>0.0033387356571431244</v>
      </c>
      <c r="P27" s="4">
        <f t="shared" si="5"/>
        <v>21.616183374427514</v>
      </c>
      <c r="Q27" s="4">
        <f t="shared" si="6"/>
        <v>0.0035100630596044857</v>
      </c>
      <c r="S27" s="4">
        <f t="shared" si="0"/>
        <v>0.00020184728582961498</v>
      </c>
      <c r="T27" s="4">
        <f t="shared" si="7"/>
        <v>-0.0001713274024613613</v>
      </c>
      <c r="V27" s="4">
        <f t="shared" si="1"/>
        <v>-0.0016147782866546834</v>
      </c>
      <c r="W27" s="4">
        <f t="shared" si="2"/>
        <v>-0.0018166255724842983</v>
      </c>
    </row>
    <row r="28" spans="1:23" ht="12.75">
      <c r="A28" s="1"/>
      <c r="B28" s="2" t="s">
        <v>1</v>
      </c>
      <c r="C28" s="30">
        <v>32.041</v>
      </c>
      <c r="D28" s="25">
        <v>32.0409342187147</v>
      </c>
      <c r="E28" s="25">
        <v>32.0486505075054</v>
      </c>
      <c r="F28" s="25">
        <v>32.0436716870886</v>
      </c>
      <c r="G28" s="25">
        <v>32.0422615852349</v>
      </c>
      <c r="H28" s="25">
        <v>32.0460715459137</v>
      </c>
      <c r="I28" s="25">
        <v>32.0483553434072</v>
      </c>
      <c r="J28" s="25">
        <v>32.0501016869574</v>
      </c>
      <c r="K28" s="26">
        <v>32.042949316348</v>
      </c>
      <c r="M28" s="4">
        <f t="shared" si="3"/>
        <v>32.04488843235221</v>
      </c>
      <c r="N28" s="4">
        <f t="shared" si="4"/>
        <v>0.0034936932524941055</v>
      </c>
      <c r="P28" s="4">
        <f t="shared" si="5"/>
        <v>32.04537448639623</v>
      </c>
      <c r="Q28" s="4">
        <f t="shared" si="6"/>
        <v>0.0033940545898616305</v>
      </c>
      <c r="S28" s="4">
        <f t="shared" si="0"/>
        <v>-0.0004860540440176919</v>
      </c>
      <c r="T28" s="4">
        <f t="shared" si="7"/>
        <v>9.963866263247492E-05</v>
      </c>
      <c r="V28" s="4">
        <f t="shared" si="1"/>
        <v>0.0038884323522125896</v>
      </c>
      <c r="W28" s="4">
        <f t="shared" si="2"/>
        <v>0.004374486396230282</v>
      </c>
    </row>
    <row r="29" spans="1:23" ht="12.75">
      <c r="A29" s="1"/>
      <c r="B29" s="2" t="s">
        <v>2</v>
      </c>
      <c r="C29" s="30">
        <v>-4.883</v>
      </c>
      <c r="D29" s="25">
        <v>-4.88070102291719</v>
      </c>
      <c r="E29" s="25">
        <v>-4.87834765780138</v>
      </c>
      <c r="F29" s="25">
        <v>-4.87642400873134</v>
      </c>
      <c r="G29" s="25">
        <v>-4.87859406457267</v>
      </c>
      <c r="H29" s="25">
        <v>-4.88550404708771</v>
      </c>
      <c r="I29" s="25">
        <v>-4.87945039331171</v>
      </c>
      <c r="J29" s="25">
        <v>-4.87492090446475</v>
      </c>
      <c r="K29" s="26">
        <v>-4.87554860457283</v>
      </c>
      <c r="M29" s="4">
        <f t="shared" si="3"/>
        <v>-4.879165633717731</v>
      </c>
      <c r="N29" s="4">
        <f t="shared" si="4"/>
        <v>0.0034808272467726784</v>
      </c>
      <c r="P29" s="4">
        <f t="shared" si="5"/>
        <v>-4.878686337932447</v>
      </c>
      <c r="Q29" s="4">
        <f t="shared" si="6"/>
        <v>0.0033888284151242596</v>
      </c>
      <c r="S29" s="4">
        <f t="shared" si="0"/>
        <v>-0.00047929578528371763</v>
      </c>
      <c r="T29" s="4">
        <f t="shared" si="7"/>
        <v>9.199883164841879E-05</v>
      </c>
      <c r="V29" s="4">
        <f t="shared" si="1"/>
        <v>0.003834366282268853</v>
      </c>
      <c r="W29" s="4">
        <f t="shared" si="2"/>
        <v>0.0043136620675525705</v>
      </c>
    </row>
    <row r="30" spans="1:23" ht="12.75">
      <c r="A30" s="1">
        <v>10</v>
      </c>
      <c r="B30" s="2" t="s">
        <v>0</v>
      </c>
      <c r="C30" s="30">
        <v>37.236</v>
      </c>
      <c r="D30" s="25">
        <v>37.2387635571609</v>
      </c>
      <c r="E30" s="25">
        <v>37.2346720363773</v>
      </c>
      <c r="F30" s="25">
        <v>37.2287130070042</v>
      </c>
      <c r="G30" s="25">
        <v>37.2273143754366</v>
      </c>
      <c r="H30" s="25">
        <v>37.2315945579448</v>
      </c>
      <c r="I30" s="25">
        <v>37.2324603061817</v>
      </c>
      <c r="J30" s="25">
        <v>37.2269655062133</v>
      </c>
      <c r="K30" s="26">
        <v>37.2272491755863</v>
      </c>
      <c r="M30" s="4">
        <f t="shared" si="3"/>
        <v>37.23152583576722</v>
      </c>
      <c r="N30" s="4">
        <f t="shared" si="4"/>
        <v>0.004299914595610925</v>
      </c>
      <c r="P30" s="4">
        <f t="shared" si="5"/>
        <v>37.230966565238134</v>
      </c>
      <c r="Q30" s="4">
        <f t="shared" si="6"/>
        <v>0.00423242096301059</v>
      </c>
      <c r="S30" s="4">
        <f t="shared" si="0"/>
        <v>0.0005592705290879962</v>
      </c>
      <c r="T30" s="4">
        <f t="shared" si="7"/>
        <v>6.749363260033503E-05</v>
      </c>
      <c r="V30" s="4">
        <f t="shared" si="1"/>
        <v>-0.004474164232775024</v>
      </c>
      <c r="W30" s="4">
        <f t="shared" si="2"/>
        <v>-0.00503343476186302</v>
      </c>
    </row>
    <row r="31" spans="1:23" ht="12.75">
      <c r="A31" s="1"/>
      <c r="B31" s="2" t="s">
        <v>1</v>
      </c>
      <c r="C31" s="30">
        <v>-1.341</v>
      </c>
      <c r="D31" s="25">
        <v>-1.33958482418203</v>
      </c>
      <c r="E31" s="25">
        <v>-1.32713877914814</v>
      </c>
      <c r="F31" s="25">
        <v>-1.33028144038891</v>
      </c>
      <c r="G31" s="25">
        <v>-1.34253932965211</v>
      </c>
      <c r="H31" s="25">
        <v>-1.34117505153373</v>
      </c>
      <c r="I31" s="25">
        <v>-1.33130848489297</v>
      </c>
      <c r="J31" s="25">
        <v>-1.33460258661686</v>
      </c>
      <c r="K31" s="26">
        <v>-1.34624398865826</v>
      </c>
      <c r="M31" s="4">
        <f t="shared" si="3"/>
        <v>-1.3370971650081125</v>
      </c>
      <c r="N31" s="4">
        <f t="shared" si="4"/>
        <v>0.006487358441625319</v>
      </c>
      <c r="P31" s="4">
        <f t="shared" si="5"/>
        <v>-1.3366093106341264</v>
      </c>
      <c r="Q31" s="4">
        <f t="shared" si="6"/>
        <v>0.006756482816053429</v>
      </c>
      <c r="S31" s="4">
        <f t="shared" si="0"/>
        <v>-0.00048785437398612963</v>
      </c>
      <c r="T31" s="4">
        <f t="shared" si="7"/>
        <v>-0.00026912437442810997</v>
      </c>
      <c r="V31" s="4">
        <f t="shared" si="1"/>
        <v>0.0039028349918874827</v>
      </c>
      <c r="W31" s="4">
        <f t="shared" si="2"/>
        <v>0.004390689365873612</v>
      </c>
    </row>
    <row r="32" spans="1:23" ht="12.75">
      <c r="A32" s="1"/>
      <c r="B32" s="2" t="s">
        <v>2</v>
      </c>
      <c r="C32" s="30">
        <v>-6.823</v>
      </c>
      <c r="D32" s="25">
        <v>-6.82031518601114</v>
      </c>
      <c r="E32" s="25">
        <v>-6.81828746267053</v>
      </c>
      <c r="F32" s="25">
        <v>-6.81821470344363</v>
      </c>
      <c r="G32" s="25">
        <v>-6.82297252120546</v>
      </c>
      <c r="H32" s="25">
        <v>-6.82629219220816</v>
      </c>
      <c r="I32" s="25">
        <v>-6.82318619844372</v>
      </c>
      <c r="J32" s="25">
        <v>-6.82111162551855</v>
      </c>
      <c r="K32" s="26">
        <v>-6.82349713760503</v>
      </c>
      <c r="M32" s="4">
        <f t="shared" si="3"/>
        <v>-6.821875225234024</v>
      </c>
      <c r="N32" s="4">
        <f t="shared" si="4"/>
        <v>0.0026366714661161302</v>
      </c>
      <c r="P32" s="4">
        <f t="shared" si="5"/>
        <v>-6.821734628388278</v>
      </c>
      <c r="Q32" s="4">
        <f t="shared" si="6"/>
        <v>0.002782420151681925</v>
      </c>
      <c r="S32" s="4">
        <f t="shared" si="0"/>
        <v>-0.00014059684574618814</v>
      </c>
      <c r="T32" s="4">
        <f t="shared" si="7"/>
        <v>-0.0001457486855657949</v>
      </c>
      <c r="V32" s="4">
        <f t="shared" si="1"/>
        <v>0.0011247747659766105</v>
      </c>
      <c r="W32" s="4">
        <f t="shared" si="2"/>
        <v>0.0012653716117227987</v>
      </c>
    </row>
    <row r="33" spans="1:23" ht="12.75">
      <c r="A33" s="1">
        <v>11</v>
      </c>
      <c r="B33" s="2" t="s">
        <v>0</v>
      </c>
      <c r="C33" s="30">
        <v>25.594</v>
      </c>
      <c r="D33" s="25">
        <v>25.5952466360687</v>
      </c>
      <c r="E33" s="25">
        <v>25.5989317172415</v>
      </c>
      <c r="F33" s="25">
        <v>25.5875456791227</v>
      </c>
      <c r="G33" s="25">
        <v>25.5873576298337</v>
      </c>
      <c r="H33" s="25">
        <v>25.5908429021942</v>
      </c>
      <c r="I33" s="25">
        <v>25.5915671311244</v>
      </c>
      <c r="J33" s="25">
        <v>25.5890824805365</v>
      </c>
      <c r="K33" s="26">
        <v>25.5870113935346</v>
      </c>
      <c r="M33" s="4">
        <f t="shared" si="3"/>
        <v>25.591287285517367</v>
      </c>
      <c r="N33" s="4">
        <f t="shared" si="4"/>
        <v>0.004097783434308725</v>
      </c>
      <c r="P33" s="4">
        <f t="shared" si="5"/>
        <v>25.590948196207037</v>
      </c>
      <c r="Q33" s="4">
        <f t="shared" si="6"/>
        <v>0.004243582722327079</v>
      </c>
      <c r="S33" s="4">
        <f t="shared" si="0"/>
        <v>0.0003390893103301096</v>
      </c>
      <c r="T33" s="4">
        <f t="shared" si="7"/>
        <v>-0.00014579928801835423</v>
      </c>
      <c r="V33" s="4">
        <f t="shared" si="1"/>
        <v>-0.0027127144826337712</v>
      </c>
      <c r="W33" s="4">
        <f t="shared" si="2"/>
        <v>-0.003051803792963881</v>
      </c>
    </row>
    <row r="34" spans="1:23" ht="12.75">
      <c r="A34" s="1"/>
      <c r="B34" s="2" t="s">
        <v>1</v>
      </c>
      <c r="C34" s="30">
        <v>-21.635</v>
      </c>
      <c r="D34" s="25">
        <v>-21.6335063599939</v>
      </c>
      <c r="E34" s="25">
        <v>-21.6399903874183</v>
      </c>
      <c r="F34" s="25">
        <v>-21.6350429166423</v>
      </c>
      <c r="G34" s="25">
        <v>-21.6451976560688</v>
      </c>
      <c r="H34" s="25">
        <v>-21.6399923991602</v>
      </c>
      <c r="I34" s="25">
        <v>-21.6347441692653</v>
      </c>
      <c r="J34" s="25">
        <v>-21.6422908774107</v>
      </c>
      <c r="K34" s="26">
        <v>-21.6445045629844</v>
      </c>
      <c r="M34" s="4">
        <f t="shared" si="3"/>
        <v>-21.638918814327102</v>
      </c>
      <c r="N34" s="4">
        <f t="shared" si="4"/>
        <v>0.004491632725101337</v>
      </c>
      <c r="P34" s="4">
        <f t="shared" si="5"/>
        <v>-21.63940866611799</v>
      </c>
      <c r="Q34" s="4">
        <f t="shared" si="6"/>
        <v>0.00453748470837334</v>
      </c>
      <c r="S34" s="4">
        <f t="shared" si="0"/>
        <v>0.0004898517908884514</v>
      </c>
      <c r="T34" s="4">
        <f t="shared" si="7"/>
        <v>-4.585198327200241E-05</v>
      </c>
      <c r="V34" s="4">
        <f t="shared" si="1"/>
        <v>-0.003918814327100506</v>
      </c>
      <c r="W34" s="4">
        <f t="shared" si="2"/>
        <v>-0.0044086661179889575</v>
      </c>
    </row>
    <row r="35" spans="1:23" ht="12.75">
      <c r="A35" s="1"/>
      <c r="B35" s="2" t="s">
        <v>2</v>
      </c>
      <c r="C35" s="30">
        <v>-4.332</v>
      </c>
      <c r="D35" s="25">
        <v>-4.33561558685864</v>
      </c>
      <c r="E35" s="25">
        <v>-4.33250770857468</v>
      </c>
      <c r="F35" s="25">
        <v>-4.33135813383929</v>
      </c>
      <c r="G35" s="25">
        <v>-4.33275087146393</v>
      </c>
      <c r="H35" s="25">
        <v>-4.32609186183463</v>
      </c>
      <c r="I35" s="25">
        <v>-4.33010724251452</v>
      </c>
      <c r="J35" s="25">
        <v>-4.33503356433581</v>
      </c>
      <c r="K35" s="26">
        <v>-4.33607204221907</v>
      </c>
      <c r="M35" s="4">
        <f t="shared" si="3"/>
        <v>-4.332393001293396</v>
      </c>
      <c r="N35" s="4">
        <f t="shared" si="4"/>
        <v>0.0031062166335552423</v>
      </c>
      <c r="P35" s="4">
        <f t="shared" si="5"/>
        <v>-4.332442126455072</v>
      </c>
      <c r="Q35" s="4">
        <f t="shared" si="6"/>
        <v>0.003316945624428639</v>
      </c>
      <c r="S35" s="4">
        <f t="shared" si="0"/>
        <v>4.9125161675434015E-05</v>
      </c>
      <c r="T35" s="4">
        <f t="shared" si="7"/>
        <v>-0.00021072899087339666</v>
      </c>
      <c r="V35" s="4">
        <f t="shared" si="1"/>
        <v>-0.0003930012933963667</v>
      </c>
      <c r="W35" s="4">
        <f t="shared" si="2"/>
        <v>-0.0004421264550718007</v>
      </c>
    </row>
    <row r="36" spans="1:23" ht="12.75">
      <c r="A36" s="1">
        <v>12</v>
      </c>
      <c r="B36" s="2" t="s">
        <v>0</v>
      </c>
      <c r="C36" s="30">
        <v>38.08</v>
      </c>
      <c r="D36" s="25">
        <v>38.0783813839792</v>
      </c>
      <c r="E36" s="25">
        <v>38.0775380584884</v>
      </c>
      <c r="F36" s="25">
        <v>38.0771011992739</v>
      </c>
      <c r="G36" s="25">
        <v>38.0755938267571</v>
      </c>
      <c r="H36" s="25">
        <v>38.0825332324532</v>
      </c>
      <c r="I36" s="25">
        <v>38.0828246992125</v>
      </c>
      <c r="J36" s="25">
        <v>38.0796025757815</v>
      </c>
      <c r="K36" s="26">
        <v>38.076319243058</v>
      </c>
      <c r="M36" s="4">
        <f t="shared" si="3"/>
        <v>38.07887713544486</v>
      </c>
      <c r="N36" s="4">
        <f t="shared" si="4"/>
        <v>0.002580047693876929</v>
      </c>
      <c r="P36" s="4">
        <f t="shared" si="5"/>
        <v>38.078736777375475</v>
      </c>
      <c r="Q36" s="4">
        <f t="shared" si="6"/>
        <v>0.0027212061640571926</v>
      </c>
      <c r="S36" s="4">
        <f t="shared" si="0"/>
        <v>0.00014035806938750284</v>
      </c>
      <c r="T36" s="4">
        <f t="shared" si="7"/>
        <v>-0.00014115847018026382</v>
      </c>
      <c r="V36" s="4">
        <f t="shared" si="1"/>
        <v>-0.0011228645551355498</v>
      </c>
      <c r="W36" s="4">
        <f t="shared" si="2"/>
        <v>-0.0012632226245230527</v>
      </c>
    </row>
    <row r="37" spans="1:23" ht="12.75">
      <c r="A37" s="1"/>
      <c r="B37" s="2" t="s">
        <v>1</v>
      </c>
      <c r="C37" s="30">
        <v>-48.024</v>
      </c>
      <c r="D37" s="25">
        <v>-48.0247853049334</v>
      </c>
      <c r="E37" s="25">
        <v>-48.0173348719754</v>
      </c>
      <c r="F37" s="25">
        <v>-48.0240495337902</v>
      </c>
      <c r="G37" s="25">
        <v>-48.0304466712348</v>
      </c>
      <c r="H37" s="25">
        <v>-48.0283866442023</v>
      </c>
      <c r="I37" s="25">
        <v>-48.0226688663232</v>
      </c>
      <c r="J37" s="25">
        <v>-48.0271177617936</v>
      </c>
      <c r="K37" s="26">
        <v>-48.0302289122309</v>
      </c>
      <c r="M37" s="4">
        <f t="shared" si="3"/>
        <v>-48.025446507387095</v>
      </c>
      <c r="N37" s="4">
        <f t="shared" si="4"/>
        <v>0.004142848610037959</v>
      </c>
      <c r="P37" s="4">
        <f t="shared" si="5"/>
        <v>-48.02562732081047</v>
      </c>
      <c r="Q37" s="4">
        <f t="shared" si="6"/>
        <v>0.004390763442761475</v>
      </c>
      <c r="S37" s="4">
        <f t="shared" si="0"/>
        <v>0.0001808134233769465</v>
      </c>
      <c r="T37" s="4">
        <f t="shared" si="7"/>
        <v>-0.00024791483272351613</v>
      </c>
      <c r="V37" s="4">
        <f t="shared" si="1"/>
        <v>-0.0014465073870937317</v>
      </c>
      <c r="W37" s="4">
        <f t="shared" si="2"/>
        <v>-0.0016273208104706782</v>
      </c>
    </row>
    <row r="38" spans="1:23" ht="12.75">
      <c r="A38" s="1"/>
      <c r="B38" s="2" t="s">
        <v>2</v>
      </c>
      <c r="C38" s="31">
        <v>-2.798</v>
      </c>
      <c r="D38" s="27">
        <v>-2.79997329204674</v>
      </c>
      <c r="E38" s="27">
        <v>-2.80022476991746</v>
      </c>
      <c r="F38" s="27">
        <v>-2.80273095453894</v>
      </c>
      <c r="G38" s="27">
        <v>-2.80202142067049</v>
      </c>
      <c r="H38" s="27">
        <v>-2.79441464782955</v>
      </c>
      <c r="I38" s="27">
        <v>-2.79939151400452</v>
      </c>
      <c r="J38" s="27">
        <v>-2.80443022879531</v>
      </c>
      <c r="K38" s="28">
        <v>-2.80055534628918</v>
      </c>
      <c r="M38" s="4">
        <f>AVERAGE(C38:K38)</f>
        <v>-2.800193574899132</v>
      </c>
      <c r="N38" s="4">
        <f t="shared" si="4"/>
        <v>0.0028887713355243644</v>
      </c>
      <c r="P38" s="4">
        <f t="shared" si="5"/>
        <v>-2.8004677717615234</v>
      </c>
      <c r="Q38" s="4">
        <f t="shared" si="6"/>
        <v>0.0029603753728855843</v>
      </c>
      <c r="S38" s="4">
        <f t="shared" si="0"/>
        <v>0.00027419686239138485</v>
      </c>
      <c r="T38" s="4">
        <f t="shared" si="7"/>
        <v>-7.160403736121987E-05</v>
      </c>
      <c r="V38" s="4">
        <f t="shared" si="1"/>
        <v>-0.002193574899131967</v>
      </c>
      <c r="W38" s="4">
        <f t="shared" si="2"/>
        <v>-0.002467771761523352</v>
      </c>
    </row>
    <row r="40" spans="21:23" ht="12.75">
      <c r="U40"/>
      <c r="V40"/>
      <c r="W40"/>
    </row>
    <row r="41" spans="21:23" ht="12.75">
      <c r="U41"/>
      <c r="V41"/>
      <c r="W41"/>
    </row>
    <row r="42" spans="21:23" ht="12.75">
      <c r="U42"/>
      <c r="V42"/>
      <c r="W42"/>
    </row>
    <row r="43" spans="21:23" ht="12.75">
      <c r="U43"/>
      <c r="V43"/>
      <c r="W43"/>
    </row>
    <row r="44" spans="21:23" ht="12.75">
      <c r="U44"/>
      <c r="V44"/>
      <c r="W44"/>
    </row>
    <row r="45" spans="21:23" ht="12.75">
      <c r="U45"/>
      <c r="V45"/>
      <c r="W45"/>
    </row>
    <row r="46" spans="21:23" ht="12.75">
      <c r="U46"/>
      <c r="V46"/>
      <c r="W46"/>
    </row>
    <row r="47" spans="21:23" ht="12.75">
      <c r="U47"/>
      <c r="V47"/>
      <c r="W47"/>
    </row>
    <row r="48" spans="21:23" ht="12.75">
      <c r="U48"/>
      <c r="V48"/>
      <c r="W48"/>
    </row>
    <row r="49" spans="21:23" ht="12.75">
      <c r="U49"/>
      <c r="V49"/>
      <c r="W49"/>
    </row>
    <row r="50" spans="21:23" ht="12.75">
      <c r="U50"/>
      <c r="V50"/>
      <c r="W50"/>
    </row>
    <row r="51" spans="21:23" ht="12.75">
      <c r="U51"/>
      <c r="V51"/>
      <c r="W51"/>
    </row>
    <row r="52" spans="21:23" ht="12.75">
      <c r="U52"/>
      <c r="V52"/>
      <c r="W52"/>
    </row>
    <row r="53" spans="21:23" ht="12.75">
      <c r="U53"/>
      <c r="V53"/>
      <c r="W53"/>
    </row>
    <row r="54" spans="21:23" ht="12.75">
      <c r="U54"/>
      <c r="V54"/>
      <c r="W54"/>
    </row>
    <row r="55" spans="21:23" ht="12.75">
      <c r="U55"/>
      <c r="V55"/>
      <c r="W55"/>
    </row>
    <row r="56" spans="21:23" ht="12.75">
      <c r="U56"/>
      <c r="V56"/>
      <c r="W56"/>
    </row>
    <row r="57" spans="21:23" ht="12.75">
      <c r="U57"/>
      <c r="V57"/>
      <c r="W57"/>
    </row>
    <row r="58" spans="21:23" ht="12.75">
      <c r="U58"/>
      <c r="V58"/>
      <c r="W58"/>
    </row>
    <row r="59" spans="21:23" ht="12.75">
      <c r="U59"/>
      <c r="V59"/>
      <c r="W59"/>
    </row>
    <row r="60" spans="21:23" ht="12.75">
      <c r="U60"/>
      <c r="V60"/>
      <c r="W60"/>
    </row>
    <row r="61" spans="21:23" ht="12.75">
      <c r="U61"/>
      <c r="V61"/>
      <c r="W61"/>
    </row>
    <row r="62" spans="21:23" ht="12.75">
      <c r="U62"/>
      <c r="V62"/>
      <c r="W62"/>
    </row>
    <row r="63" spans="21:23" ht="12.75">
      <c r="U63"/>
      <c r="V63"/>
      <c r="W63"/>
    </row>
    <row r="64" spans="21:23" ht="12.75">
      <c r="U64"/>
      <c r="V64"/>
      <c r="W64"/>
    </row>
    <row r="65" spans="21:23" ht="12.75">
      <c r="U65"/>
      <c r="V65"/>
      <c r="W65"/>
    </row>
    <row r="66" spans="21:23" ht="12.75">
      <c r="U66"/>
      <c r="V66"/>
      <c r="W66"/>
    </row>
    <row r="67" spans="21:23" ht="12.75">
      <c r="U67"/>
      <c r="V67"/>
      <c r="W67"/>
    </row>
    <row r="68" spans="21:23" ht="12.75">
      <c r="U68"/>
      <c r="V68"/>
      <c r="W68"/>
    </row>
    <row r="69" spans="21:23" ht="12.75">
      <c r="U69"/>
      <c r="V69"/>
      <c r="W69"/>
    </row>
    <row r="70" spans="21:23" ht="12.75">
      <c r="U70"/>
      <c r="V70"/>
      <c r="W70"/>
    </row>
    <row r="71" spans="21:23" ht="12.75">
      <c r="U71"/>
      <c r="V71"/>
      <c r="W71"/>
    </row>
    <row r="72" spans="21:23" ht="12.75">
      <c r="U72"/>
      <c r="V72"/>
      <c r="W72"/>
    </row>
    <row r="73" spans="21:23" ht="12.75">
      <c r="U73"/>
      <c r="V73"/>
      <c r="W73"/>
    </row>
    <row r="74" spans="21:23" ht="12.75">
      <c r="U74"/>
      <c r="V74"/>
      <c r="W74"/>
    </row>
  </sheetData>
  <printOptions/>
  <pageMargins left="0.75" right="0.75" top="1" bottom="1" header="0.5" footer="0.5"/>
  <pageSetup horizontalDpi="600" verticalDpi="600" orientation="portrait" r:id="rId1"/>
  <ignoredErrors>
    <ignoredError sqref="P3:Q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N29" sqref="N29"/>
    </sheetView>
  </sheetViews>
  <sheetFormatPr defaultColWidth="9.140625" defaultRowHeight="12.75"/>
  <cols>
    <col min="11" max="11" width="10.28125" style="0" customWidth="1"/>
  </cols>
  <sheetData>
    <row r="1" spans="1:11" ht="12.75">
      <c r="A1" t="s">
        <v>28</v>
      </c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t="s">
        <v>3</v>
      </c>
      <c r="B2" t="s">
        <v>4</v>
      </c>
      <c r="C2" s="4" t="s">
        <v>5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</row>
    <row r="3" spans="1:11" ht="12.75">
      <c r="A3" s="1">
        <v>1</v>
      </c>
      <c r="B3" s="2" t="s">
        <v>0</v>
      </c>
      <c r="D3" s="6">
        <f aca="true" t="shared" si="0" ref="D3:K12">IF(Data="","",Data-Ref)</f>
        <v>0.0007160173689015892</v>
      </c>
      <c r="E3" s="6">
        <f t="shared" si="0"/>
        <v>0.0004485219587024858</v>
      </c>
      <c r="F3" s="6">
        <f t="shared" si="0"/>
        <v>-0.0015100927260931485</v>
      </c>
      <c r="G3" s="6">
        <f t="shared" si="0"/>
        <v>-0.00404269529440171</v>
      </c>
      <c r="H3" s="6">
        <f t="shared" si="0"/>
        <v>-0.0010667047883998748</v>
      </c>
      <c r="I3" s="6">
        <f t="shared" si="0"/>
        <v>0.0023048691421081458</v>
      </c>
      <c r="J3" s="6">
        <f t="shared" si="0"/>
        <v>-0.0030099705479926797</v>
      </c>
      <c r="K3" s="6">
        <f t="shared" si="0"/>
        <v>-0.005016142701691706</v>
      </c>
    </row>
    <row r="4" spans="1:11" ht="12.75">
      <c r="A4" s="1"/>
      <c r="B4" s="2" t="s">
        <v>1</v>
      </c>
      <c r="D4" s="6">
        <f t="shared" si="0"/>
        <v>-0.001332481302505073</v>
      </c>
      <c r="E4" s="6">
        <f t="shared" si="0"/>
        <v>0.005147934535294496</v>
      </c>
      <c r="F4" s="6">
        <f t="shared" si="0"/>
        <v>0.00537598616629964</v>
      </c>
      <c r="G4" s="6">
        <f t="shared" si="0"/>
        <v>0.009605907303196659</v>
      </c>
      <c r="H4" s="6">
        <f t="shared" si="0"/>
        <v>0.0007985756015003176</v>
      </c>
      <c r="I4" s="6">
        <f t="shared" si="0"/>
        <v>0.002529620539895916</v>
      </c>
      <c r="J4" s="6">
        <f t="shared" si="0"/>
        <v>0.005277741206995756</v>
      </c>
      <c r="K4" s="6">
        <f t="shared" si="0"/>
        <v>0.00699353036429784</v>
      </c>
    </row>
    <row r="5" spans="1:11" ht="12.75">
      <c r="A5" s="1"/>
      <c r="B5" s="2" t="s">
        <v>2</v>
      </c>
      <c r="D5" s="6">
        <f t="shared" si="0"/>
        <v>0.002899080729929615</v>
      </c>
      <c r="E5" s="6">
        <f t="shared" si="0"/>
        <v>-0.0051320249036401755</v>
      </c>
      <c r="F5" s="6">
        <f t="shared" si="0"/>
        <v>0.0028712278114197964</v>
      </c>
      <c r="G5" s="6">
        <f t="shared" si="0"/>
        <v>0.0021219443612898736</v>
      </c>
      <c r="H5" s="6">
        <f t="shared" si="0"/>
        <v>-0.0013425274718401603</v>
      </c>
      <c r="I5" s="6">
        <f t="shared" si="0"/>
        <v>1.4212974799754363E-05</v>
      </c>
      <c r="J5" s="6">
        <f t="shared" si="0"/>
        <v>0.0046587194544098764</v>
      </c>
      <c r="K5" s="6">
        <f t="shared" si="0"/>
        <v>0.005099046147639896</v>
      </c>
    </row>
    <row r="6" spans="1:11" ht="12.75">
      <c r="A6" s="1">
        <v>2</v>
      </c>
      <c r="B6" s="2" t="s">
        <v>0</v>
      </c>
      <c r="D6" s="6">
        <f t="shared" si="0"/>
        <v>-0.0005108536255988838</v>
      </c>
      <c r="E6" s="6">
        <f t="shared" si="0"/>
        <v>0.003131161362802004</v>
      </c>
      <c r="F6" s="6">
        <f t="shared" si="0"/>
        <v>0.006140564167807838</v>
      </c>
      <c r="G6" s="6">
        <f t="shared" si="0"/>
        <v>-0.002245865003700942</v>
      </c>
      <c r="H6" s="6">
        <f t="shared" si="0"/>
        <v>-0.0020234267869909672</v>
      </c>
      <c r="I6" s="6">
        <f t="shared" si="0"/>
        <v>0.005067839260405549</v>
      </c>
      <c r="J6" s="6">
        <f t="shared" si="0"/>
        <v>0.0028713493649092925</v>
      </c>
      <c r="K6" s="6">
        <f t="shared" si="0"/>
        <v>-0.005286464168293037</v>
      </c>
    </row>
    <row r="7" spans="1:11" ht="12.75">
      <c r="A7" s="1"/>
      <c r="B7" s="2" t="s">
        <v>1</v>
      </c>
      <c r="D7" s="6">
        <f t="shared" si="0"/>
        <v>-0.0009545222764018035</v>
      </c>
      <c r="E7" s="6">
        <f t="shared" si="0"/>
        <v>0.0014354698517990983</v>
      </c>
      <c r="F7" s="6">
        <f t="shared" si="0"/>
        <v>0.012900383996196751</v>
      </c>
      <c r="G7" s="6">
        <f t="shared" si="0"/>
        <v>0.00902549006049469</v>
      </c>
      <c r="H7" s="6">
        <f t="shared" si="0"/>
        <v>0.009494694843198204</v>
      </c>
      <c r="I7" s="6">
        <f t="shared" si="0"/>
        <v>0.0041883069918000615</v>
      </c>
      <c r="J7" s="6">
        <f t="shared" si="0"/>
        <v>0.00851376447029395</v>
      </c>
      <c r="K7" s="6">
        <f t="shared" si="0"/>
        <v>0.012293752245099654</v>
      </c>
    </row>
    <row r="8" spans="1:11" ht="12.75">
      <c r="A8" s="1"/>
      <c r="B8" s="2" t="s">
        <v>2</v>
      </c>
      <c r="D8" s="6">
        <f t="shared" si="0"/>
        <v>0.0009917220060984278</v>
      </c>
      <c r="E8" s="6">
        <f t="shared" si="0"/>
        <v>-0.0009913617045000933</v>
      </c>
      <c r="F8" s="6">
        <f t="shared" si="0"/>
        <v>7.061121229767764E-05</v>
      </c>
      <c r="G8" s="6">
        <f t="shared" si="0"/>
        <v>0.003817850786397514</v>
      </c>
      <c r="H8" s="6">
        <f t="shared" si="0"/>
        <v>-0.0014904736168013244</v>
      </c>
      <c r="I8" s="6">
        <f t="shared" si="0"/>
        <v>0.0004656775206974828</v>
      </c>
      <c r="J8" s="6">
        <f t="shared" si="0"/>
        <v>0.0034449332933981225</v>
      </c>
      <c r="K8" s="6">
        <f t="shared" si="0"/>
        <v>0.004058091514799855</v>
      </c>
    </row>
    <row r="9" spans="1:11" ht="12.75">
      <c r="A9" s="1">
        <v>3</v>
      </c>
      <c r="B9" s="2" t="s">
        <v>0</v>
      </c>
      <c r="D9" s="6">
        <f t="shared" si="0"/>
        <v>-0.0003716595574019266</v>
      </c>
      <c r="E9" s="6">
        <f t="shared" si="0"/>
        <v>0.01420805407650505</v>
      </c>
      <c r="F9" s="6">
        <f t="shared" si="0"/>
        <v>0.01372712389010644</v>
      </c>
      <c r="G9" s="6">
        <f t="shared" si="0"/>
        <v>0.004571291879898354</v>
      </c>
      <c r="H9" s="6">
        <f t="shared" si="0"/>
        <v>0.003462763163497584</v>
      </c>
      <c r="I9" s="6">
        <f t="shared" si="0"/>
        <v>0.008237759887506968</v>
      </c>
      <c r="J9" s="6">
        <f t="shared" si="0"/>
        <v>0.013196134584802621</v>
      </c>
      <c r="K9" s="6">
        <f t="shared" si="0"/>
        <v>0.005691576409702748</v>
      </c>
    </row>
    <row r="10" spans="1:11" ht="12.75">
      <c r="A10" s="1"/>
      <c r="B10" s="2" t="s">
        <v>1</v>
      </c>
      <c r="D10" s="6">
        <f t="shared" si="0"/>
        <v>0.001074153118999277</v>
      </c>
      <c r="E10" s="6">
        <f t="shared" si="0"/>
        <v>-0.0034688928252002427</v>
      </c>
      <c r="F10" s="6">
        <f t="shared" si="0"/>
        <v>-0.003005706355398985</v>
      </c>
      <c r="G10" s="6">
        <f t="shared" si="0"/>
        <v>0.0017462309348985627</v>
      </c>
      <c r="H10" s="6">
        <f t="shared" si="0"/>
        <v>0.0044766513417009435</v>
      </c>
      <c r="I10" s="6">
        <f t="shared" si="0"/>
        <v>-0.0009054244192014949</v>
      </c>
      <c r="J10" s="6">
        <f t="shared" si="0"/>
        <v>-0.0012991728494995414</v>
      </c>
      <c r="K10" s="6">
        <f t="shared" si="0"/>
        <v>0.004716464137899834</v>
      </c>
    </row>
    <row r="11" spans="1:11" ht="12.75">
      <c r="A11" s="1"/>
      <c r="B11" s="2" t="s">
        <v>2</v>
      </c>
      <c r="D11" s="6">
        <f t="shared" si="0"/>
        <v>-0.00026402049000040506</v>
      </c>
      <c r="E11" s="6">
        <f t="shared" si="0"/>
        <v>0.0021413751345029652</v>
      </c>
      <c r="F11" s="6">
        <f t="shared" si="0"/>
        <v>-0.001696838024699332</v>
      </c>
      <c r="G11" s="6">
        <f t="shared" si="0"/>
        <v>0.0034114599267027756</v>
      </c>
      <c r="H11" s="6">
        <f t="shared" si="0"/>
        <v>-0.0020905101632990863</v>
      </c>
      <c r="I11" s="6">
        <f t="shared" si="0"/>
        <v>-0.003967718425698763</v>
      </c>
      <c r="J11" s="6">
        <f t="shared" si="0"/>
        <v>0.0005942232770017597</v>
      </c>
      <c r="K11" s="6">
        <f t="shared" si="0"/>
        <v>0.002281753547002552</v>
      </c>
    </row>
    <row r="12" spans="1:11" ht="12.75">
      <c r="A12" s="1">
        <v>4</v>
      </c>
      <c r="B12" s="2" t="s">
        <v>0</v>
      </c>
      <c r="D12" s="6">
        <f t="shared" si="0"/>
        <v>0.00035391799339379304</v>
      </c>
      <c r="E12" s="6">
        <f t="shared" si="0"/>
        <v>0.001461770867805967</v>
      </c>
      <c r="F12" s="6">
        <f t="shared" si="0"/>
        <v>0.006330657135904971</v>
      </c>
      <c r="G12" s="6">
        <f t="shared" si="0"/>
        <v>0.007147048115101029</v>
      </c>
      <c r="H12" s="6">
        <f t="shared" si="0"/>
        <v>0.0012672798052051348</v>
      </c>
      <c r="I12" s="6">
        <f t="shared" si="0"/>
        <v>0.0015521002642060466</v>
      </c>
      <c r="J12" s="6">
        <f t="shared" si="0"/>
        <v>0.004984005628301702</v>
      </c>
      <c r="K12" s="6">
        <f t="shared" si="0"/>
        <v>0.007082645194600445</v>
      </c>
    </row>
    <row r="13" spans="1:11" ht="12.75">
      <c r="A13" s="1"/>
      <c r="B13" s="2" t="s">
        <v>1</v>
      </c>
      <c r="D13" s="6">
        <f aca="true" t="shared" si="1" ref="D13:K22">IF(Data="","",Data-Ref)</f>
        <v>-0.0001257557465024206</v>
      </c>
      <c r="E13" s="6">
        <f t="shared" si="1"/>
        <v>-0.003261974863800532</v>
      </c>
      <c r="F13" s="6">
        <f t="shared" si="1"/>
        <v>-0.0009260453394013268</v>
      </c>
      <c r="G13" s="6">
        <f t="shared" si="1"/>
        <v>0.005554061655299591</v>
      </c>
      <c r="H13" s="6">
        <f t="shared" si="1"/>
        <v>-0.0023636326638012406</v>
      </c>
      <c r="I13" s="6">
        <f t="shared" si="1"/>
        <v>-0.006214540103801625</v>
      </c>
      <c r="J13" s="6">
        <f t="shared" si="1"/>
        <v>0.0005827663703001917</v>
      </c>
      <c r="K13" s="6">
        <f t="shared" si="1"/>
        <v>0.004018931563699368</v>
      </c>
    </row>
    <row r="14" spans="1:11" ht="12.75">
      <c r="A14" s="1"/>
      <c r="B14" s="2" t="s">
        <v>2</v>
      </c>
      <c r="D14" s="6">
        <f t="shared" si="1"/>
        <v>-0.0001966683560095106</v>
      </c>
      <c r="E14" s="6">
        <f t="shared" si="1"/>
        <v>0.0001326423577090452</v>
      </c>
      <c r="F14" s="6">
        <f t="shared" si="1"/>
        <v>-0.002253729628440837</v>
      </c>
      <c r="G14" s="6">
        <f t="shared" si="1"/>
        <v>-0.0035409141523494725</v>
      </c>
      <c r="H14" s="6">
        <f t="shared" si="1"/>
        <v>0.001295282483310345</v>
      </c>
      <c r="I14" s="6">
        <f t="shared" si="1"/>
        <v>-0.0016353243974798204</v>
      </c>
      <c r="J14" s="6">
        <f t="shared" si="1"/>
        <v>-0.0033979091654803284</v>
      </c>
      <c r="K14" s="6">
        <f t="shared" si="1"/>
        <v>-0.003004199572091082</v>
      </c>
    </row>
    <row r="15" spans="1:11" ht="12.75">
      <c r="A15" s="1">
        <v>5</v>
      </c>
      <c r="B15" s="2" t="s">
        <v>0</v>
      </c>
      <c r="D15" s="6">
        <f t="shared" si="1"/>
        <v>-0.0010182819042938718</v>
      </c>
      <c r="E15" s="6">
        <f t="shared" si="1"/>
        <v>-0.005395140941487853</v>
      </c>
      <c r="F15" s="6">
        <f t="shared" si="1"/>
        <v>-0.0006212741512001685</v>
      </c>
      <c r="G15" s="6">
        <f t="shared" si="1"/>
        <v>0.0029462305573986214</v>
      </c>
      <c r="H15" s="6">
        <f t="shared" si="1"/>
        <v>0.002583676409400937</v>
      </c>
      <c r="I15" s="6">
        <f t="shared" si="1"/>
        <v>0.0001747494924018156</v>
      </c>
      <c r="J15" s="6">
        <f t="shared" si="1"/>
        <v>-0.004249449465888233</v>
      </c>
      <c r="K15" s="6">
        <f t="shared" si="1"/>
        <v>0.004302897419805163</v>
      </c>
    </row>
    <row r="16" spans="1:11" ht="12.75">
      <c r="A16" s="1"/>
      <c r="B16" s="2" t="s">
        <v>1</v>
      </c>
      <c r="D16" s="6">
        <f t="shared" si="1"/>
        <v>0.00015309211989844584</v>
      </c>
      <c r="E16" s="6">
        <f t="shared" si="1"/>
        <v>-0.011964743482600682</v>
      </c>
      <c r="F16" s="6">
        <f t="shared" si="1"/>
        <v>-0.009658534431501664</v>
      </c>
      <c r="G16" s="6">
        <f t="shared" si="1"/>
        <v>-0.0027240031330997283</v>
      </c>
      <c r="H16" s="6">
        <f t="shared" si="1"/>
        <v>-0.0018184702666026453</v>
      </c>
      <c r="I16" s="6">
        <f t="shared" si="1"/>
        <v>-0.010168930370500817</v>
      </c>
      <c r="J16" s="6">
        <f t="shared" si="1"/>
        <v>-0.008623251052100045</v>
      </c>
      <c r="K16" s="6">
        <f t="shared" si="1"/>
        <v>-0.002272010046599604</v>
      </c>
    </row>
    <row r="17" spans="1:11" ht="12.75">
      <c r="A17" s="1"/>
      <c r="B17" s="2" t="s">
        <v>2</v>
      </c>
      <c r="D17" s="6">
        <f t="shared" si="1"/>
        <v>-0.0015114866357990309</v>
      </c>
      <c r="E17" s="6">
        <f t="shared" si="1"/>
        <v>-0.001510242966098474</v>
      </c>
      <c r="F17" s="6">
        <f t="shared" si="1"/>
        <v>-0.002380317687400435</v>
      </c>
      <c r="G17" s="6">
        <f t="shared" si="1"/>
        <v>-0.0030242915869003184</v>
      </c>
      <c r="H17" s="6">
        <f t="shared" si="1"/>
        <v>-0.0006026386482993473</v>
      </c>
      <c r="I17" s="6">
        <f t="shared" si="1"/>
        <v>-0.0008474520153001208</v>
      </c>
      <c r="J17" s="6">
        <f t="shared" si="1"/>
        <v>-0.002713111874800944</v>
      </c>
      <c r="K17" s="6">
        <f t="shared" si="1"/>
        <v>-0.00414236115479838</v>
      </c>
    </row>
    <row r="18" spans="1:11" ht="12.75">
      <c r="A18" s="1">
        <v>6</v>
      </c>
      <c r="B18" s="2" t="s">
        <v>0</v>
      </c>
      <c r="D18" s="6">
        <f t="shared" si="1"/>
        <v>-0.0009145480572954057</v>
      </c>
      <c r="E18" s="6">
        <f t="shared" si="1"/>
        <v>-0.004428253190695841</v>
      </c>
      <c r="F18" s="6">
        <f t="shared" si="1"/>
        <v>0.001816307530603467</v>
      </c>
      <c r="G18" s="6">
        <f t="shared" si="1"/>
        <v>0.005778862642998206</v>
      </c>
      <c r="H18" s="6">
        <f t="shared" si="1"/>
        <v>0.0008570244173000674</v>
      </c>
      <c r="I18" s="6">
        <f t="shared" si="1"/>
        <v>-0.004966727233295387</v>
      </c>
      <c r="J18" s="6">
        <f t="shared" si="1"/>
        <v>0.0013450767340117409</v>
      </c>
      <c r="K18" s="6">
        <f t="shared" si="1"/>
        <v>0.00590669804530819</v>
      </c>
    </row>
    <row r="19" spans="1:11" ht="12.75">
      <c r="A19" s="1"/>
      <c r="B19" s="2" t="s">
        <v>1</v>
      </c>
      <c r="D19" s="6">
        <f t="shared" si="1"/>
        <v>0.0004909541388968819</v>
      </c>
      <c r="E19" s="6">
        <f t="shared" si="1"/>
        <v>-0.0061561642674021755</v>
      </c>
      <c r="F19" s="6">
        <f t="shared" si="1"/>
        <v>-0.0034209104546008007</v>
      </c>
      <c r="G19" s="6">
        <f t="shared" si="1"/>
        <v>0.003421440866098635</v>
      </c>
      <c r="H19" s="6">
        <f t="shared" si="1"/>
        <v>-0.005066748631904261</v>
      </c>
      <c r="I19" s="6">
        <f t="shared" si="1"/>
        <v>-0.004848033674704766</v>
      </c>
      <c r="J19" s="6">
        <f t="shared" si="1"/>
        <v>-0.00035255056990024514</v>
      </c>
      <c r="K19" s="6">
        <f t="shared" si="1"/>
        <v>0.0035509785221989887</v>
      </c>
    </row>
    <row r="20" spans="1:11" ht="12.75">
      <c r="A20" s="1"/>
      <c r="B20" s="2" t="s">
        <v>2</v>
      </c>
      <c r="D20" s="6">
        <f t="shared" si="1"/>
        <v>-0.0005095497789100456</v>
      </c>
      <c r="E20" s="6">
        <f t="shared" si="1"/>
        <v>0.000839869987779629</v>
      </c>
      <c r="F20" s="6">
        <f t="shared" si="1"/>
        <v>-0.001389886383040384</v>
      </c>
      <c r="G20" s="6">
        <f t="shared" si="1"/>
        <v>-0.0035697110437902246</v>
      </c>
      <c r="H20" s="6">
        <f t="shared" si="1"/>
        <v>0.0024572454979199243</v>
      </c>
      <c r="I20" s="6">
        <f t="shared" si="1"/>
        <v>0.0030611882604896223</v>
      </c>
      <c r="J20" s="6">
        <f t="shared" si="1"/>
        <v>-0.003909399661870427</v>
      </c>
      <c r="K20" s="6">
        <f t="shared" si="1"/>
        <v>-0.004229491232360161</v>
      </c>
    </row>
    <row r="21" spans="1:11" ht="12.75">
      <c r="A21" s="1">
        <v>7</v>
      </c>
      <c r="B21" s="2" t="s">
        <v>0</v>
      </c>
      <c r="D21" s="6">
        <f t="shared" si="1"/>
        <v>-0.00016399370690578507</v>
      </c>
      <c r="E21" s="6">
        <f t="shared" si="1"/>
        <v>-0.003313494891003188</v>
      </c>
      <c r="F21" s="6">
        <f t="shared" si="1"/>
        <v>-0.0011033203833008542</v>
      </c>
      <c r="G21" s="6">
        <f t="shared" si="1"/>
        <v>0.0038869037949993412</v>
      </c>
      <c r="H21" s="6">
        <f t="shared" si="1"/>
        <v>-0.000812600399605401</v>
      </c>
      <c r="I21" s="6">
        <f t="shared" si="1"/>
        <v>-0.002749494487801485</v>
      </c>
      <c r="J21" s="6">
        <f t="shared" si="1"/>
        <v>0.00020237409479761936</v>
      </c>
      <c r="K21" s="6">
        <f t="shared" si="1"/>
        <v>0.0012520643613953553</v>
      </c>
    </row>
    <row r="22" spans="1:11" ht="12.75">
      <c r="A22" s="1"/>
      <c r="B22" s="2" t="s">
        <v>1</v>
      </c>
      <c r="D22" s="6">
        <f t="shared" si="1"/>
        <v>-0.0007457122830984986</v>
      </c>
      <c r="E22" s="6">
        <f t="shared" si="1"/>
        <v>-0.005463614434596309</v>
      </c>
      <c r="F22" s="6">
        <f t="shared" si="1"/>
        <v>-0.009048609863498314</v>
      </c>
      <c r="G22" s="6">
        <f t="shared" si="1"/>
        <v>-0.0038368798973991147</v>
      </c>
      <c r="H22" s="6">
        <f t="shared" si="1"/>
        <v>-0.0020282387340984087</v>
      </c>
      <c r="I22" s="6">
        <f t="shared" si="1"/>
        <v>-0.003943642338299469</v>
      </c>
      <c r="J22" s="6">
        <f t="shared" si="1"/>
        <v>-0.007145979214598697</v>
      </c>
      <c r="K22" s="6">
        <f t="shared" si="1"/>
        <v>-0.0038237386435966414</v>
      </c>
    </row>
    <row r="23" spans="1:11" ht="12.75">
      <c r="A23" s="1"/>
      <c r="B23" s="2" t="s">
        <v>2</v>
      </c>
      <c r="D23" s="6">
        <f aca="true" t="shared" si="2" ref="D23:K32">IF(Data="","",Data-Ref)</f>
        <v>-0.0008428475559600912</v>
      </c>
      <c r="E23" s="6">
        <f t="shared" si="2"/>
        <v>-0.0008479366503806318</v>
      </c>
      <c r="F23" s="6">
        <f t="shared" si="2"/>
        <v>-0.000964082834789437</v>
      </c>
      <c r="G23" s="6">
        <f t="shared" si="2"/>
        <v>-0.00040366990839046935</v>
      </c>
      <c r="H23" s="6">
        <f t="shared" si="2"/>
        <v>0.00042486422194087936</v>
      </c>
      <c r="I23" s="6">
        <f t="shared" si="2"/>
        <v>-7.329306803960378E-05</v>
      </c>
      <c r="J23" s="6">
        <f t="shared" si="2"/>
        <v>-0.0002466786521200248</v>
      </c>
      <c r="K23" s="6">
        <f t="shared" si="2"/>
        <v>-0.00036226161268970714</v>
      </c>
    </row>
    <row r="24" spans="1:11" ht="12.75">
      <c r="A24" s="1">
        <v>8</v>
      </c>
      <c r="B24" s="2" t="s">
        <v>0</v>
      </c>
      <c r="D24" s="6">
        <f t="shared" si="2"/>
        <v>-0.0006324753342994427</v>
      </c>
      <c r="E24" s="6">
        <f t="shared" si="2"/>
        <v>-0.0022970827514967596</v>
      </c>
      <c r="F24" s="6">
        <f t="shared" si="2"/>
        <v>-0.0017764319122974825</v>
      </c>
      <c r="G24" s="6">
        <f t="shared" si="2"/>
        <v>0.003433983786301553</v>
      </c>
      <c r="H24" s="6">
        <f t="shared" si="2"/>
        <v>5.541279369936092E-05</v>
      </c>
      <c r="I24" s="6">
        <f t="shared" si="2"/>
        <v>-0.0023585904726957096</v>
      </c>
      <c r="J24" s="6">
        <f t="shared" si="2"/>
        <v>0.0016863028899010146</v>
      </c>
      <c r="K24" s="6">
        <f t="shared" si="2"/>
        <v>0.0010227120060974926</v>
      </c>
    </row>
    <row r="25" spans="1:11" ht="12.75">
      <c r="A25" s="1"/>
      <c r="B25" s="2" t="s">
        <v>1</v>
      </c>
      <c r="D25" s="6">
        <f t="shared" si="2"/>
        <v>-0.0006174573746022816</v>
      </c>
      <c r="E25" s="6">
        <f t="shared" si="2"/>
        <v>0.0005455165228980263</v>
      </c>
      <c r="F25" s="6">
        <f t="shared" si="2"/>
        <v>-0.005514359984999828</v>
      </c>
      <c r="G25" s="6">
        <f t="shared" si="2"/>
        <v>-0.005870176068405897</v>
      </c>
      <c r="H25" s="6">
        <f t="shared" si="2"/>
        <v>0.0009897174927999686</v>
      </c>
      <c r="I25" s="6">
        <f t="shared" si="2"/>
        <v>0.0007288204491970873</v>
      </c>
      <c r="J25" s="6">
        <f t="shared" si="2"/>
        <v>-0.002043779497505227</v>
      </c>
      <c r="K25" s="6">
        <f t="shared" si="2"/>
        <v>-0.006449760617101674</v>
      </c>
    </row>
    <row r="26" spans="1:11" ht="12.75">
      <c r="A26" s="1"/>
      <c r="B26" s="2" t="s">
        <v>2</v>
      </c>
      <c r="D26" s="6">
        <f t="shared" si="2"/>
        <v>3.8857914149925676E-05</v>
      </c>
      <c r="E26" s="6">
        <f t="shared" si="2"/>
        <v>-0.0012647222916202239</v>
      </c>
      <c r="F26" s="6">
        <f t="shared" si="2"/>
        <v>-0.0015291839122100193</v>
      </c>
      <c r="G26" s="6">
        <f t="shared" si="2"/>
        <v>0.0015262095293797628</v>
      </c>
      <c r="H26" s="6">
        <f t="shared" si="2"/>
        <v>-0.0023484933429500643</v>
      </c>
      <c r="I26" s="6">
        <f t="shared" si="2"/>
        <v>-0.000881942575010175</v>
      </c>
      <c r="J26" s="6">
        <f t="shared" si="2"/>
        <v>0.0010655464436197803</v>
      </c>
      <c r="K26" s="6">
        <f t="shared" si="2"/>
        <v>-2.744695138012787E-05</v>
      </c>
    </row>
    <row r="27" spans="1:11" ht="12.75">
      <c r="A27" s="1">
        <v>9</v>
      </c>
      <c r="B27" s="2" t="s">
        <v>0</v>
      </c>
      <c r="D27" s="6">
        <f t="shared" si="2"/>
        <v>0.00015029961480195198</v>
      </c>
      <c r="E27" s="6">
        <f t="shared" si="2"/>
        <v>-0.004957348598200184</v>
      </c>
      <c r="F27" s="6">
        <f t="shared" si="2"/>
        <v>-0.006363418952098243</v>
      </c>
      <c r="G27" s="6">
        <f t="shared" si="2"/>
        <v>-0.0017415925061996518</v>
      </c>
      <c r="H27" s="6">
        <f t="shared" si="2"/>
        <v>0.0007058827937029832</v>
      </c>
      <c r="I27" s="6">
        <f t="shared" si="2"/>
        <v>-0.004114642371398247</v>
      </c>
      <c r="J27" s="6">
        <f t="shared" si="2"/>
        <v>-0.0026763858144001063</v>
      </c>
      <c r="K27" s="6">
        <f t="shared" si="2"/>
        <v>0.0044642012539029</v>
      </c>
    </row>
    <row r="28" spans="1:11" ht="12.75">
      <c r="A28" s="1"/>
      <c r="B28" s="2" t="s">
        <v>1</v>
      </c>
      <c r="D28" s="6">
        <f t="shared" si="2"/>
        <v>-6.578128529355354E-05</v>
      </c>
      <c r="E28" s="6">
        <f t="shared" si="2"/>
        <v>0.00765050750540297</v>
      </c>
      <c r="F28" s="6">
        <f t="shared" si="2"/>
        <v>0.0026716870886005495</v>
      </c>
      <c r="G28" s="6">
        <f t="shared" si="2"/>
        <v>0.0012615852349000534</v>
      </c>
      <c r="H28" s="6">
        <f t="shared" si="2"/>
        <v>0.005071545913700959</v>
      </c>
      <c r="I28" s="6">
        <f t="shared" si="2"/>
        <v>0.007355343407205339</v>
      </c>
      <c r="J28" s="6">
        <f t="shared" si="2"/>
        <v>0.009101686957400545</v>
      </c>
      <c r="K28" s="6">
        <f t="shared" si="2"/>
        <v>0.0019493163480035491</v>
      </c>
    </row>
    <row r="29" spans="1:11" ht="12.75">
      <c r="A29" s="1"/>
      <c r="B29" s="2" t="s">
        <v>2</v>
      </c>
      <c r="D29" s="6">
        <f t="shared" si="2"/>
        <v>0.0022989770828099054</v>
      </c>
      <c r="E29" s="6">
        <f t="shared" si="2"/>
        <v>0.004652342198619763</v>
      </c>
      <c r="F29" s="6">
        <f t="shared" si="2"/>
        <v>0.00657599126865982</v>
      </c>
      <c r="G29" s="6">
        <f t="shared" si="2"/>
        <v>0.004405935427329588</v>
      </c>
      <c r="H29" s="6">
        <f t="shared" si="2"/>
        <v>-0.002504047087709793</v>
      </c>
      <c r="I29" s="6">
        <f t="shared" si="2"/>
        <v>0.0035496066882902966</v>
      </c>
      <c r="J29" s="6">
        <f t="shared" si="2"/>
        <v>0.008079095535250325</v>
      </c>
      <c r="K29" s="6">
        <f t="shared" si="2"/>
        <v>0.007451395427169771</v>
      </c>
    </row>
    <row r="30" spans="1:11" ht="12.75">
      <c r="A30" s="1">
        <v>10</v>
      </c>
      <c r="B30" s="2" t="s">
        <v>0</v>
      </c>
      <c r="D30" s="6">
        <f t="shared" si="2"/>
        <v>0.002763557160903929</v>
      </c>
      <c r="E30" s="6">
        <f t="shared" si="2"/>
        <v>-0.0013279636226997127</v>
      </c>
      <c r="F30" s="6">
        <f t="shared" si="2"/>
        <v>-0.007286992995794606</v>
      </c>
      <c r="G30" s="6">
        <f t="shared" si="2"/>
        <v>-0.008685624563398164</v>
      </c>
      <c r="H30" s="6">
        <f t="shared" si="2"/>
        <v>-0.004405442055194442</v>
      </c>
      <c r="I30" s="6">
        <f t="shared" si="2"/>
        <v>-0.003539693818296996</v>
      </c>
      <c r="J30" s="6">
        <f t="shared" si="2"/>
        <v>-0.009034493786700182</v>
      </c>
      <c r="K30" s="6">
        <f t="shared" si="2"/>
        <v>-0.008750824413695568</v>
      </c>
    </row>
    <row r="31" spans="1:11" ht="12.75">
      <c r="A31" s="1"/>
      <c r="B31" s="2" t="s">
        <v>1</v>
      </c>
      <c r="D31" s="6">
        <f t="shared" si="2"/>
        <v>0.0014151758179699048</v>
      </c>
      <c r="E31" s="6">
        <f t="shared" si="2"/>
        <v>0.013861220851860034</v>
      </c>
      <c r="F31" s="6">
        <f t="shared" si="2"/>
        <v>0.010718559611089917</v>
      </c>
      <c r="G31" s="6">
        <f t="shared" si="2"/>
        <v>-0.0015393296521100108</v>
      </c>
      <c r="H31" s="6">
        <f t="shared" si="2"/>
        <v>-0.00017505153372998628</v>
      </c>
      <c r="I31" s="6">
        <f t="shared" si="2"/>
        <v>0.009691515107030035</v>
      </c>
      <c r="J31" s="6">
        <f t="shared" si="2"/>
        <v>0.006397413383139927</v>
      </c>
      <c r="K31" s="6">
        <f t="shared" si="2"/>
        <v>-0.005243988658260035</v>
      </c>
    </row>
    <row r="32" spans="1:11" ht="12.75">
      <c r="A32" s="1"/>
      <c r="B32" s="2" t="s">
        <v>2</v>
      </c>
      <c r="D32" s="6">
        <f t="shared" si="2"/>
        <v>0.002684813988860668</v>
      </c>
      <c r="E32" s="6">
        <f t="shared" si="2"/>
        <v>0.004712537329470301</v>
      </c>
      <c r="F32" s="6">
        <f t="shared" si="2"/>
        <v>0.004785296556370611</v>
      </c>
      <c r="G32" s="6">
        <f t="shared" si="2"/>
        <v>2.7478794540236606E-05</v>
      </c>
      <c r="H32" s="6">
        <f t="shared" si="2"/>
        <v>-0.0032921922081596833</v>
      </c>
      <c r="I32" s="6">
        <f t="shared" si="2"/>
        <v>-0.00018619844371947636</v>
      </c>
      <c r="J32" s="6">
        <f t="shared" si="2"/>
        <v>0.0018883744814504055</v>
      </c>
      <c r="K32" s="6">
        <f t="shared" si="2"/>
        <v>-0.0004971376050297849</v>
      </c>
    </row>
    <row r="33" spans="1:11" ht="12.75">
      <c r="A33" s="1">
        <v>11</v>
      </c>
      <c r="B33" s="2" t="s">
        <v>0</v>
      </c>
      <c r="D33" s="6">
        <f aca="true" t="shared" si="3" ref="D33:K38">IF(Data="","",Data-Ref)</f>
        <v>0.0012466360687000133</v>
      </c>
      <c r="E33" s="6">
        <f t="shared" si="3"/>
        <v>0.004931717241497324</v>
      </c>
      <c r="F33" s="6">
        <f t="shared" si="3"/>
        <v>-0.00645432087729958</v>
      </c>
      <c r="G33" s="6">
        <f t="shared" si="3"/>
        <v>-0.0066423701663005374</v>
      </c>
      <c r="H33" s="6">
        <f t="shared" si="3"/>
        <v>-0.003157097805800646</v>
      </c>
      <c r="I33" s="6">
        <f t="shared" si="3"/>
        <v>-0.002432868875601457</v>
      </c>
      <c r="J33" s="6">
        <f t="shared" si="3"/>
        <v>-0.004917519463500497</v>
      </c>
      <c r="K33" s="6">
        <f t="shared" si="3"/>
        <v>-0.006988606465402114</v>
      </c>
    </row>
    <row r="34" spans="1:11" ht="12.75">
      <c r="A34" s="1"/>
      <c r="B34" s="2" t="s">
        <v>1</v>
      </c>
      <c r="D34" s="6">
        <f t="shared" si="3"/>
        <v>0.0014936400061031918</v>
      </c>
      <c r="E34" s="6">
        <f t="shared" si="3"/>
        <v>-0.004990387418299491</v>
      </c>
      <c r="F34" s="6">
        <f t="shared" si="3"/>
        <v>-4.291664229683079E-05</v>
      </c>
      <c r="G34" s="6">
        <f t="shared" si="3"/>
        <v>-0.0101976560687973</v>
      </c>
      <c r="H34" s="6">
        <f t="shared" si="3"/>
        <v>-0.004992399160197891</v>
      </c>
      <c r="I34" s="6">
        <f t="shared" si="3"/>
        <v>0.0002558307347015898</v>
      </c>
      <c r="J34" s="6">
        <f t="shared" si="3"/>
        <v>-0.007290877410699892</v>
      </c>
      <c r="K34" s="6">
        <f t="shared" si="3"/>
        <v>-0.009504562984400167</v>
      </c>
    </row>
    <row r="35" spans="1:11" ht="12.75">
      <c r="A35" s="1"/>
      <c r="B35" s="2" t="s">
        <v>2</v>
      </c>
      <c r="D35" s="6">
        <f t="shared" si="3"/>
        <v>-0.00361558685863983</v>
      </c>
      <c r="E35" s="6">
        <f t="shared" si="3"/>
        <v>-0.000507708574680521</v>
      </c>
      <c r="F35" s="6">
        <f t="shared" si="3"/>
        <v>0.0006418661607101583</v>
      </c>
      <c r="G35" s="6">
        <f t="shared" si="3"/>
        <v>-0.0007508714639303804</v>
      </c>
      <c r="H35" s="6">
        <f t="shared" si="3"/>
        <v>0.005908138165369614</v>
      </c>
      <c r="I35" s="6">
        <f t="shared" si="3"/>
        <v>0.001892757485479457</v>
      </c>
      <c r="J35" s="6">
        <f t="shared" si="3"/>
        <v>-0.003033564335810368</v>
      </c>
      <c r="K35" s="6">
        <f t="shared" si="3"/>
        <v>-0.004072042219069871</v>
      </c>
    </row>
    <row r="36" spans="1:11" ht="12.75">
      <c r="A36" s="1">
        <v>12</v>
      </c>
      <c r="B36" s="2" t="s">
        <v>0</v>
      </c>
      <c r="D36" s="6">
        <f t="shared" si="3"/>
        <v>-0.0016186160207993794</v>
      </c>
      <c r="E36" s="6">
        <f t="shared" si="3"/>
        <v>-0.0024619415115978427</v>
      </c>
      <c r="F36" s="6">
        <f t="shared" si="3"/>
        <v>-0.0028988007261006032</v>
      </c>
      <c r="G36" s="6">
        <f t="shared" si="3"/>
        <v>-0.004406173242898603</v>
      </c>
      <c r="H36" s="6">
        <f t="shared" si="3"/>
        <v>0.002533232453203027</v>
      </c>
      <c r="I36" s="6">
        <f t="shared" si="3"/>
        <v>0.00282469921250339</v>
      </c>
      <c r="J36" s="6">
        <f t="shared" si="3"/>
        <v>-0.00039742421849808807</v>
      </c>
      <c r="K36" s="6">
        <f t="shared" si="3"/>
        <v>-0.0036807569419963215</v>
      </c>
    </row>
    <row r="37" spans="1:11" ht="12.75">
      <c r="A37" s="1"/>
      <c r="B37" s="2" t="s">
        <v>1</v>
      </c>
      <c r="D37" s="6">
        <f t="shared" si="3"/>
        <v>-0.000785304933401676</v>
      </c>
      <c r="E37" s="6">
        <f t="shared" si="3"/>
        <v>0.0066651280246006195</v>
      </c>
      <c r="F37" s="6">
        <f t="shared" si="3"/>
        <v>-4.9533790196676364E-05</v>
      </c>
      <c r="G37" s="6">
        <f t="shared" si="3"/>
        <v>-0.006446671234797918</v>
      </c>
      <c r="H37" s="6">
        <f t="shared" si="3"/>
        <v>-0.0043866442022988394</v>
      </c>
      <c r="I37" s="6">
        <f t="shared" si="3"/>
        <v>0.0013311336767998228</v>
      </c>
      <c r="J37" s="6">
        <f t="shared" si="3"/>
        <v>-0.003117761793596685</v>
      </c>
      <c r="K37" s="6">
        <f t="shared" si="3"/>
        <v>-0.006228912230902495</v>
      </c>
    </row>
    <row r="38" spans="1:11" ht="12.75">
      <c r="A38" s="1"/>
      <c r="B38" s="2" t="s">
        <v>2</v>
      </c>
      <c r="D38" s="6">
        <f t="shared" si="3"/>
        <v>-0.001973292046740127</v>
      </c>
      <c r="E38" s="6">
        <f t="shared" si="3"/>
        <v>-0.002224769917460012</v>
      </c>
      <c r="F38" s="6">
        <f t="shared" si="3"/>
        <v>-0.004730954538939791</v>
      </c>
      <c r="G38" s="6">
        <f t="shared" si="3"/>
        <v>-0.004021420670489828</v>
      </c>
      <c r="H38" s="6">
        <f t="shared" si="3"/>
        <v>0.0035853521704498625</v>
      </c>
      <c r="I38" s="6">
        <f t="shared" si="3"/>
        <v>-0.001391514004519756</v>
      </c>
      <c r="J38" s="6">
        <f t="shared" si="3"/>
        <v>-0.006430228795309745</v>
      </c>
      <c r="K38" s="6">
        <f t="shared" si="3"/>
        <v>-0.0025553462891800827</v>
      </c>
    </row>
    <row r="40" spans="10:11" ht="12.75">
      <c r="J40" t="s">
        <v>12</v>
      </c>
      <c r="K40" s="6">
        <f>AVERAGE(resid0)</f>
        <v>8.588808676614058E-16</v>
      </c>
    </row>
    <row r="41" spans="3:11" ht="12.75">
      <c r="C41" s="8" t="s">
        <v>17</v>
      </c>
      <c r="J41" t="s">
        <v>10</v>
      </c>
      <c r="K41" s="7">
        <f>STDEV(resid0)</f>
        <v>0.004532817169999998</v>
      </c>
    </row>
    <row r="42" spans="10:11" ht="12.75">
      <c r="J42" t="s">
        <v>15</v>
      </c>
      <c r="K42" s="6">
        <f>MAX(resid0)</f>
        <v>0.01420805407650505</v>
      </c>
    </row>
    <row r="43" spans="10:11" ht="12.75">
      <c r="J43" t="s">
        <v>16</v>
      </c>
      <c r="K43" s="6">
        <f>MIN(resid0)</f>
        <v>-0.011964743482600682</v>
      </c>
    </row>
  </sheetData>
  <conditionalFormatting sqref="D3:K38 K40:K43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L19" sqref="L19"/>
    </sheetView>
  </sheetViews>
  <sheetFormatPr defaultColWidth="9.140625" defaultRowHeight="12.75"/>
  <cols>
    <col min="3" max="3" width="10.00390625" style="0" customWidth="1"/>
  </cols>
  <sheetData>
    <row r="1" spans="1:11" ht="12.75">
      <c r="A1" t="s">
        <v>28</v>
      </c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t="s">
        <v>3</v>
      </c>
      <c r="B2" t="s">
        <v>4</v>
      </c>
      <c r="C2" s="4" t="s">
        <v>5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</row>
    <row r="3" spans="1:11" ht="12.75">
      <c r="A3" s="1">
        <v>1</v>
      </c>
      <c r="B3" s="2" t="s">
        <v>0</v>
      </c>
      <c r="C3" s="5">
        <f aca="true" t="shared" si="0" ref="C3:C38">Ref-Avg1</f>
        <v>0.00124179973209948</v>
      </c>
      <c r="D3" s="5">
        <f aca="true" t="shared" si="1" ref="D3:K12">IF(Data="","",Data-Avg1)</f>
        <v>0.001957817101001069</v>
      </c>
      <c r="E3" s="5">
        <f t="shared" si="1"/>
        <v>0.0016903216908019658</v>
      </c>
      <c r="F3" s="5">
        <f t="shared" si="1"/>
        <v>-0.00026829299399366846</v>
      </c>
      <c r="G3" s="5">
        <f t="shared" si="1"/>
        <v>-0.0028008955623022302</v>
      </c>
      <c r="H3" s="5">
        <f t="shared" si="1"/>
        <v>0.0001750949436996052</v>
      </c>
      <c r="I3" s="5">
        <f t="shared" si="1"/>
        <v>0.0035466688742076258</v>
      </c>
      <c r="J3" s="5">
        <f t="shared" si="1"/>
        <v>-0.0017681708158931997</v>
      </c>
      <c r="K3" s="9">
        <f t="shared" si="1"/>
        <v>-0.003774342969592226</v>
      </c>
    </row>
    <row r="4" spans="1:11" ht="12.75">
      <c r="A4" s="1"/>
      <c r="B4" s="2" t="s">
        <v>1</v>
      </c>
      <c r="C4" s="6">
        <f t="shared" si="0"/>
        <v>-0.003821868268332196</v>
      </c>
      <c r="D4" s="6">
        <f t="shared" si="1"/>
        <v>-0.005154349570837269</v>
      </c>
      <c r="E4" s="6">
        <f t="shared" si="1"/>
        <v>0.0013260662669623002</v>
      </c>
      <c r="F4" s="6">
        <f t="shared" si="1"/>
        <v>0.0015541178979674442</v>
      </c>
      <c r="G4" s="6">
        <f t="shared" si="1"/>
        <v>0.005784039034864463</v>
      </c>
      <c r="H4" s="6">
        <f t="shared" si="1"/>
        <v>-0.0030232926668318783</v>
      </c>
      <c r="I4" s="6">
        <f t="shared" si="1"/>
        <v>-0.0012922477284362799</v>
      </c>
      <c r="J4" s="6">
        <f t="shared" si="1"/>
        <v>0.0014558729386635605</v>
      </c>
      <c r="K4" s="10">
        <f t="shared" si="1"/>
        <v>0.003171662095965644</v>
      </c>
    </row>
    <row r="5" spans="1:11" ht="12.75">
      <c r="A5" s="1"/>
      <c r="B5" s="2" t="s">
        <v>2</v>
      </c>
      <c r="C5" s="6">
        <f t="shared" si="0"/>
        <v>-0.0012432976782230654</v>
      </c>
      <c r="D5" s="6">
        <f t="shared" si="1"/>
        <v>0.0016557830517065497</v>
      </c>
      <c r="E5" s="6">
        <f t="shared" si="1"/>
        <v>-0.006375322581863241</v>
      </c>
      <c r="F5" s="6">
        <f t="shared" si="1"/>
        <v>0.001627930133196731</v>
      </c>
      <c r="G5" s="6">
        <f t="shared" si="1"/>
        <v>0.0008786466830668083</v>
      </c>
      <c r="H5" s="6">
        <f t="shared" si="1"/>
        <v>-0.0025858251500632257</v>
      </c>
      <c r="I5" s="6">
        <f t="shared" si="1"/>
        <v>-0.001229084703423311</v>
      </c>
      <c r="J5" s="6">
        <f t="shared" si="1"/>
        <v>0.003415421776186811</v>
      </c>
      <c r="K5" s="10">
        <f t="shared" si="1"/>
        <v>0.003855748469416831</v>
      </c>
    </row>
    <row r="6" spans="1:11" ht="12.75">
      <c r="A6" s="1">
        <v>2</v>
      </c>
      <c r="B6" s="2" t="s">
        <v>0</v>
      </c>
      <c r="C6" s="6">
        <f t="shared" si="0"/>
        <v>-0.0007938116190473465</v>
      </c>
      <c r="D6" s="6">
        <f t="shared" si="1"/>
        <v>-0.0013046652446462303</v>
      </c>
      <c r="E6" s="6">
        <f t="shared" si="1"/>
        <v>0.0023373497437546575</v>
      </c>
      <c r="F6" s="6">
        <f t="shared" si="1"/>
        <v>0.005346752548760492</v>
      </c>
      <c r="G6" s="6">
        <f t="shared" si="1"/>
        <v>-0.0030396766227482885</v>
      </c>
      <c r="H6" s="6">
        <f t="shared" si="1"/>
        <v>-0.0028172384060383138</v>
      </c>
      <c r="I6" s="6">
        <f t="shared" si="1"/>
        <v>0.004274027641358202</v>
      </c>
      <c r="J6" s="6">
        <f t="shared" si="1"/>
        <v>0.002077537745861946</v>
      </c>
      <c r="K6" s="10">
        <f t="shared" si="1"/>
        <v>-0.006080275787340383</v>
      </c>
    </row>
    <row r="7" spans="1:11" ht="12.75">
      <c r="A7" s="1"/>
      <c r="B7" s="2" t="s">
        <v>1</v>
      </c>
      <c r="C7" s="6">
        <f t="shared" si="0"/>
        <v>-0.006321926686943868</v>
      </c>
      <c r="D7" s="6">
        <f t="shared" si="1"/>
        <v>-0.007276448963345672</v>
      </c>
      <c r="E7" s="6">
        <f t="shared" si="1"/>
        <v>-0.00488645683514477</v>
      </c>
      <c r="F7" s="6">
        <f t="shared" si="1"/>
        <v>0.006578457309252883</v>
      </c>
      <c r="G7" s="6">
        <f t="shared" si="1"/>
        <v>0.0027035633735508213</v>
      </c>
      <c r="H7" s="6">
        <f t="shared" si="1"/>
        <v>0.0031727681562543353</v>
      </c>
      <c r="I7" s="6">
        <f t="shared" si="1"/>
        <v>-0.002133619695143807</v>
      </c>
      <c r="J7" s="6">
        <f t="shared" si="1"/>
        <v>0.0021918377833500813</v>
      </c>
      <c r="K7" s="10">
        <f t="shared" si="1"/>
        <v>0.0059718255581557855</v>
      </c>
    </row>
    <row r="8" spans="1:11" ht="12.75">
      <c r="A8" s="1"/>
      <c r="B8" s="2" t="s">
        <v>2</v>
      </c>
      <c r="C8" s="6">
        <f t="shared" si="0"/>
        <v>-0.0011518945569299888</v>
      </c>
      <c r="D8" s="6">
        <f t="shared" si="1"/>
        <v>-0.000160172550831561</v>
      </c>
      <c r="E8" s="6">
        <f t="shared" si="1"/>
        <v>-0.002143256261430082</v>
      </c>
      <c r="F8" s="6">
        <f t="shared" si="1"/>
        <v>-0.0010812833446323111</v>
      </c>
      <c r="G8" s="6">
        <f t="shared" si="1"/>
        <v>0.0026659562294675254</v>
      </c>
      <c r="H8" s="6">
        <f t="shared" si="1"/>
        <v>-0.002642368173731313</v>
      </c>
      <c r="I8" s="6">
        <f t="shared" si="1"/>
        <v>-0.000686217036232506</v>
      </c>
      <c r="J8" s="6">
        <f t="shared" si="1"/>
        <v>0.0022930387364681337</v>
      </c>
      <c r="K8" s="10">
        <f t="shared" si="1"/>
        <v>0.0029061969578698665</v>
      </c>
    </row>
    <row r="9" spans="1:11" ht="12.75">
      <c r="A9" s="1">
        <v>3</v>
      </c>
      <c r="B9" s="2" t="s">
        <v>0</v>
      </c>
      <c r="C9" s="6">
        <f t="shared" si="0"/>
        <v>-0.006969227148289292</v>
      </c>
      <c r="D9" s="6">
        <f t="shared" si="1"/>
        <v>-0.007340886705691219</v>
      </c>
      <c r="E9" s="6">
        <f t="shared" si="1"/>
        <v>0.007238826928215758</v>
      </c>
      <c r="F9" s="6">
        <f t="shared" si="1"/>
        <v>0.006757896741817149</v>
      </c>
      <c r="G9" s="6">
        <f t="shared" si="1"/>
        <v>-0.0023979352683909383</v>
      </c>
      <c r="H9" s="6">
        <f t="shared" si="1"/>
        <v>-0.003506463984791708</v>
      </c>
      <c r="I9" s="6">
        <f t="shared" si="1"/>
        <v>0.001268532739217676</v>
      </c>
      <c r="J9" s="6">
        <f t="shared" si="1"/>
        <v>0.006226907436513329</v>
      </c>
      <c r="K9" s="10">
        <f t="shared" si="1"/>
        <v>-0.0012776507385865443</v>
      </c>
    </row>
    <row r="10" spans="1:11" ht="12.75">
      <c r="A10" s="1"/>
      <c r="B10" s="2" t="s">
        <v>1</v>
      </c>
      <c r="C10" s="6">
        <f t="shared" si="0"/>
        <v>-0.00037047812046608897</v>
      </c>
      <c r="D10" s="6">
        <f t="shared" si="1"/>
        <v>0.000703674998533188</v>
      </c>
      <c r="E10" s="6">
        <f t="shared" si="1"/>
        <v>-0.0038393709456663316</v>
      </c>
      <c r="F10" s="6">
        <f t="shared" si="1"/>
        <v>-0.003376184475865074</v>
      </c>
      <c r="G10" s="6">
        <f t="shared" si="1"/>
        <v>0.0013757528144324738</v>
      </c>
      <c r="H10" s="6">
        <f t="shared" si="1"/>
        <v>0.0041061732212348545</v>
      </c>
      <c r="I10" s="6">
        <f t="shared" si="1"/>
        <v>-0.0012759025396675838</v>
      </c>
      <c r="J10" s="6">
        <f t="shared" si="1"/>
        <v>-0.0016696509699656303</v>
      </c>
      <c r="K10" s="10">
        <f t="shared" si="1"/>
        <v>0.004345986017433745</v>
      </c>
    </row>
    <row r="11" spans="1:11" ht="12.75">
      <c r="A11" s="1"/>
      <c r="B11" s="2" t="s">
        <v>2</v>
      </c>
      <c r="C11" s="6">
        <f t="shared" si="0"/>
        <v>-4.552497572518632E-05</v>
      </c>
      <c r="D11" s="6">
        <f t="shared" si="1"/>
        <v>-0.0003095454657255914</v>
      </c>
      <c r="E11" s="6">
        <f t="shared" si="1"/>
        <v>0.002095850158777779</v>
      </c>
      <c r="F11" s="6">
        <f t="shared" si="1"/>
        <v>-0.0017423630004245183</v>
      </c>
      <c r="G11" s="6">
        <f t="shared" si="1"/>
        <v>0.0033659349509775893</v>
      </c>
      <c r="H11" s="6">
        <f t="shared" si="1"/>
        <v>-0.0021360351390242727</v>
      </c>
      <c r="I11" s="6">
        <f t="shared" si="1"/>
        <v>-0.004013243401423949</v>
      </c>
      <c r="J11" s="6">
        <f t="shared" si="1"/>
        <v>0.0005486983012765734</v>
      </c>
      <c r="K11" s="10">
        <f t="shared" si="1"/>
        <v>0.0022362285712773655</v>
      </c>
    </row>
    <row r="12" spans="1:11" ht="12.75">
      <c r="A12" s="1">
        <v>4</v>
      </c>
      <c r="B12" s="2" t="s">
        <v>0</v>
      </c>
      <c r="C12" s="6">
        <f t="shared" si="0"/>
        <v>-0.0033532694449291967</v>
      </c>
      <c r="D12" s="6">
        <f t="shared" si="1"/>
        <v>-0.0029993514515354036</v>
      </c>
      <c r="E12" s="6">
        <f t="shared" si="1"/>
        <v>-0.0018914985771232296</v>
      </c>
      <c r="F12" s="6">
        <f t="shared" si="1"/>
        <v>0.0029773876909757746</v>
      </c>
      <c r="G12" s="6">
        <f t="shared" si="1"/>
        <v>0.0037937786701718323</v>
      </c>
      <c r="H12" s="6">
        <f t="shared" si="1"/>
        <v>-0.002085989639724062</v>
      </c>
      <c r="I12" s="6">
        <f t="shared" si="1"/>
        <v>-0.00180116918072315</v>
      </c>
      <c r="J12" s="6">
        <f t="shared" si="1"/>
        <v>0.0016307361833725054</v>
      </c>
      <c r="K12" s="10">
        <f t="shared" si="1"/>
        <v>0.0037293757496712487</v>
      </c>
    </row>
    <row r="13" spans="1:11" ht="12.75">
      <c r="A13" s="1"/>
      <c r="B13" s="2" t="s">
        <v>1</v>
      </c>
      <c r="C13" s="6">
        <f t="shared" si="0"/>
        <v>0.00030402101422311034</v>
      </c>
      <c r="D13" s="6">
        <f aca="true" t="shared" si="2" ref="D13:K22">IF(Data="","",Data-Avg1)</f>
        <v>0.00017826526772068974</v>
      </c>
      <c r="E13" s="6">
        <f t="shared" si="2"/>
        <v>-0.0029579538495774216</v>
      </c>
      <c r="F13" s="6">
        <f t="shared" si="2"/>
        <v>-0.0006220243251782165</v>
      </c>
      <c r="G13" s="6">
        <f t="shared" si="2"/>
        <v>0.005858082669522702</v>
      </c>
      <c r="H13" s="6">
        <f t="shared" si="2"/>
        <v>-0.0020596116495781303</v>
      </c>
      <c r="I13" s="6">
        <f t="shared" si="2"/>
        <v>-0.005910519089578514</v>
      </c>
      <c r="J13" s="6">
        <f t="shared" si="2"/>
        <v>0.0008867873845233021</v>
      </c>
      <c r="K13" s="10">
        <f t="shared" si="2"/>
        <v>0.004322952577922479</v>
      </c>
    </row>
    <row r="14" spans="1:11" ht="12.75">
      <c r="A14" s="1"/>
      <c r="B14" s="2" t="s">
        <v>2</v>
      </c>
      <c r="C14" s="6">
        <f t="shared" si="0"/>
        <v>0.0014000911589810983</v>
      </c>
      <c r="D14" s="6">
        <f t="shared" si="2"/>
        <v>0.0012034228029715877</v>
      </c>
      <c r="E14" s="6">
        <f t="shared" si="2"/>
        <v>0.0015327335166901435</v>
      </c>
      <c r="F14" s="6">
        <f t="shared" si="2"/>
        <v>-0.0008536384694597388</v>
      </c>
      <c r="G14" s="6">
        <f t="shared" si="2"/>
        <v>-0.0021408229933683742</v>
      </c>
      <c r="H14" s="6">
        <f t="shared" si="2"/>
        <v>0.002695373642291443</v>
      </c>
      <c r="I14" s="6">
        <f t="shared" si="2"/>
        <v>-0.00023523323849872213</v>
      </c>
      <c r="J14" s="6">
        <f t="shared" si="2"/>
        <v>-0.00199781800649923</v>
      </c>
      <c r="K14" s="10">
        <f t="shared" si="2"/>
        <v>-0.0016041084131099836</v>
      </c>
    </row>
    <row r="15" spans="1:11" ht="12.75">
      <c r="A15" s="1">
        <v>5</v>
      </c>
      <c r="B15" s="2" t="s">
        <v>0</v>
      </c>
      <c r="C15" s="6">
        <f t="shared" si="0"/>
        <v>0.00014184362042612975</v>
      </c>
      <c r="D15" s="6">
        <f t="shared" si="2"/>
        <v>-0.000876438283867742</v>
      </c>
      <c r="E15" s="6">
        <f t="shared" si="2"/>
        <v>-0.005253297321061723</v>
      </c>
      <c r="F15" s="6">
        <f t="shared" si="2"/>
        <v>-0.00047943053077403874</v>
      </c>
      <c r="G15" s="6">
        <f t="shared" si="2"/>
        <v>0.003088074177824751</v>
      </c>
      <c r="H15" s="6">
        <f t="shared" si="2"/>
        <v>0.0027255200298270665</v>
      </c>
      <c r="I15" s="6">
        <f t="shared" si="2"/>
        <v>0.00031659311282794533</v>
      </c>
      <c r="J15" s="6">
        <f t="shared" si="2"/>
        <v>-0.004107605845462103</v>
      </c>
      <c r="K15" s="10">
        <f t="shared" si="2"/>
        <v>0.004444741040231293</v>
      </c>
    </row>
    <row r="16" spans="1:11" ht="12.75">
      <c r="A16" s="1"/>
      <c r="B16" s="2" t="s">
        <v>1</v>
      </c>
      <c r="C16" s="6">
        <f t="shared" si="0"/>
        <v>0.005230761184787269</v>
      </c>
      <c r="D16" s="6">
        <f t="shared" si="2"/>
        <v>0.005383853304685715</v>
      </c>
      <c r="E16" s="6">
        <f t="shared" si="2"/>
        <v>-0.006733982297813412</v>
      </c>
      <c r="F16" s="6">
        <f t="shared" si="2"/>
        <v>-0.004427773246714395</v>
      </c>
      <c r="G16" s="6">
        <f t="shared" si="2"/>
        <v>0.002506758051687541</v>
      </c>
      <c r="H16" s="6">
        <f t="shared" si="2"/>
        <v>0.003412290918184624</v>
      </c>
      <c r="I16" s="6">
        <f t="shared" si="2"/>
        <v>-0.004938169185713548</v>
      </c>
      <c r="J16" s="6">
        <f t="shared" si="2"/>
        <v>-0.0033924898673127757</v>
      </c>
      <c r="K16" s="10">
        <f t="shared" si="2"/>
        <v>0.0029587511381876652</v>
      </c>
    </row>
    <row r="17" spans="1:11" ht="12.75">
      <c r="A17" s="1"/>
      <c r="B17" s="2" t="s">
        <v>2</v>
      </c>
      <c r="C17" s="6">
        <f t="shared" si="0"/>
        <v>0.001859100285493298</v>
      </c>
      <c r="D17" s="6">
        <f t="shared" si="2"/>
        <v>0.0003476136496942672</v>
      </c>
      <c r="E17" s="6">
        <f t="shared" si="2"/>
        <v>0.0003488573193948241</v>
      </c>
      <c r="F17" s="6">
        <f t="shared" si="2"/>
        <v>-0.0005212174019071369</v>
      </c>
      <c r="G17" s="6">
        <f t="shared" si="2"/>
        <v>-0.0011651913014070203</v>
      </c>
      <c r="H17" s="6">
        <f t="shared" si="2"/>
        <v>0.0012564616371939508</v>
      </c>
      <c r="I17" s="6">
        <f t="shared" si="2"/>
        <v>0.0010116482701931773</v>
      </c>
      <c r="J17" s="6">
        <f t="shared" si="2"/>
        <v>-0.0008540115893076461</v>
      </c>
      <c r="K17" s="10">
        <f t="shared" si="2"/>
        <v>-0.0022832608693050815</v>
      </c>
    </row>
    <row r="18" spans="1:11" ht="12.75">
      <c r="A18" s="1">
        <v>6</v>
      </c>
      <c r="B18" s="2" t="s">
        <v>0</v>
      </c>
      <c r="C18" s="6">
        <f t="shared" si="0"/>
        <v>-0.000599382320984887</v>
      </c>
      <c r="D18" s="6">
        <f t="shared" si="2"/>
        <v>-0.0015139303782802926</v>
      </c>
      <c r="E18" s="6">
        <f t="shared" si="2"/>
        <v>-0.005027635511680728</v>
      </c>
      <c r="F18" s="6">
        <f t="shared" si="2"/>
        <v>0.00121692520961858</v>
      </c>
      <c r="G18" s="6">
        <f t="shared" si="2"/>
        <v>0.005179480322013319</v>
      </c>
      <c r="H18" s="6">
        <f t="shared" si="2"/>
        <v>0.0002576420963151804</v>
      </c>
      <c r="I18" s="6">
        <f t="shared" si="2"/>
        <v>-0.005566109554280274</v>
      </c>
      <c r="J18" s="6">
        <f t="shared" si="2"/>
        <v>0.0007456944130268539</v>
      </c>
      <c r="K18" s="10">
        <f t="shared" si="2"/>
        <v>0.005307315724323303</v>
      </c>
    </row>
    <row r="19" spans="1:11" ht="12.75">
      <c r="A19" s="1"/>
      <c r="B19" s="2" t="s">
        <v>1</v>
      </c>
      <c r="C19" s="6">
        <f t="shared" si="0"/>
        <v>0.001375670452368638</v>
      </c>
      <c r="D19" s="6">
        <f t="shared" si="2"/>
        <v>0.00186662459126552</v>
      </c>
      <c r="E19" s="6">
        <f t="shared" si="2"/>
        <v>-0.004780493815033537</v>
      </c>
      <c r="F19" s="6">
        <f t="shared" si="2"/>
        <v>-0.0020452400022321626</v>
      </c>
      <c r="G19" s="6">
        <f t="shared" si="2"/>
        <v>0.004797111318467273</v>
      </c>
      <c r="H19" s="6">
        <f t="shared" si="2"/>
        <v>-0.003691078179535623</v>
      </c>
      <c r="I19" s="6">
        <f t="shared" si="2"/>
        <v>-0.003472363222336128</v>
      </c>
      <c r="J19" s="6">
        <f t="shared" si="2"/>
        <v>0.001023119882468393</v>
      </c>
      <c r="K19" s="10">
        <f t="shared" si="2"/>
        <v>0.004926648974567627</v>
      </c>
    </row>
    <row r="20" spans="1:11" ht="12.75">
      <c r="A20" s="1"/>
      <c r="B20" s="2" t="s">
        <v>2</v>
      </c>
      <c r="C20" s="6">
        <f t="shared" si="0"/>
        <v>0.0008055260393091679</v>
      </c>
      <c r="D20" s="6">
        <f t="shared" si="2"/>
        <v>0.0002959762603991223</v>
      </c>
      <c r="E20" s="6">
        <f t="shared" si="2"/>
        <v>0.0016453960270887968</v>
      </c>
      <c r="F20" s="6">
        <f t="shared" si="2"/>
        <v>-0.0005843603437312161</v>
      </c>
      <c r="G20" s="6">
        <f t="shared" si="2"/>
        <v>-0.0027641850044810568</v>
      </c>
      <c r="H20" s="6">
        <f t="shared" si="2"/>
        <v>0.003262771537229092</v>
      </c>
      <c r="I20" s="6">
        <f t="shared" si="2"/>
        <v>0.0038667142997987902</v>
      </c>
      <c r="J20" s="6">
        <f t="shared" si="2"/>
        <v>-0.0031038736225612595</v>
      </c>
      <c r="K20" s="10">
        <f t="shared" si="2"/>
        <v>-0.003423965193050993</v>
      </c>
    </row>
    <row r="21" spans="1:11" ht="12.75">
      <c r="A21" s="1">
        <v>7</v>
      </c>
      <c r="B21" s="2" t="s">
        <v>0</v>
      </c>
      <c r="C21" s="6">
        <f t="shared" si="0"/>
        <v>0.00031128462416063485</v>
      </c>
      <c r="D21" s="6">
        <f t="shared" si="2"/>
        <v>0.00014729091725484977</v>
      </c>
      <c r="E21" s="6">
        <f t="shared" si="2"/>
        <v>-0.003002210266842553</v>
      </c>
      <c r="F21" s="6">
        <f t="shared" si="2"/>
        <v>-0.0007920357591402194</v>
      </c>
      <c r="G21" s="6">
        <f t="shared" si="2"/>
        <v>0.004198188419159976</v>
      </c>
      <c r="H21" s="6">
        <f t="shared" si="2"/>
        <v>-0.0005013157754447661</v>
      </c>
      <c r="I21" s="6">
        <f t="shared" si="2"/>
        <v>-0.00243820986364085</v>
      </c>
      <c r="J21" s="6">
        <f t="shared" si="2"/>
        <v>0.0005136587189582542</v>
      </c>
      <c r="K21" s="10">
        <f t="shared" si="2"/>
        <v>0.0015633489855559901</v>
      </c>
    </row>
    <row r="22" spans="1:11" ht="12.75">
      <c r="A22" s="1"/>
      <c r="B22" s="2" t="s">
        <v>1</v>
      </c>
      <c r="C22" s="6">
        <f t="shared" si="0"/>
        <v>0.004004046156573793</v>
      </c>
      <c r="D22" s="6">
        <f t="shared" si="2"/>
        <v>0.0032583338734752942</v>
      </c>
      <c r="E22" s="6">
        <f t="shared" si="2"/>
        <v>-0.001459568278022516</v>
      </c>
      <c r="F22" s="6">
        <f t="shared" si="2"/>
        <v>-0.005044563706924521</v>
      </c>
      <c r="G22" s="6">
        <f t="shared" si="2"/>
        <v>0.0001671662591746781</v>
      </c>
      <c r="H22" s="6">
        <f t="shared" si="2"/>
        <v>0.001975807422475384</v>
      </c>
      <c r="I22" s="6">
        <f t="shared" si="2"/>
        <v>6.040381827432384E-05</v>
      </c>
      <c r="J22" s="6">
        <f t="shared" si="2"/>
        <v>-0.003141933058024904</v>
      </c>
      <c r="K22" s="10">
        <f t="shared" si="2"/>
        <v>0.00018030751297715142</v>
      </c>
    </row>
    <row r="23" spans="1:11" ht="12.75">
      <c r="A23" s="1"/>
      <c r="B23" s="2" t="s">
        <v>2</v>
      </c>
      <c r="C23" s="6">
        <f t="shared" si="0"/>
        <v>0.0003684340067131586</v>
      </c>
      <c r="D23" s="6">
        <f aca="true" t="shared" si="3" ref="D23:K32">IF(Data="","",Data-Avg1)</f>
        <v>-0.0004744135492469326</v>
      </c>
      <c r="E23" s="6">
        <f t="shared" si="3"/>
        <v>-0.0004795026436674732</v>
      </c>
      <c r="F23" s="6">
        <f t="shared" si="3"/>
        <v>-0.0005956488280762784</v>
      </c>
      <c r="G23" s="6">
        <f t="shared" si="3"/>
        <v>-3.523590167731072E-05</v>
      </c>
      <c r="H23" s="6">
        <f t="shared" si="3"/>
        <v>0.000793298228654038</v>
      </c>
      <c r="I23" s="6">
        <f t="shared" si="3"/>
        <v>0.00029514093867355484</v>
      </c>
      <c r="J23" s="6">
        <f t="shared" si="3"/>
        <v>0.0001217553545931338</v>
      </c>
      <c r="K23" s="10">
        <f t="shared" si="3"/>
        <v>6.1723940234514885E-06</v>
      </c>
    </row>
    <row r="24" spans="1:11" ht="12.75">
      <c r="A24" s="1">
        <v>8</v>
      </c>
      <c r="B24" s="2" t="s">
        <v>0</v>
      </c>
      <c r="C24" s="6">
        <f t="shared" si="0"/>
        <v>9.624099941873965E-05</v>
      </c>
      <c r="D24" s="6">
        <f t="shared" si="3"/>
        <v>-0.000536234334880703</v>
      </c>
      <c r="E24" s="6">
        <f t="shared" si="3"/>
        <v>-0.00220084175207802</v>
      </c>
      <c r="F24" s="6">
        <f t="shared" si="3"/>
        <v>-0.001680190912878743</v>
      </c>
      <c r="G24" s="6">
        <f t="shared" si="3"/>
        <v>0.003530224785720293</v>
      </c>
      <c r="H24" s="6">
        <f t="shared" si="3"/>
        <v>0.00015165379311810057</v>
      </c>
      <c r="I24" s="6">
        <f t="shared" si="3"/>
        <v>-0.00226234947327697</v>
      </c>
      <c r="J24" s="6">
        <f t="shared" si="3"/>
        <v>0.0017825438893197543</v>
      </c>
      <c r="K24" s="10">
        <f t="shared" si="3"/>
        <v>0.0011189530055162322</v>
      </c>
    </row>
    <row r="25" spans="1:11" ht="12.75">
      <c r="A25" s="1"/>
      <c r="B25" s="2" t="s">
        <v>1</v>
      </c>
      <c r="C25" s="6">
        <f t="shared" si="0"/>
        <v>0.0020257198975315305</v>
      </c>
      <c r="D25" s="6">
        <f t="shared" si="3"/>
        <v>0.001408262522929249</v>
      </c>
      <c r="E25" s="6">
        <f t="shared" si="3"/>
        <v>0.002571236420429557</v>
      </c>
      <c r="F25" s="6">
        <f t="shared" si="3"/>
        <v>-0.0034886400874682977</v>
      </c>
      <c r="G25" s="6">
        <f t="shared" si="3"/>
        <v>-0.0038444561708743663</v>
      </c>
      <c r="H25" s="6">
        <f t="shared" si="3"/>
        <v>0.003015437390331499</v>
      </c>
      <c r="I25" s="6">
        <f t="shared" si="3"/>
        <v>0.002754540346728618</v>
      </c>
      <c r="J25" s="6">
        <f t="shared" si="3"/>
        <v>-1.805959997369655E-05</v>
      </c>
      <c r="K25" s="10">
        <f t="shared" si="3"/>
        <v>-0.004424040719570144</v>
      </c>
    </row>
    <row r="26" spans="1:11" ht="12.75">
      <c r="A26" s="1"/>
      <c r="B26" s="2" t="s">
        <v>2</v>
      </c>
      <c r="C26" s="6">
        <f t="shared" si="0"/>
        <v>0.00038013057622432456</v>
      </c>
      <c r="D26" s="6">
        <f t="shared" si="3"/>
        <v>0.00041898849037425023</v>
      </c>
      <c r="E26" s="6">
        <f t="shared" si="3"/>
        <v>-0.0008845917153958993</v>
      </c>
      <c r="F26" s="6">
        <f t="shared" si="3"/>
        <v>-0.0011490533359856947</v>
      </c>
      <c r="G26" s="6">
        <f t="shared" si="3"/>
        <v>0.0019063401056040874</v>
      </c>
      <c r="H26" s="6">
        <f t="shared" si="3"/>
        <v>-0.0019683627667257397</v>
      </c>
      <c r="I26" s="6">
        <f t="shared" si="3"/>
        <v>-0.0005018119987858505</v>
      </c>
      <c r="J26" s="6">
        <f t="shared" si="3"/>
        <v>0.001445677019844105</v>
      </c>
      <c r="K26" s="10">
        <f t="shared" si="3"/>
        <v>0.0003526836248441967</v>
      </c>
    </row>
    <row r="27" spans="1:11" ht="12.75">
      <c r="A27" s="1">
        <v>9</v>
      </c>
      <c r="B27" s="2" t="s">
        <v>0</v>
      </c>
      <c r="C27" s="6">
        <f t="shared" si="0"/>
        <v>0.0016147782866546834</v>
      </c>
      <c r="D27" s="6">
        <f t="shared" si="3"/>
        <v>0.0017650779014566353</v>
      </c>
      <c r="E27" s="6">
        <f t="shared" si="3"/>
        <v>-0.0033425703115455008</v>
      </c>
      <c r="F27" s="6">
        <f t="shared" si="3"/>
        <v>-0.00474864066544356</v>
      </c>
      <c r="G27" s="6">
        <f t="shared" si="3"/>
        <v>-0.0001268142195449684</v>
      </c>
      <c r="H27" s="6">
        <f t="shared" si="3"/>
        <v>0.0023206610803576666</v>
      </c>
      <c r="I27" s="6">
        <f t="shared" si="3"/>
        <v>-0.002499864084743564</v>
      </c>
      <c r="J27" s="6">
        <f t="shared" si="3"/>
        <v>-0.0010616075277454229</v>
      </c>
      <c r="K27" s="10">
        <f t="shared" si="3"/>
        <v>0.006078979540557583</v>
      </c>
    </row>
    <row r="28" spans="1:11" ht="12.75">
      <c r="A28" s="1"/>
      <c r="B28" s="2" t="s">
        <v>1</v>
      </c>
      <c r="C28" s="6">
        <f t="shared" si="0"/>
        <v>-0.0038884323522125896</v>
      </c>
      <c r="D28" s="6">
        <f t="shared" si="3"/>
        <v>-0.003954213637506143</v>
      </c>
      <c r="E28" s="6">
        <f t="shared" si="3"/>
        <v>0.0037620751531903807</v>
      </c>
      <c r="F28" s="6">
        <f t="shared" si="3"/>
        <v>-0.0012167452636120402</v>
      </c>
      <c r="G28" s="6">
        <f t="shared" si="3"/>
        <v>-0.0026268471173125363</v>
      </c>
      <c r="H28" s="6">
        <f t="shared" si="3"/>
        <v>0.0011831135614883692</v>
      </c>
      <c r="I28" s="6">
        <f t="shared" si="3"/>
        <v>0.0034669110549927495</v>
      </c>
      <c r="J28" s="6">
        <f t="shared" si="3"/>
        <v>0.005213254605187956</v>
      </c>
      <c r="K28" s="10">
        <f t="shared" si="3"/>
        <v>-0.0019391160042090405</v>
      </c>
    </row>
    <row r="29" spans="1:11" ht="12.75">
      <c r="A29" s="1"/>
      <c r="B29" s="2" t="s">
        <v>2</v>
      </c>
      <c r="C29" s="6">
        <f t="shared" si="0"/>
        <v>-0.003834366282268853</v>
      </c>
      <c r="D29" s="6">
        <f t="shared" si="3"/>
        <v>-0.0015353891994589475</v>
      </c>
      <c r="E29" s="6">
        <f t="shared" si="3"/>
        <v>0.0008179759163509104</v>
      </c>
      <c r="F29" s="6">
        <f t="shared" si="3"/>
        <v>0.002741624986390967</v>
      </c>
      <c r="G29" s="6">
        <f t="shared" si="3"/>
        <v>0.0005715691450607352</v>
      </c>
      <c r="H29" s="6">
        <f t="shared" si="3"/>
        <v>-0.006338413369978646</v>
      </c>
      <c r="I29" s="6">
        <f t="shared" si="3"/>
        <v>-0.0002847595939785563</v>
      </c>
      <c r="J29" s="6">
        <f t="shared" si="3"/>
        <v>0.004244729252981472</v>
      </c>
      <c r="K29" s="10">
        <f t="shared" si="3"/>
        <v>0.0036170291449009184</v>
      </c>
    </row>
    <row r="30" spans="1:11" ht="12.75">
      <c r="A30" s="1">
        <v>10</v>
      </c>
      <c r="B30" s="2" t="s">
        <v>0</v>
      </c>
      <c r="C30" s="6">
        <f t="shared" si="0"/>
        <v>0.004474164232775024</v>
      </c>
      <c r="D30" s="6">
        <f t="shared" si="3"/>
        <v>0.007237721393678953</v>
      </c>
      <c r="E30" s="6">
        <f t="shared" si="3"/>
        <v>0.0031462006100753115</v>
      </c>
      <c r="F30" s="6">
        <f t="shared" si="3"/>
        <v>-0.0028128287630195814</v>
      </c>
      <c r="G30" s="6">
        <f t="shared" si="3"/>
        <v>-0.00421146033062314</v>
      </c>
      <c r="H30" s="6">
        <f t="shared" si="3"/>
        <v>6.872217758058241E-05</v>
      </c>
      <c r="I30" s="6">
        <f t="shared" si="3"/>
        <v>0.000934470414478028</v>
      </c>
      <c r="J30" s="6">
        <f t="shared" si="3"/>
        <v>-0.004560329553925158</v>
      </c>
      <c r="K30" s="10">
        <f t="shared" si="3"/>
        <v>-0.004276660180920544</v>
      </c>
    </row>
    <row r="31" spans="1:11" ht="12.75">
      <c r="A31" s="1"/>
      <c r="B31" s="2" t="s">
        <v>1</v>
      </c>
      <c r="C31" s="6">
        <f t="shared" si="0"/>
        <v>-0.0039028349918874827</v>
      </c>
      <c r="D31" s="6">
        <f t="shared" si="3"/>
        <v>-0.002487659173917578</v>
      </c>
      <c r="E31" s="6">
        <f t="shared" si="3"/>
        <v>0.009958385859972552</v>
      </c>
      <c r="F31" s="6">
        <f t="shared" si="3"/>
        <v>0.0068157246192024346</v>
      </c>
      <c r="G31" s="6">
        <f t="shared" si="3"/>
        <v>-0.0054421646439974936</v>
      </c>
      <c r="H31" s="6">
        <f t="shared" si="3"/>
        <v>-0.004077886525617469</v>
      </c>
      <c r="I31" s="6">
        <f t="shared" si="3"/>
        <v>0.005788680115142553</v>
      </c>
      <c r="J31" s="6">
        <f t="shared" si="3"/>
        <v>0.0024945783912524444</v>
      </c>
      <c r="K31" s="10">
        <f t="shared" si="3"/>
        <v>-0.009146823650147518</v>
      </c>
    </row>
    <row r="32" spans="1:11" ht="12.75">
      <c r="A32" s="1"/>
      <c r="B32" s="2" t="s">
        <v>2</v>
      </c>
      <c r="C32" s="6">
        <f t="shared" si="0"/>
        <v>-0.0011247747659766105</v>
      </c>
      <c r="D32" s="6">
        <f t="shared" si="3"/>
        <v>0.0015600392228840576</v>
      </c>
      <c r="E32" s="6">
        <f t="shared" si="3"/>
        <v>0.0035877625634936905</v>
      </c>
      <c r="F32" s="6">
        <f t="shared" si="3"/>
        <v>0.003660521790394</v>
      </c>
      <c r="G32" s="6">
        <f t="shared" si="3"/>
        <v>-0.001097295971436374</v>
      </c>
      <c r="H32" s="6">
        <f t="shared" si="3"/>
        <v>-0.004416966974136294</v>
      </c>
      <c r="I32" s="6">
        <f t="shared" si="3"/>
        <v>-0.0013109732096960869</v>
      </c>
      <c r="J32" s="6">
        <f t="shared" si="3"/>
        <v>0.000763599715473795</v>
      </c>
      <c r="K32" s="10">
        <f t="shared" si="3"/>
        <v>-0.0016219123710063954</v>
      </c>
    </row>
    <row r="33" spans="1:11" ht="12.75">
      <c r="A33" s="1">
        <v>11</v>
      </c>
      <c r="B33" s="2" t="s">
        <v>0</v>
      </c>
      <c r="C33" s="6">
        <f t="shared" si="0"/>
        <v>0.0027127144826337712</v>
      </c>
      <c r="D33" s="6">
        <f aca="true" t="shared" si="4" ref="D33:K38">IF(Data="","",Data-Avg1)</f>
        <v>0.0039593505513337846</v>
      </c>
      <c r="E33" s="6">
        <f t="shared" si="4"/>
        <v>0.0076444317241310955</v>
      </c>
      <c r="F33" s="6">
        <f t="shared" si="4"/>
        <v>-0.0037416063946658085</v>
      </c>
      <c r="G33" s="6">
        <f t="shared" si="4"/>
        <v>-0.003929655683666766</v>
      </c>
      <c r="H33" s="6">
        <f t="shared" si="4"/>
        <v>-0.0004443833231668748</v>
      </c>
      <c r="I33" s="6">
        <f t="shared" si="4"/>
        <v>0.0002798456070323141</v>
      </c>
      <c r="J33" s="6">
        <f t="shared" si="4"/>
        <v>-0.002204804980866726</v>
      </c>
      <c r="K33" s="10">
        <f t="shared" si="4"/>
        <v>-0.004275891982768343</v>
      </c>
    </row>
    <row r="34" spans="1:11" ht="12.75">
      <c r="A34" s="1"/>
      <c r="B34" s="2" t="s">
        <v>1</v>
      </c>
      <c r="C34" s="6">
        <f t="shared" si="0"/>
        <v>0.003918814327100506</v>
      </c>
      <c r="D34" s="6">
        <f t="shared" si="4"/>
        <v>0.005412454333203698</v>
      </c>
      <c r="E34" s="6">
        <f t="shared" si="4"/>
        <v>-0.0010715730911989851</v>
      </c>
      <c r="F34" s="6">
        <f t="shared" si="4"/>
        <v>0.0038758976848036752</v>
      </c>
      <c r="G34" s="6">
        <f t="shared" si="4"/>
        <v>-0.0062788417416967945</v>
      </c>
      <c r="H34" s="6">
        <f t="shared" si="4"/>
        <v>-0.0010735848330973852</v>
      </c>
      <c r="I34" s="6">
        <f t="shared" si="4"/>
        <v>0.004174645061802096</v>
      </c>
      <c r="J34" s="6">
        <f t="shared" si="4"/>
        <v>-0.003372063083599386</v>
      </c>
      <c r="K34" s="10">
        <f t="shared" si="4"/>
        <v>-0.005585748657299661</v>
      </c>
    </row>
    <row r="35" spans="1:11" ht="12.75">
      <c r="A35" s="1"/>
      <c r="B35" s="2" t="s">
        <v>2</v>
      </c>
      <c r="C35" s="6">
        <f t="shared" si="0"/>
        <v>0.0003930012933963667</v>
      </c>
      <c r="D35" s="6">
        <f t="shared" si="4"/>
        <v>-0.003222585565243463</v>
      </c>
      <c r="E35" s="6">
        <f t="shared" si="4"/>
        <v>-0.0001147072812841543</v>
      </c>
      <c r="F35" s="6">
        <f t="shared" si="4"/>
        <v>0.001034867454106525</v>
      </c>
      <c r="G35" s="6">
        <f t="shared" si="4"/>
        <v>-0.0003578701705340137</v>
      </c>
      <c r="H35" s="6">
        <f t="shared" si="4"/>
        <v>0.006301139458765981</v>
      </c>
      <c r="I35" s="6">
        <f t="shared" si="4"/>
        <v>0.002285758778875824</v>
      </c>
      <c r="J35" s="6">
        <f t="shared" si="4"/>
        <v>-0.0026405630424140014</v>
      </c>
      <c r="K35" s="10">
        <f t="shared" si="4"/>
        <v>-0.0036790409256735046</v>
      </c>
    </row>
    <row r="36" spans="1:11" ht="12.75">
      <c r="A36" s="1">
        <v>12</v>
      </c>
      <c r="B36" s="2" t="s">
        <v>0</v>
      </c>
      <c r="C36" s="6">
        <f t="shared" si="0"/>
        <v>0.0011228645551355498</v>
      </c>
      <c r="D36" s="6">
        <f t="shared" si="4"/>
        <v>-0.0004957514656638295</v>
      </c>
      <c r="E36" s="6">
        <f t="shared" si="4"/>
        <v>-0.0013390769564622929</v>
      </c>
      <c r="F36" s="6">
        <f t="shared" si="4"/>
        <v>-0.0017759361709650534</v>
      </c>
      <c r="G36" s="6">
        <f t="shared" si="4"/>
        <v>-0.0032833086877630535</v>
      </c>
      <c r="H36" s="6">
        <f t="shared" si="4"/>
        <v>0.003656097008338577</v>
      </c>
      <c r="I36" s="6">
        <f t="shared" si="4"/>
        <v>0.00394756376763894</v>
      </c>
      <c r="J36" s="6">
        <f t="shared" si="4"/>
        <v>0.0007254403366374618</v>
      </c>
      <c r="K36" s="10">
        <f t="shared" si="4"/>
        <v>-0.0025578923868607717</v>
      </c>
    </row>
    <row r="37" spans="1:11" ht="12.75">
      <c r="A37" s="1"/>
      <c r="B37" s="2" t="s">
        <v>1</v>
      </c>
      <c r="C37" s="6">
        <f t="shared" si="0"/>
        <v>0.0014465073870937317</v>
      </c>
      <c r="D37" s="6">
        <f t="shared" si="4"/>
        <v>0.0006612024536920558</v>
      </c>
      <c r="E37" s="6">
        <f t="shared" si="4"/>
        <v>0.008111635411694351</v>
      </c>
      <c r="F37" s="6">
        <f t="shared" si="4"/>
        <v>0.0013969735968970554</v>
      </c>
      <c r="G37" s="6">
        <f t="shared" si="4"/>
        <v>-0.0050001638477041865</v>
      </c>
      <c r="H37" s="6">
        <f t="shared" si="4"/>
        <v>-0.0029401368152051077</v>
      </c>
      <c r="I37" s="6">
        <f t="shared" si="4"/>
        <v>0.0027776410638935545</v>
      </c>
      <c r="J37" s="6">
        <f t="shared" si="4"/>
        <v>-0.0016712544065029533</v>
      </c>
      <c r="K37" s="10">
        <f t="shared" si="4"/>
        <v>-0.004782404843808763</v>
      </c>
    </row>
    <row r="38" spans="1:11" ht="12.75">
      <c r="A38" s="1"/>
      <c r="B38" s="2" t="s">
        <v>2</v>
      </c>
      <c r="C38" s="11">
        <f t="shared" si="0"/>
        <v>0.002193574899131967</v>
      </c>
      <c r="D38" s="11">
        <f t="shared" si="4"/>
        <v>0.00022028285239183987</v>
      </c>
      <c r="E38" s="11">
        <f t="shared" si="4"/>
        <v>-3.1195018328045165E-05</v>
      </c>
      <c r="F38" s="11">
        <f t="shared" si="4"/>
        <v>-0.002537379639807824</v>
      </c>
      <c r="G38" s="11">
        <f t="shared" si="4"/>
        <v>-0.001827845771357861</v>
      </c>
      <c r="H38" s="11">
        <f t="shared" si="4"/>
        <v>0.0057789270695818296</v>
      </c>
      <c r="I38" s="11">
        <f t="shared" si="4"/>
        <v>0.000802060894612211</v>
      </c>
      <c r="J38" s="11">
        <f t="shared" si="4"/>
        <v>-0.004236653896177778</v>
      </c>
      <c r="K38" s="12">
        <f t="shared" si="4"/>
        <v>-0.00036177139004811565</v>
      </c>
    </row>
    <row r="40" spans="10:11" ht="12.75">
      <c r="J40" s="14" t="s">
        <v>12</v>
      </c>
      <c r="K40" s="15">
        <f>AVERAGE(resid1)</f>
        <v>1.1890351529164485E-15</v>
      </c>
    </row>
    <row r="41" spans="3:11" ht="12.75">
      <c r="C41" s="8" t="s">
        <v>18</v>
      </c>
      <c r="J41" s="16" t="s">
        <v>10</v>
      </c>
      <c r="K41" s="17">
        <f>STDEV(resid1)</f>
        <v>0.0032511184507008606</v>
      </c>
    </row>
    <row r="42" spans="10:11" ht="12.75">
      <c r="J42" s="16" t="s">
        <v>15</v>
      </c>
      <c r="K42" s="18">
        <f>MAX(resid1)</f>
        <v>0.009958385859972552</v>
      </c>
    </row>
    <row r="43" spans="10:11" ht="12.75">
      <c r="J43" s="19" t="s">
        <v>16</v>
      </c>
      <c r="K43" s="20">
        <f>MIN(resid1)</f>
        <v>-0.009146823650147518</v>
      </c>
    </row>
  </sheetData>
  <conditionalFormatting sqref="K40:K43 C3:K38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workbookViewId="0" topLeftCell="A1">
      <selection activeCell="C43" sqref="C43"/>
    </sheetView>
  </sheetViews>
  <sheetFormatPr defaultColWidth="9.140625" defaultRowHeight="12.75"/>
  <cols>
    <col min="12" max="12" width="3.00390625" style="0" customWidth="1"/>
    <col min="21" max="21" width="2.421875" style="0" customWidth="1"/>
  </cols>
  <sheetData>
    <row r="1" spans="1:11" ht="12.75">
      <c r="A1" t="s">
        <v>28</v>
      </c>
      <c r="C1" s="4"/>
      <c r="D1" s="4"/>
      <c r="E1" s="4"/>
      <c r="F1" s="4"/>
      <c r="G1" s="4"/>
      <c r="H1" s="4"/>
      <c r="I1" s="4"/>
      <c r="J1" s="4"/>
      <c r="K1" s="4"/>
    </row>
    <row r="2" spans="1:11" ht="12.75">
      <c r="A2" t="s">
        <v>3</v>
      </c>
      <c r="B2" t="s">
        <v>4</v>
      </c>
      <c r="C2" s="4" t="s">
        <v>5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</row>
    <row r="3" spans="1:29" ht="12.75">
      <c r="A3" s="1">
        <v>1</v>
      </c>
      <c r="B3" s="2" t="s">
        <v>0</v>
      </c>
      <c r="C3" s="13"/>
      <c r="D3" s="5">
        <f aca="true" t="shared" si="0" ref="D3:K12">IF(Data="","",Data-avg2)</f>
        <v>0.002113042067492188</v>
      </c>
      <c r="E3" s="21">
        <f t="shared" si="0"/>
        <v>0.0018455466572930845</v>
      </c>
      <c r="F3" s="21">
        <f t="shared" si="0"/>
        <v>-0.00011306802750254974</v>
      </c>
      <c r="G3" s="21">
        <f t="shared" si="0"/>
        <v>-0.0026456705958111115</v>
      </c>
      <c r="H3" s="21">
        <f t="shared" si="0"/>
        <v>0.00033031991019072393</v>
      </c>
      <c r="I3" s="21">
        <f t="shared" si="0"/>
        <v>0.0037018938406987445</v>
      </c>
      <c r="J3" s="21">
        <f t="shared" si="0"/>
        <v>-0.001612945849402081</v>
      </c>
      <c r="K3" s="15">
        <f t="shared" si="0"/>
        <v>-0.003619118003101107</v>
      </c>
      <c r="M3" s="23">
        <v>79.7785976237834</v>
      </c>
      <c r="N3" s="23">
        <v>79.7704583240188</v>
      </c>
      <c r="O3" s="23">
        <v>79.7697321626171</v>
      </c>
      <c r="P3" s="23">
        <v>79.7630733235416</v>
      </c>
      <c r="Q3" s="23">
        <v>79.7756987208171</v>
      </c>
      <c r="R3" s="23">
        <v>79.773114273699</v>
      </c>
      <c r="S3" s="23">
        <v>79.7709695828922</v>
      </c>
      <c r="T3" s="24">
        <v>79.7718053373288</v>
      </c>
      <c r="V3">
        <f>IF(D3&lt;0.007,IF(D3&gt;-0.007,M3,""),"")</f>
        <v>79.7785976237834</v>
      </c>
      <c r="W3">
        <f aca="true" t="shared" si="1" ref="W3:W38">IF(E3&lt;0.007,IF(E3&gt;-0.007,N3,""),"")</f>
        <v>79.7704583240188</v>
      </c>
      <c r="X3">
        <f aca="true" t="shared" si="2" ref="X3:X38">IF(F3&lt;0.007,IF(F3&gt;-0.007,O3,""),"")</f>
        <v>79.7697321626171</v>
      </c>
      <c r="Y3">
        <f aca="true" t="shared" si="3" ref="Y3:Y38">IF(G3&lt;0.007,IF(G3&gt;-0.007,P3,""),"")</f>
        <v>79.7630733235416</v>
      </c>
      <c r="Z3">
        <f aca="true" t="shared" si="4" ref="Z3:Z38">IF(H3&lt;0.007,IF(H3&gt;-0.007,Q3,""),"")</f>
        <v>79.7756987208171</v>
      </c>
      <c r="AA3">
        <f aca="true" t="shared" si="5" ref="AA3:AA38">IF(I3&lt;0.007,IF(I3&gt;-0.007,R3,""),"")</f>
        <v>79.773114273699</v>
      </c>
      <c r="AB3">
        <f aca="true" t="shared" si="6" ref="AB3:AB38">IF(J3&lt;0.007,IF(J3&gt;-0.007,S3,""),"")</f>
        <v>79.7709695828922</v>
      </c>
      <c r="AC3">
        <f aca="true" t="shared" si="7" ref="AC3:AC38">IF(K3&lt;0.007,IF(K3&gt;-0.007,T3,""),"")</f>
        <v>79.7718053373288</v>
      </c>
    </row>
    <row r="4" spans="1:29" ht="12.75">
      <c r="A4" s="1"/>
      <c r="B4" s="2" t="s">
        <v>1</v>
      </c>
      <c r="C4" s="13"/>
      <c r="D4" s="6">
        <f t="shared" si="0"/>
        <v>-0.00563208310438057</v>
      </c>
      <c r="E4" s="13">
        <f t="shared" si="0"/>
        <v>0.0008483327334189994</v>
      </c>
      <c r="F4" s="13">
        <f t="shared" si="0"/>
        <v>0.0010763843644241433</v>
      </c>
      <c r="G4" s="13">
        <f t="shared" si="0"/>
        <v>0.005306305501321162</v>
      </c>
      <c r="H4" s="13">
        <f t="shared" si="0"/>
        <v>-0.003501026200375179</v>
      </c>
      <c r="I4" s="13">
        <f t="shared" si="0"/>
        <v>-0.0017699812619795807</v>
      </c>
      <c r="J4" s="13">
        <f t="shared" si="0"/>
        <v>0.0009781394051202597</v>
      </c>
      <c r="K4" s="18">
        <f t="shared" si="0"/>
        <v>0.002693928562422343</v>
      </c>
      <c r="M4" s="25">
        <v>-40.6069032397003</v>
      </c>
      <c r="N4" s="25">
        <v>-40.602555756745</v>
      </c>
      <c r="O4" s="25">
        <v>-40.5969919726672</v>
      </c>
      <c r="P4" s="25">
        <v>-40.611534554533</v>
      </c>
      <c r="Q4" s="25">
        <v>-40.6067756914942</v>
      </c>
      <c r="R4" s="25">
        <v>-40.6030878187737</v>
      </c>
      <c r="S4" s="25">
        <v>-40.6027999311816</v>
      </c>
      <c r="T4" s="26">
        <v>-40.6024603268954</v>
      </c>
      <c r="V4">
        <f aca="true" t="shared" si="8" ref="V4:V38">IF(D4&lt;0.007,IF(D4&gt;-0.007,M4,""),"")</f>
        <v>-40.6069032397003</v>
      </c>
      <c r="W4">
        <f t="shared" si="1"/>
        <v>-40.602555756745</v>
      </c>
      <c r="X4">
        <f t="shared" si="2"/>
        <v>-40.5969919726672</v>
      </c>
      <c r="Y4">
        <f t="shared" si="3"/>
        <v>-40.611534554533</v>
      </c>
      <c r="Z4">
        <f t="shared" si="4"/>
        <v>-40.6067756914942</v>
      </c>
      <c r="AA4">
        <f t="shared" si="5"/>
        <v>-40.6030878187737</v>
      </c>
      <c r="AB4">
        <f t="shared" si="6"/>
        <v>-40.6027999311816</v>
      </c>
      <c r="AC4">
        <f t="shared" si="7"/>
        <v>-40.6024603268954</v>
      </c>
    </row>
    <row r="5" spans="1:29" ht="12.75">
      <c r="A5" s="1"/>
      <c r="B5" s="2" t="s">
        <v>2</v>
      </c>
      <c r="C5" s="13"/>
      <c r="D5" s="6">
        <f t="shared" si="0"/>
        <v>0.0015003708419287776</v>
      </c>
      <c r="E5" s="13">
        <f t="shared" si="0"/>
        <v>-0.006530734791641013</v>
      </c>
      <c r="F5" s="13">
        <f t="shared" si="0"/>
        <v>0.001472517923418959</v>
      </c>
      <c r="G5" s="13">
        <f t="shared" si="0"/>
        <v>0.0007232344732890361</v>
      </c>
      <c r="H5" s="13">
        <f t="shared" si="0"/>
        <v>-0.002741237359840998</v>
      </c>
      <c r="I5" s="13">
        <f t="shared" si="0"/>
        <v>-0.0013844969132010831</v>
      </c>
      <c r="J5" s="13">
        <f t="shared" si="0"/>
        <v>0.003260009566409039</v>
      </c>
      <c r="K5" s="18">
        <f t="shared" si="0"/>
        <v>0.0037003362596390588</v>
      </c>
      <c r="M5" s="25">
        <v>-1.74092553761188</v>
      </c>
      <c r="N5" s="25">
        <v>-1.74825550353325</v>
      </c>
      <c r="O5" s="25">
        <v>-1.74643487603387</v>
      </c>
      <c r="P5" s="25">
        <v>-1.74556952295164</v>
      </c>
      <c r="Q5" s="25">
        <v>-1.74084585120676</v>
      </c>
      <c r="R5" s="25">
        <v>-1.73995621995039</v>
      </c>
      <c r="S5" s="25">
        <v>-1.74390322902514</v>
      </c>
      <c r="T5" s="26">
        <v>-1.7414786538575</v>
      </c>
      <c r="V5">
        <f t="shared" si="8"/>
        <v>-1.74092553761188</v>
      </c>
      <c r="W5">
        <f t="shared" si="1"/>
        <v>-1.74825550353325</v>
      </c>
      <c r="X5">
        <f t="shared" si="2"/>
        <v>-1.74643487603387</v>
      </c>
      <c r="Y5">
        <f t="shared" si="3"/>
        <v>-1.74556952295164</v>
      </c>
      <c r="Z5">
        <f t="shared" si="4"/>
        <v>-1.74084585120676</v>
      </c>
      <c r="AA5">
        <f t="shared" si="5"/>
        <v>-1.73995621995039</v>
      </c>
      <c r="AB5">
        <f t="shared" si="6"/>
        <v>-1.74390322902514</v>
      </c>
      <c r="AC5">
        <f t="shared" si="7"/>
        <v>-1.7414786538575</v>
      </c>
    </row>
    <row r="6" spans="1:29" ht="12.75">
      <c r="A6" s="1">
        <v>2</v>
      </c>
      <c r="B6" s="2" t="s">
        <v>0</v>
      </c>
      <c r="C6" s="13"/>
      <c r="D6" s="6">
        <f t="shared" si="0"/>
        <v>-0.001403891697023596</v>
      </c>
      <c r="E6" s="13">
        <f t="shared" si="0"/>
        <v>0.002238123291377292</v>
      </c>
      <c r="F6" s="13">
        <f t="shared" si="0"/>
        <v>0.005247526096383126</v>
      </c>
      <c r="G6" s="13">
        <f t="shared" si="0"/>
        <v>-0.003138903075125654</v>
      </c>
      <c r="H6" s="13">
        <f t="shared" si="0"/>
        <v>-0.0029164648584156794</v>
      </c>
      <c r="I6" s="13">
        <f t="shared" si="0"/>
        <v>0.004174801188980837</v>
      </c>
      <c r="J6" s="13">
        <f t="shared" si="0"/>
        <v>0.0019783112934845803</v>
      </c>
      <c r="K6" s="18">
        <f t="shared" si="0"/>
        <v>-0.006179502239717749</v>
      </c>
      <c r="M6" s="25">
        <v>76.7592962062751</v>
      </c>
      <c r="N6" s="25"/>
      <c r="O6" s="25"/>
      <c r="P6" s="25">
        <v>76.7558712625294</v>
      </c>
      <c r="Q6" s="25">
        <v>76.7619735358035</v>
      </c>
      <c r="R6" s="25">
        <v>76.7577373292368</v>
      </c>
      <c r="S6" s="25">
        <v>76.7478325509856</v>
      </c>
      <c r="T6" s="26">
        <v>76.7501810584403</v>
      </c>
      <c r="V6">
        <f t="shared" si="8"/>
        <v>76.7592962062751</v>
      </c>
      <c r="W6">
        <f t="shared" si="1"/>
        <v>0</v>
      </c>
      <c r="X6">
        <f t="shared" si="2"/>
        <v>0</v>
      </c>
      <c r="Y6">
        <f t="shared" si="3"/>
        <v>76.7558712625294</v>
      </c>
      <c r="Z6">
        <f t="shared" si="4"/>
        <v>76.7619735358035</v>
      </c>
      <c r="AA6">
        <f t="shared" si="5"/>
        <v>76.7577373292368</v>
      </c>
      <c r="AB6">
        <f t="shared" si="6"/>
        <v>76.7478325509856</v>
      </c>
      <c r="AC6">
        <f t="shared" si="7"/>
        <v>76.7501810584403</v>
      </c>
    </row>
    <row r="7" spans="1:29" ht="12.75">
      <c r="A7" s="1"/>
      <c r="B7" s="2" t="s">
        <v>1</v>
      </c>
      <c r="C7" s="13"/>
      <c r="D7" s="6">
        <f t="shared" si="0"/>
        <v>-0.008066689799214544</v>
      </c>
      <c r="E7" s="13">
        <f t="shared" si="0"/>
        <v>-0.005676697671013642</v>
      </c>
      <c r="F7" s="13">
        <f t="shared" si="0"/>
        <v>0.005788216473384011</v>
      </c>
      <c r="G7" s="13">
        <f t="shared" si="0"/>
        <v>0.0019133225376819496</v>
      </c>
      <c r="H7" s="13">
        <f t="shared" si="0"/>
        <v>0.0023825273203854636</v>
      </c>
      <c r="I7" s="13">
        <f t="shared" si="0"/>
        <v>-0.0029238605310126786</v>
      </c>
      <c r="J7" s="13">
        <f t="shared" si="0"/>
        <v>0.0014015969474812096</v>
      </c>
      <c r="K7" s="18">
        <f t="shared" si="0"/>
        <v>0.005181584722286914</v>
      </c>
      <c r="M7" s="25">
        <v>-37.0236257406018</v>
      </c>
      <c r="N7" s="25"/>
      <c r="O7" s="25"/>
      <c r="P7" s="25">
        <v>-37.0244807367425</v>
      </c>
      <c r="Q7" s="25">
        <v>-37.0197456668147</v>
      </c>
      <c r="R7" s="25">
        <v>-37.0153807947515</v>
      </c>
      <c r="S7" s="25">
        <v>-37.0095638395377</v>
      </c>
      <c r="T7" s="26">
        <v>-37.021063543765</v>
      </c>
      <c r="V7">
        <f t="shared" si="8"/>
      </c>
      <c r="W7">
        <f t="shared" si="1"/>
        <v>0</v>
      </c>
      <c r="X7">
        <f t="shared" si="2"/>
        <v>0</v>
      </c>
      <c r="Y7">
        <f t="shared" si="3"/>
        <v>-37.0244807367425</v>
      </c>
      <c r="Z7">
        <f t="shared" si="4"/>
        <v>-37.0197456668147</v>
      </c>
      <c r="AA7">
        <f t="shared" si="5"/>
        <v>-37.0153807947515</v>
      </c>
      <c r="AB7">
        <f t="shared" si="6"/>
        <v>-37.0095638395377</v>
      </c>
      <c r="AC7">
        <f t="shared" si="7"/>
        <v>-37.021063543765</v>
      </c>
    </row>
    <row r="8" spans="1:29" ht="12.75">
      <c r="A8" s="1"/>
      <c r="B8" s="2" t="s">
        <v>2</v>
      </c>
      <c r="C8" s="13"/>
      <c r="D8" s="6">
        <f t="shared" si="0"/>
        <v>-0.00030415937045447095</v>
      </c>
      <c r="E8" s="13">
        <f t="shared" si="0"/>
        <v>-0.002287243081052992</v>
      </c>
      <c r="F8" s="13">
        <f t="shared" si="0"/>
        <v>-0.001225270164255221</v>
      </c>
      <c r="G8" s="13">
        <f t="shared" si="0"/>
        <v>0.0025219694098446155</v>
      </c>
      <c r="H8" s="13">
        <f t="shared" si="0"/>
        <v>-0.002786354993354223</v>
      </c>
      <c r="I8" s="13">
        <f t="shared" si="0"/>
        <v>-0.0008302038558554159</v>
      </c>
      <c r="J8" s="13">
        <f t="shared" si="0"/>
        <v>0.002149051916845224</v>
      </c>
      <c r="K8" s="18">
        <f t="shared" si="0"/>
        <v>0.0027622101382469566</v>
      </c>
      <c r="M8" s="25">
        <v>-25.0018872624828</v>
      </c>
      <c r="N8" s="25"/>
      <c r="O8" s="25"/>
      <c r="P8" s="25">
        <v>-24.9950693923894</v>
      </c>
      <c r="Q8" s="25">
        <v>-24.9996741692084</v>
      </c>
      <c r="R8" s="25">
        <v>-24.998386451584</v>
      </c>
      <c r="S8" s="25">
        <v>-24.9983322515575</v>
      </c>
      <c r="T8" s="26">
        <v>-24.9989227457193</v>
      </c>
      <c r="V8">
        <f t="shared" si="8"/>
        <v>-25.0018872624828</v>
      </c>
      <c r="W8">
        <f t="shared" si="1"/>
        <v>0</v>
      </c>
      <c r="X8">
        <f t="shared" si="2"/>
        <v>0</v>
      </c>
      <c r="Y8">
        <f t="shared" si="3"/>
        <v>-24.9950693923894</v>
      </c>
      <c r="Z8">
        <f t="shared" si="4"/>
        <v>-24.9996741692084</v>
      </c>
      <c r="AA8">
        <f t="shared" si="5"/>
        <v>-24.998386451584</v>
      </c>
      <c r="AB8">
        <f t="shared" si="6"/>
        <v>-24.9983322515575</v>
      </c>
      <c r="AC8">
        <f t="shared" si="7"/>
        <v>-24.9989227457193</v>
      </c>
    </row>
    <row r="9" spans="1:29" ht="12.75">
      <c r="A9" s="1">
        <v>3</v>
      </c>
      <c r="B9" s="2" t="s">
        <v>0</v>
      </c>
      <c r="C9" s="13"/>
      <c r="D9" s="6">
        <f t="shared" si="0"/>
        <v>-0.008212040099223827</v>
      </c>
      <c r="E9" s="13">
        <f t="shared" si="0"/>
        <v>0.006367673534683149</v>
      </c>
      <c r="F9" s="13">
        <f t="shared" si="0"/>
        <v>0.00588674334828454</v>
      </c>
      <c r="G9" s="13">
        <f t="shared" si="0"/>
        <v>-0.003269088661923547</v>
      </c>
      <c r="H9" s="13">
        <f t="shared" si="0"/>
        <v>-0.004377617378324317</v>
      </c>
      <c r="I9" s="13">
        <f t="shared" si="0"/>
        <v>0.00039737934568506716</v>
      </c>
      <c r="J9" s="13">
        <f t="shared" si="0"/>
        <v>0.0053557540429807204</v>
      </c>
      <c r="K9" s="18">
        <f t="shared" si="0"/>
        <v>-0.002148804132119153</v>
      </c>
      <c r="M9" s="25">
        <v>96.1289397192163</v>
      </c>
      <c r="N9" s="25">
        <v>96.1402529633771</v>
      </c>
      <c r="O9" s="25"/>
      <c r="P9" s="25"/>
      <c r="Q9" s="25">
        <v>96.1371303552162</v>
      </c>
      <c r="R9" s="25">
        <v>96.1362914305367</v>
      </c>
      <c r="S9" s="25">
        <v>96.1284151497963</v>
      </c>
      <c r="T9" s="26">
        <v>96.1209217101801</v>
      </c>
      <c r="V9">
        <f t="shared" si="8"/>
      </c>
      <c r="W9">
        <f t="shared" si="1"/>
        <v>96.1402529633771</v>
      </c>
      <c r="X9">
        <f t="shared" si="2"/>
        <v>0</v>
      </c>
      <c r="Y9">
        <f t="shared" si="3"/>
        <v>0</v>
      </c>
      <c r="Z9">
        <f t="shared" si="4"/>
        <v>96.1371303552162</v>
      </c>
      <c r="AA9">
        <f t="shared" si="5"/>
        <v>96.1362914305367</v>
      </c>
      <c r="AB9">
        <f t="shared" si="6"/>
        <v>96.1284151497963</v>
      </c>
      <c r="AC9">
        <f t="shared" si="7"/>
        <v>96.1209217101801</v>
      </c>
    </row>
    <row r="10" spans="1:29" ht="12.75">
      <c r="A10" s="1"/>
      <c r="B10" s="2" t="s">
        <v>1</v>
      </c>
      <c r="C10" s="13"/>
      <c r="D10" s="6">
        <f t="shared" si="0"/>
        <v>0.0006573652334758151</v>
      </c>
      <c r="E10" s="13">
        <f t="shared" si="0"/>
        <v>-0.0038856807107237046</v>
      </c>
      <c r="F10" s="13">
        <f t="shared" si="0"/>
        <v>-0.003422494240922447</v>
      </c>
      <c r="G10" s="13">
        <f t="shared" si="0"/>
        <v>0.0013294430493751008</v>
      </c>
      <c r="H10" s="13">
        <f t="shared" si="0"/>
        <v>0.004059863456177482</v>
      </c>
      <c r="I10" s="13">
        <f t="shared" si="0"/>
        <v>-0.0013222123047249568</v>
      </c>
      <c r="J10" s="13">
        <f t="shared" si="0"/>
        <v>-0.0017159607350230033</v>
      </c>
      <c r="K10" s="18">
        <f t="shared" si="0"/>
        <v>0.004299676252376372</v>
      </c>
      <c r="M10" s="25">
        <v>-15.6621960235983</v>
      </c>
      <c r="N10" s="25">
        <v>-15.6543791640855</v>
      </c>
      <c r="O10" s="25"/>
      <c r="P10" s="25"/>
      <c r="Q10" s="25">
        <v>-15.6688104626772</v>
      </c>
      <c r="R10" s="25">
        <v>-15.6622025173554</v>
      </c>
      <c r="S10" s="25">
        <v>-15.6552017028072</v>
      </c>
      <c r="T10" s="26">
        <v>-15.6559652260004</v>
      </c>
      <c r="V10">
        <f t="shared" si="8"/>
        <v>-15.6621960235983</v>
      </c>
      <c r="W10">
        <f t="shared" si="1"/>
        <v>-15.6543791640855</v>
      </c>
      <c r="X10">
        <f t="shared" si="2"/>
        <v>0</v>
      </c>
      <c r="Y10">
        <f t="shared" si="3"/>
        <v>0</v>
      </c>
      <c r="Z10">
        <f t="shared" si="4"/>
        <v>-15.6688104626772</v>
      </c>
      <c r="AA10">
        <f t="shared" si="5"/>
        <v>-15.6622025173554</v>
      </c>
      <c r="AB10">
        <f t="shared" si="6"/>
        <v>-15.6552017028072</v>
      </c>
      <c r="AC10">
        <f t="shared" si="7"/>
        <v>-15.6559652260004</v>
      </c>
    </row>
    <row r="11" spans="1:29" ht="12.75">
      <c r="A11" s="1"/>
      <c r="B11" s="2" t="s">
        <v>2</v>
      </c>
      <c r="C11" s="13"/>
      <c r="D11" s="6">
        <f t="shared" si="0"/>
        <v>-0.0003152360876867988</v>
      </c>
      <c r="E11" s="13">
        <f t="shared" si="0"/>
        <v>0.0020901595368165715</v>
      </c>
      <c r="F11" s="13">
        <f t="shared" si="0"/>
        <v>-0.0017480536223857257</v>
      </c>
      <c r="G11" s="13">
        <f t="shared" si="0"/>
        <v>0.003360244329016382</v>
      </c>
      <c r="H11" s="13">
        <f t="shared" si="0"/>
        <v>-0.00214172576098548</v>
      </c>
      <c r="I11" s="13">
        <f t="shared" si="0"/>
        <v>-0.004018934023385157</v>
      </c>
      <c r="J11" s="13">
        <f t="shared" si="0"/>
        <v>0.000543007679315366</v>
      </c>
      <c r="K11" s="18">
        <f t="shared" si="0"/>
        <v>0.002230537949316158</v>
      </c>
      <c r="M11" s="25">
        <v>-24.4888305677954</v>
      </c>
      <c r="N11" s="25">
        <v>-24.4883343634526</v>
      </c>
      <c r="O11" s="25"/>
      <c r="P11" s="25"/>
      <c r="Q11" s="25">
        <v>-24.4856472593853</v>
      </c>
      <c r="R11" s="25">
        <v>-24.4858051152111</v>
      </c>
      <c r="S11" s="25">
        <v>-24.4873313445295</v>
      </c>
      <c r="T11" s="26">
        <v>-24.4895057835289</v>
      </c>
      <c r="V11">
        <f t="shared" si="8"/>
        <v>-24.4888305677954</v>
      </c>
      <c r="W11">
        <f t="shared" si="1"/>
        <v>-24.4883343634526</v>
      </c>
      <c r="X11">
        <f t="shared" si="2"/>
        <v>0</v>
      </c>
      <c r="Y11">
        <f t="shared" si="3"/>
        <v>0</v>
      </c>
      <c r="Z11">
        <f t="shared" si="4"/>
        <v>-24.4856472593853</v>
      </c>
      <c r="AA11">
        <f t="shared" si="5"/>
        <v>-24.4858051152111</v>
      </c>
      <c r="AB11">
        <f t="shared" si="6"/>
        <v>-24.4873313445295</v>
      </c>
      <c r="AC11">
        <f t="shared" si="7"/>
        <v>-24.4895057835289</v>
      </c>
    </row>
    <row r="12" spans="1:29" ht="12.75">
      <c r="A12" s="1">
        <v>4</v>
      </c>
      <c r="B12" s="2" t="s">
        <v>0</v>
      </c>
      <c r="C12" s="13"/>
      <c r="D12" s="6">
        <f t="shared" si="0"/>
        <v>-0.0034185101321781985</v>
      </c>
      <c r="E12" s="13">
        <f t="shared" si="0"/>
        <v>-0.0023106572577660245</v>
      </c>
      <c r="F12" s="13">
        <f t="shared" si="0"/>
        <v>0.0025582290103329797</v>
      </c>
      <c r="G12" s="13">
        <f t="shared" si="0"/>
        <v>0.0033746199895290374</v>
      </c>
      <c r="H12" s="13">
        <f t="shared" si="0"/>
        <v>-0.0025051483203668568</v>
      </c>
      <c r="I12" s="13">
        <f t="shared" si="0"/>
        <v>-0.002220327861365945</v>
      </c>
      <c r="J12" s="13">
        <f t="shared" si="0"/>
        <v>0.0012115775027297104</v>
      </c>
      <c r="K12" s="18">
        <f t="shared" si="0"/>
        <v>0.003310217069028454</v>
      </c>
      <c r="M12" s="25">
        <v>98.7900800515554</v>
      </c>
      <c r="N12" s="25">
        <v>98.7977677123967</v>
      </c>
      <c r="O12" s="25">
        <v>98.7961627820164</v>
      </c>
      <c r="P12" s="25">
        <v>98.7931661223141</v>
      </c>
      <c r="Q12" s="25">
        <v>98.7912474058962</v>
      </c>
      <c r="R12" s="25">
        <v>98.7986906109935</v>
      </c>
      <c r="S12" s="25">
        <v>98.7952341218999</v>
      </c>
      <c r="T12" s="26">
        <v>98.789636885334</v>
      </c>
      <c r="V12">
        <f t="shared" si="8"/>
        <v>98.7900800515554</v>
      </c>
      <c r="W12">
        <f t="shared" si="1"/>
        <v>98.7977677123967</v>
      </c>
      <c r="X12">
        <f t="shared" si="2"/>
        <v>98.7961627820164</v>
      </c>
      <c r="Y12">
        <f t="shared" si="3"/>
        <v>98.7931661223141</v>
      </c>
      <c r="Z12">
        <f t="shared" si="4"/>
        <v>98.7912474058962</v>
      </c>
      <c r="AA12">
        <f t="shared" si="5"/>
        <v>98.7986906109935</v>
      </c>
      <c r="AB12">
        <f t="shared" si="6"/>
        <v>98.7952341218999</v>
      </c>
      <c r="AC12">
        <f t="shared" si="7"/>
        <v>98.789636885334</v>
      </c>
    </row>
    <row r="13" spans="1:29" ht="12.75">
      <c r="A13" s="1"/>
      <c r="B13" s="2" t="s">
        <v>1</v>
      </c>
      <c r="C13" s="13"/>
      <c r="D13" s="6">
        <f aca="true" t="shared" si="9" ref="D13:K22">IF(Data="","",Data-avg2)</f>
        <v>0.00021626789450124306</v>
      </c>
      <c r="E13" s="13">
        <f t="shared" si="9"/>
        <v>-0.0029199512227968683</v>
      </c>
      <c r="F13" s="13">
        <f t="shared" si="9"/>
        <v>-0.0005840216983976632</v>
      </c>
      <c r="G13" s="13">
        <f t="shared" si="9"/>
        <v>0.005896085296303255</v>
      </c>
      <c r="H13" s="13">
        <f t="shared" si="9"/>
        <v>-0.002021609022797577</v>
      </c>
      <c r="I13" s="13">
        <f t="shared" si="9"/>
        <v>-0.005872516462797961</v>
      </c>
      <c r="J13" s="13">
        <f t="shared" si="9"/>
        <v>0.0009247900113038554</v>
      </c>
      <c r="K13" s="18">
        <f t="shared" si="9"/>
        <v>0.004360955204703032</v>
      </c>
      <c r="M13" s="25">
        <v>15.6745907056401</v>
      </c>
      <c r="N13" s="25">
        <v>15.6818850668175</v>
      </c>
      <c r="O13" s="25">
        <v>15.6913549250202</v>
      </c>
      <c r="P13" s="25">
        <v>15.6830352594404</v>
      </c>
      <c r="Q13" s="25">
        <v>15.6694948411407</v>
      </c>
      <c r="R13" s="25">
        <v>15.6711449062928</v>
      </c>
      <c r="S13" s="25">
        <v>15.6811980841388</v>
      </c>
      <c r="T13" s="26">
        <v>15.6815958332128</v>
      </c>
      <c r="V13">
        <f t="shared" si="8"/>
        <v>15.6745907056401</v>
      </c>
      <c r="W13">
        <f t="shared" si="1"/>
        <v>15.6818850668175</v>
      </c>
      <c r="X13">
        <f t="shared" si="2"/>
        <v>15.6913549250202</v>
      </c>
      <c r="Y13">
        <f t="shared" si="3"/>
        <v>15.6830352594404</v>
      </c>
      <c r="Z13">
        <f t="shared" si="4"/>
        <v>15.6694948411407</v>
      </c>
      <c r="AA13">
        <f t="shared" si="5"/>
        <v>15.6711449062928</v>
      </c>
      <c r="AB13">
        <f t="shared" si="6"/>
        <v>15.6811980841388</v>
      </c>
      <c r="AC13">
        <f t="shared" si="7"/>
        <v>15.6815958332128</v>
      </c>
    </row>
    <row r="14" spans="1:29" ht="12.75">
      <c r="A14" s="1"/>
      <c r="B14" s="2" t="s">
        <v>2</v>
      </c>
      <c r="C14" s="13"/>
      <c r="D14" s="6">
        <f t="shared" si="9"/>
        <v>0.0013784341978428927</v>
      </c>
      <c r="E14" s="13">
        <f t="shared" si="9"/>
        <v>0.0017077449115614485</v>
      </c>
      <c r="F14" s="13">
        <f t="shared" si="9"/>
        <v>-0.0006786270745884337</v>
      </c>
      <c r="G14" s="13">
        <f t="shared" si="9"/>
        <v>-0.001965811598497069</v>
      </c>
      <c r="H14" s="13">
        <f t="shared" si="9"/>
        <v>0.002870385037162748</v>
      </c>
      <c r="I14" s="13">
        <f t="shared" si="9"/>
        <v>-6.0221843627417115E-05</v>
      </c>
      <c r="J14" s="13">
        <f t="shared" si="9"/>
        <v>-0.0018228066116279251</v>
      </c>
      <c r="K14" s="18">
        <f t="shared" si="9"/>
        <v>-0.0014290970182386786</v>
      </c>
      <c r="M14" s="25">
        <v>-9.16998436455085</v>
      </c>
      <c r="N14" s="25">
        <v>-9.17108434199822</v>
      </c>
      <c r="O14" s="25">
        <v>-9.17471554843998</v>
      </c>
      <c r="P14" s="25">
        <v>-9.17508813130604</v>
      </c>
      <c r="Q14" s="25">
        <v>-9.17613062369431</v>
      </c>
      <c r="R14" s="25">
        <v>-9.17393760073848</v>
      </c>
      <c r="S14" s="25">
        <v>-9.17056094860246</v>
      </c>
      <c r="T14" s="26">
        <v>-9.1747275402354</v>
      </c>
      <c r="V14">
        <f t="shared" si="8"/>
        <v>-9.16998436455085</v>
      </c>
      <c r="W14">
        <f t="shared" si="1"/>
        <v>-9.17108434199822</v>
      </c>
      <c r="X14">
        <f t="shared" si="2"/>
        <v>-9.17471554843998</v>
      </c>
      <c r="Y14">
        <f t="shared" si="3"/>
        <v>-9.17508813130604</v>
      </c>
      <c r="Z14">
        <f t="shared" si="4"/>
        <v>-9.17613062369431</v>
      </c>
      <c r="AA14">
        <f t="shared" si="5"/>
        <v>-9.17393760073848</v>
      </c>
      <c r="AB14">
        <f t="shared" si="6"/>
        <v>-9.17056094860246</v>
      </c>
      <c r="AC14">
        <f t="shared" si="7"/>
        <v>-9.1747275402354</v>
      </c>
    </row>
    <row r="15" spans="1:29" ht="12.75">
      <c r="A15" s="1">
        <v>5</v>
      </c>
      <c r="B15" s="2" t="s">
        <v>0</v>
      </c>
      <c r="C15" s="13"/>
      <c r="D15" s="6">
        <f t="shared" si="9"/>
        <v>-0.0008587078312984886</v>
      </c>
      <c r="E15" s="13">
        <f t="shared" si="9"/>
        <v>-0.0052355668684924694</v>
      </c>
      <c r="F15" s="13">
        <f t="shared" si="9"/>
        <v>-0.0004617000782047853</v>
      </c>
      <c r="G15" s="13">
        <f t="shared" si="9"/>
        <v>0.0031058046303940046</v>
      </c>
      <c r="H15" s="13">
        <f t="shared" si="9"/>
        <v>0.00274325048239632</v>
      </c>
      <c r="I15" s="13">
        <f t="shared" si="9"/>
        <v>0.00033432356539719876</v>
      </c>
      <c r="J15" s="13">
        <f t="shared" si="9"/>
        <v>-0.00408987539289285</v>
      </c>
      <c r="K15" s="18">
        <f t="shared" si="9"/>
        <v>0.004462471492800546</v>
      </c>
      <c r="M15" s="25">
        <v>79.7094089110897</v>
      </c>
      <c r="N15" s="25">
        <v>79.7143787523104</v>
      </c>
      <c r="O15" s="25">
        <v>79.720584103683</v>
      </c>
      <c r="P15" s="25">
        <v>79.7130237389497</v>
      </c>
      <c r="Q15" s="25"/>
      <c r="R15" s="25">
        <v>79.7102036739527</v>
      </c>
      <c r="S15" s="25">
        <v>79.7203087909881</v>
      </c>
      <c r="T15" s="26">
        <v>79.7128766976874</v>
      </c>
      <c r="V15">
        <f t="shared" si="8"/>
        <v>79.7094089110897</v>
      </c>
      <c r="W15">
        <f t="shared" si="1"/>
        <v>79.7143787523104</v>
      </c>
      <c r="X15">
        <f t="shared" si="2"/>
        <v>79.720584103683</v>
      </c>
      <c r="Y15">
        <f t="shared" si="3"/>
        <v>79.7130237389497</v>
      </c>
      <c r="Z15">
        <f t="shared" si="4"/>
        <v>0</v>
      </c>
      <c r="AA15">
        <f t="shared" si="5"/>
        <v>79.7102036739527</v>
      </c>
      <c r="AB15">
        <f t="shared" si="6"/>
        <v>79.7203087909881</v>
      </c>
      <c r="AC15">
        <f t="shared" si="7"/>
        <v>79.7128766976874</v>
      </c>
    </row>
    <row r="16" spans="1:29" ht="12.75">
      <c r="A16" s="1"/>
      <c r="B16" s="2" t="s">
        <v>1</v>
      </c>
      <c r="C16" s="13"/>
      <c r="D16" s="6">
        <f t="shared" si="9"/>
        <v>0.006037698452786344</v>
      </c>
      <c r="E16" s="13">
        <f t="shared" si="9"/>
        <v>-0.006080137149712783</v>
      </c>
      <c r="F16" s="13">
        <f t="shared" si="9"/>
        <v>-0.0037739280986137658</v>
      </c>
      <c r="G16" s="13">
        <f t="shared" si="9"/>
        <v>0.00316060319978817</v>
      </c>
      <c r="H16" s="13">
        <f t="shared" si="9"/>
        <v>0.004066136066285253</v>
      </c>
      <c r="I16" s="13">
        <f t="shared" si="9"/>
        <v>-0.004284324037612919</v>
      </c>
      <c r="J16" s="13">
        <f t="shared" si="9"/>
        <v>-0.0027386447192121466</v>
      </c>
      <c r="K16" s="18">
        <f t="shared" si="9"/>
        <v>0.0036125962862882943</v>
      </c>
      <c r="M16" s="25">
        <v>30.9306005718909</v>
      </c>
      <c r="N16" s="25">
        <v>30.9328155494834</v>
      </c>
      <c r="O16" s="25">
        <v>30.9382599772339</v>
      </c>
      <c r="P16" s="25">
        <v>30.9475888791076</v>
      </c>
      <c r="Q16" s="25"/>
      <c r="R16" s="25">
        <v>30.9392378384823</v>
      </c>
      <c r="S16" s="25">
        <v>30.9361674591295</v>
      </c>
      <c r="T16" s="26">
        <v>30.9397337862592</v>
      </c>
      <c r="V16">
        <f t="shared" si="8"/>
        <v>30.9306005718909</v>
      </c>
      <c r="W16">
        <f t="shared" si="1"/>
        <v>30.9328155494834</v>
      </c>
      <c r="X16">
        <f t="shared" si="2"/>
        <v>30.9382599772339</v>
      </c>
      <c r="Y16">
        <f t="shared" si="3"/>
        <v>30.9475888791076</v>
      </c>
      <c r="Z16">
        <f t="shared" si="4"/>
        <v>0</v>
      </c>
      <c r="AA16">
        <f t="shared" si="5"/>
        <v>30.9392378384823</v>
      </c>
      <c r="AB16">
        <f t="shared" si="6"/>
        <v>30.9361674591295</v>
      </c>
      <c r="AC16">
        <f t="shared" si="7"/>
        <v>30.9397337862592</v>
      </c>
    </row>
    <row r="17" spans="1:29" ht="12.75">
      <c r="A17" s="1"/>
      <c r="B17" s="2" t="s">
        <v>2</v>
      </c>
      <c r="C17" s="13"/>
      <c r="D17" s="6">
        <f t="shared" si="9"/>
        <v>0.0005800011853764886</v>
      </c>
      <c r="E17" s="13">
        <f t="shared" si="9"/>
        <v>0.0005812448550770455</v>
      </c>
      <c r="F17" s="13">
        <f t="shared" si="9"/>
        <v>-0.0002888298662249156</v>
      </c>
      <c r="G17" s="13">
        <f t="shared" si="9"/>
        <v>-0.000932803765724799</v>
      </c>
      <c r="H17" s="13">
        <f t="shared" si="9"/>
        <v>0.0014888491728761721</v>
      </c>
      <c r="I17" s="13">
        <f t="shared" si="9"/>
        <v>0.0012440358058753986</v>
      </c>
      <c r="J17" s="13">
        <f t="shared" si="9"/>
        <v>-0.0006216240536254247</v>
      </c>
      <c r="K17" s="18">
        <f t="shared" si="9"/>
        <v>-0.00205087333362286</v>
      </c>
      <c r="M17" s="25">
        <v>-27.5133254572418</v>
      </c>
      <c r="N17" s="25">
        <v>-27.5103943690575</v>
      </c>
      <c r="O17" s="25">
        <v>-27.5096386979596</v>
      </c>
      <c r="P17" s="25">
        <v>-27.508447572763</v>
      </c>
      <c r="Q17" s="25"/>
      <c r="R17" s="25">
        <v>-27.5105360899152</v>
      </c>
      <c r="S17" s="25">
        <v>-27.5142464533052</v>
      </c>
      <c r="T17" s="26">
        <v>-27.5134100115606</v>
      </c>
      <c r="V17">
        <f t="shared" si="8"/>
        <v>-27.5133254572418</v>
      </c>
      <c r="W17">
        <f t="shared" si="1"/>
        <v>-27.5103943690575</v>
      </c>
      <c r="X17">
        <f t="shared" si="2"/>
        <v>-27.5096386979596</v>
      </c>
      <c r="Y17">
        <f t="shared" si="3"/>
        <v>-27.508447572763</v>
      </c>
      <c r="Z17">
        <f t="shared" si="4"/>
        <v>0</v>
      </c>
      <c r="AA17">
        <f t="shared" si="5"/>
        <v>-27.5105360899152</v>
      </c>
      <c r="AB17">
        <f t="shared" si="6"/>
        <v>-27.5142464533052</v>
      </c>
      <c r="AC17">
        <f t="shared" si="7"/>
        <v>-27.5134100115606</v>
      </c>
    </row>
    <row r="18" spans="1:29" ht="12.75">
      <c r="A18" s="1">
        <v>6</v>
      </c>
      <c r="B18" s="2" t="s">
        <v>0</v>
      </c>
      <c r="C18" s="13"/>
      <c r="D18" s="6">
        <f t="shared" si="9"/>
        <v>-0.0015888531684140617</v>
      </c>
      <c r="E18" s="13">
        <f t="shared" si="9"/>
        <v>-0.005102558301814497</v>
      </c>
      <c r="F18" s="13">
        <f t="shared" si="9"/>
        <v>0.001142002419484811</v>
      </c>
      <c r="G18" s="13">
        <f t="shared" si="9"/>
        <v>0.00510455753187955</v>
      </c>
      <c r="H18" s="13">
        <f t="shared" si="9"/>
        <v>0.0001827193061814114</v>
      </c>
      <c r="I18" s="13">
        <f t="shared" si="9"/>
        <v>-0.005641032344414043</v>
      </c>
      <c r="J18" s="13">
        <f t="shared" si="9"/>
        <v>0.0006707716228930849</v>
      </c>
      <c r="K18" s="18">
        <f t="shared" si="9"/>
        <v>0.005232392934189534</v>
      </c>
      <c r="M18" s="25">
        <v>88.2299979077435</v>
      </c>
      <c r="N18" s="25">
        <v>88.2376817187666</v>
      </c>
      <c r="O18" s="25">
        <v>88.2418097563177</v>
      </c>
      <c r="P18" s="25">
        <v>88.2350174746763</v>
      </c>
      <c r="Q18" s="25">
        <v>88.2404894140163</v>
      </c>
      <c r="R18" s="25">
        <v>88.2361147788957</v>
      </c>
      <c r="S18" s="25">
        <v>88.2409293029197</v>
      </c>
      <c r="T18" s="26">
        <v>88.2369641718521</v>
      </c>
      <c r="V18">
        <f t="shared" si="8"/>
        <v>88.2299979077435</v>
      </c>
      <c r="W18">
        <f t="shared" si="1"/>
        <v>88.2376817187666</v>
      </c>
      <c r="X18">
        <f t="shared" si="2"/>
        <v>88.2418097563177</v>
      </c>
      <c r="Y18">
        <f t="shared" si="3"/>
        <v>88.2350174746763</v>
      </c>
      <c r="Z18">
        <f t="shared" si="4"/>
        <v>88.2404894140163</v>
      </c>
      <c r="AA18">
        <f t="shared" si="5"/>
        <v>88.2361147788957</v>
      </c>
      <c r="AB18">
        <f t="shared" si="6"/>
        <v>88.2409293029197</v>
      </c>
      <c r="AC18">
        <f t="shared" si="7"/>
        <v>88.2369641718521</v>
      </c>
    </row>
    <row r="19" spans="1:29" ht="12.75">
      <c r="A19" s="1"/>
      <c r="B19" s="2" t="s">
        <v>1</v>
      </c>
      <c r="C19" s="13"/>
      <c r="D19" s="6">
        <f t="shared" si="9"/>
        <v>0.002038583397812488</v>
      </c>
      <c r="E19" s="13">
        <f t="shared" si="9"/>
        <v>-0.0046085350084865695</v>
      </c>
      <c r="F19" s="13">
        <f t="shared" si="9"/>
        <v>-0.0018732811956851947</v>
      </c>
      <c r="G19" s="13">
        <f t="shared" si="9"/>
        <v>0.004969070125014241</v>
      </c>
      <c r="H19" s="13">
        <f t="shared" si="9"/>
        <v>-0.003519119372988655</v>
      </c>
      <c r="I19" s="13">
        <f t="shared" si="9"/>
        <v>-0.00330040441578916</v>
      </c>
      <c r="J19" s="13">
        <f t="shared" si="9"/>
        <v>0.0011950786890153609</v>
      </c>
      <c r="K19" s="18">
        <f t="shared" si="9"/>
        <v>0.005098607781114595</v>
      </c>
      <c r="M19" s="25">
        <v>33.4514474999355</v>
      </c>
      <c r="N19" s="25">
        <v>33.4567804226492</v>
      </c>
      <c r="O19" s="25">
        <v>33.4607967095005</v>
      </c>
      <c r="P19" s="25">
        <v>33.4568138128702</v>
      </c>
      <c r="Q19" s="25">
        <v>33.4427964964001</v>
      </c>
      <c r="R19" s="25">
        <v>33.4516409351644</v>
      </c>
      <c r="S19" s="25">
        <v>33.4545744316607</v>
      </c>
      <c r="T19" s="26">
        <v>33.4560942507951</v>
      </c>
      <c r="V19">
        <f t="shared" si="8"/>
        <v>33.4514474999355</v>
      </c>
      <c r="W19">
        <f t="shared" si="1"/>
        <v>33.4567804226492</v>
      </c>
      <c r="X19">
        <f t="shared" si="2"/>
        <v>33.4607967095005</v>
      </c>
      <c r="Y19">
        <f t="shared" si="3"/>
        <v>33.4568138128702</v>
      </c>
      <c r="Z19">
        <f t="shared" si="4"/>
        <v>33.4427964964001</v>
      </c>
      <c r="AA19">
        <f t="shared" si="5"/>
        <v>33.4516409351644</v>
      </c>
      <c r="AB19">
        <f t="shared" si="6"/>
        <v>33.4545744316607</v>
      </c>
      <c r="AC19">
        <f t="shared" si="7"/>
        <v>33.4560942507951</v>
      </c>
    </row>
    <row r="20" spans="1:29" ht="12.75">
      <c r="A20" s="1"/>
      <c r="B20" s="2" t="s">
        <v>2</v>
      </c>
      <c r="C20" s="13"/>
      <c r="D20" s="6">
        <f t="shared" si="9"/>
        <v>0.00039666701531260173</v>
      </c>
      <c r="E20" s="13">
        <f t="shared" si="9"/>
        <v>0.0017460867820022763</v>
      </c>
      <c r="F20" s="13">
        <f t="shared" si="9"/>
        <v>-0.0004836695888177367</v>
      </c>
      <c r="G20" s="13">
        <f t="shared" si="9"/>
        <v>-0.0026634942495675773</v>
      </c>
      <c r="H20" s="13">
        <f t="shared" si="9"/>
        <v>0.0033634622921425716</v>
      </c>
      <c r="I20" s="13">
        <f t="shared" si="9"/>
        <v>0.00396740505471227</v>
      </c>
      <c r="J20" s="13">
        <f t="shared" si="9"/>
        <v>-0.00300318286764778</v>
      </c>
      <c r="K20" s="18">
        <f t="shared" si="9"/>
        <v>-0.0033232744381375134</v>
      </c>
      <c r="M20" s="25">
        <v>-3.22849910020851</v>
      </c>
      <c r="N20" s="25">
        <v>-3.23098701192174</v>
      </c>
      <c r="O20" s="25">
        <v>-3.22765013728776</v>
      </c>
      <c r="P20" s="25">
        <v>-3.23021189233244</v>
      </c>
      <c r="Q20" s="25">
        <v>-3.23082268825409</v>
      </c>
      <c r="R20" s="25">
        <v>-3.23793147181426</v>
      </c>
      <c r="S20" s="25">
        <v>-3.23173966740045</v>
      </c>
      <c r="T20" s="26">
        <v>-3.22860256745988</v>
      </c>
      <c r="V20">
        <f t="shared" si="8"/>
        <v>-3.22849910020851</v>
      </c>
      <c r="W20">
        <f t="shared" si="1"/>
        <v>-3.23098701192174</v>
      </c>
      <c r="X20">
        <f t="shared" si="2"/>
        <v>-3.22765013728776</v>
      </c>
      <c r="Y20">
        <f t="shared" si="3"/>
        <v>-3.23021189233244</v>
      </c>
      <c r="Z20">
        <f t="shared" si="4"/>
        <v>-3.23082268825409</v>
      </c>
      <c r="AA20">
        <f t="shared" si="5"/>
        <v>-3.23793147181426</v>
      </c>
      <c r="AB20">
        <f t="shared" si="6"/>
        <v>-3.23173966740045</v>
      </c>
      <c r="AC20">
        <f t="shared" si="7"/>
        <v>-3.22860256745988</v>
      </c>
    </row>
    <row r="21" spans="1:29" ht="12.75">
      <c r="A21" s="1">
        <v>7</v>
      </c>
      <c r="B21" s="2" t="s">
        <v>0</v>
      </c>
      <c r="C21" s="13"/>
      <c r="D21" s="6">
        <f t="shared" si="9"/>
        <v>0.00018620149527492913</v>
      </c>
      <c r="E21" s="13">
        <f t="shared" si="9"/>
        <v>-0.002963299688822474</v>
      </c>
      <c r="F21" s="13">
        <f t="shared" si="9"/>
        <v>-0.00075312518112014</v>
      </c>
      <c r="G21" s="13">
        <f t="shared" si="9"/>
        <v>0.0042370989971800554</v>
      </c>
      <c r="H21" s="13">
        <f t="shared" si="9"/>
        <v>-0.0004624051974246868</v>
      </c>
      <c r="I21" s="13">
        <f t="shared" si="9"/>
        <v>-0.0023992992856207707</v>
      </c>
      <c r="J21" s="13">
        <f t="shared" si="9"/>
        <v>0.0005525692969783336</v>
      </c>
      <c r="K21" s="18">
        <f t="shared" si="9"/>
        <v>0.0016022595635760695</v>
      </c>
      <c r="M21" s="25">
        <v>58.231858569101</v>
      </c>
      <c r="N21" s="25">
        <v>58.2351529733958</v>
      </c>
      <c r="O21" s="25">
        <v>58.2398752740322</v>
      </c>
      <c r="P21" s="25">
        <v>58.2381030332027</v>
      </c>
      <c r="Q21" s="25">
        <v>58.2229990317983</v>
      </c>
      <c r="R21" s="25"/>
      <c r="S21" s="25">
        <v>58.2481604310211</v>
      </c>
      <c r="T21" s="26">
        <v>58.2447318660537</v>
      </c>
      <c r="V21">
        <f t="shared" si="8"/>
        <v>58.231858569101</v>
      </c>
      <c r="W21">
        <f t="shared" si="1"/>
        <v>58.2351529733958</v>
      </c>
      <c r="X21">
        <f t="shared" si="2"/>
        <v>58.2398752740322</v>
      </c>
      <c r="Y21">
        <f t="shared" si="3"/>
        <v>58.2381030332027</v>
      </c>
      <c r="Z21">
        <f t="shared" si="4"/>
        <v>58.2229990317983</v>
      </c>
      <c r="AA21">
        <f t="shared" si="5"/>
        <v>0</v>
      </c>
      <c r="AB21">
        <f t="shared" si="6"/>
        <v>58.2481604310211</v>
      </c>
      <c r="AC21">
        <f t="shared" si="7"/>
        <v>58.2447318660537</v>
      </c>
    </row>
    <row r="22" spans="1:29" ht="12.75">
      <c r="A22" s="1"/>
      <c r="B22" s="2" t="s">
        <v>1</v>
      </c>
      <c r="C22" s="13"/>
      <c r="D22" s="6">
        <f t="shared" si="9"/>
        <v>0.0037588396430479065</v>
      </c>
      <c r="E22" s="13">
        <f t="shared" si="9"/>
        <v>-0.0009590625084499038</v>
      </c>
      <c r="F22" s="13">
        <f t="shared" si="9"/>
        <v>-0.0045440579373519085</v>
      </c>
      <c r="G22" s="13">
        <f t="shared" si="9"/>
        <v>0.0006676720287472904</v>
      </c>
      <c r="H22" s="13">
        <f t="shared" si="9"/>
        <v>0.0024763131920479964</v>
      </c>
      <c r="I22" s="13">
        <f t="shared" si="9"/>
        <v>0.0005609095878469361</v>
      </c>
      <c r="J22" s="13">
        <f t="shared" si="9"/>
        <v>-0.0026414272884522916</v>
      </c>
      <c r="K22" s="18">
        <f t="shared" si="9"/>
        <v>0.0006808132825497637</v>
      </c>
      <c r="M22" s="25">
        <v>48.5886105519767</v>
      </c>
      <c r="N22" s="25">
        <v>48.5865407965219</v>
      </c>
      <c r="O22" s="25">
        <v>48.5898696901654</v>
      </c>
      <c r="P22" s="25">
        <v>48.5914758616327</v>
      </c>
      <c r="Q22" s="25">
        <v>48.5912028425562</v>
      </c>
      <c r="R22" s="25"/>
      <c r="S22" s="25">
        <v>48.594179042918</v>
      </c>
      <c r="T22" s="26">
        <v>48.593966399653</v>
      </c>
      <c r="V22">
        <f t="shared" si="8"/>
        <v>48.5886105519767</v>
      </c>
      <c r="W22">
        <f t="shared" si="1"/>
        <v>48.5865407965219</v>
      </c>
      <c r="X22">
        <f t="shared" si="2"/>
        <v>48.5898696901654</v>
      </c>
      <c r="Y22">
        <f t="shared" si="3"/>
        <v>48.5914758616327</v>
      </c>
      <c r="Z22">
        <f t="shared" si="4"/>
        <v>48.5912028425562</v>
      </c>
      <c r="AA22">
        <f t="shared" si="5"/>
        <v>0</v>
      </c>
      <c r="AB22">
        <f t="shared" si="6"/>
        <v>48.594179042918</v>
      </c>
      <c r="AC22">
        <f t="shared" si="7"/>
        <v>48.593966399653</v>
      </c>
    </row>
    <row r="23" spans="1:29" ht="12.75">
      <c r="A23" s="1"/>
      <c r="B23" s="2" t="s">
        <v>2</v>
      </c>
      <c r="C23" s="13"/>
      <c r="D23" s="6">
        <f aca="true" t="shared" si="10" ref="D23:K32">IF(Data="","",Data-avg2)</f>
        <v>-0.0004283592984055673</v>
      </c>
      <c r="E23" s="13">
        <f t="shared" si="10"/>
        <v>-0.0004334483928261079</v>
      </c>
      <c r="F23" s="13">
        <f t="shared" si="10"/>
        <v>-0.0005495945772349131</v>
      </c>
      <c r="G23" s="13">
        <f t="shared" si="10"/>
        <v>1.0818349164054553E-05</v>
      </c>
      <c r="H23" s="13">
        <f t="shared" si="10"/>
        <v>0.0008393524794954033</v>
      </c>
      <c r="I23" s="13">
        <f t="shared" si="10"/>
        <v>0.0003411951895149201</v>
      </c>
      <c r="J23" s="13">
        <f t="shared" si="10"/>
        <v>0.00016780960543449908</v>
      </c>
      <c r="K23" s="18">
        <f t="shared" si="10"/>
        <v>5.222664486481676E-05</v>
      </c>
      <c r="M23" s="25">
        <v>-9.75446036601276</v>
      </c>
      <c r="N23" s="25">
        <v>-9.75495126691761</v>
      </c>
      <c r="O23" s="25">
        <v>-9.75227536895486</v>
      </c>
      <c r="P23" s="25">
        <v>-9.7500960973597</v>
      </c>
      <c r="Q23" s="25">
        <v>-9.75473657425347</v>
      </c>
      <c r="R23" s="25"/>
      <c r="S23" s="25">
        <v>-9.75481797351037</v>
      </c>
      <c r="T23" s="26">
        <v>-9.75027722355813</v>
      </c>
      <c r="V23">
        <f t="shared" si="8"/>
        <v>-9.75446036601276</v>
      </c>
      <c r="W23">
        <f t="shared" si="1"/>
        <v>-9.75495126691761</v>
      </c>
      <c r="X23">
        <f t="shared" si="2"/>
        <v>-9.75227536895486</v>
      </c>
      <c r="Y23">
        <f t="shared" si="3"/>
        <v>-9.7500960973597</v>
      </c>
      <c r="Z23">
        <f t="shared" si="4"/>
        <v>-9.75473657425347</v>
      </c>
      <c r="AA23">
        <f t="shared" si="5"/>
        <v>0</v>
      </c>
      <c r="AB23">
        <f t="shared" si="6"/>
        <v>-9.75481797351037</v>
      </c>
      <c r="AC23">
        <f t="shared" si="7"/>
        <v>-9.75027722355813</v>
      </c>
    </row>
    <row r="24" spans="1:29" ht="12.75">
      <c r="A24" s="1">
        <v>8</v>
      </c>
      <c r="B24" s="2" t="s">
        <v>0</v>
      </c>
      <c r="C24" s="13"/>
      <c r="D24" s="6">
        <f t="shared" si="10"/>
        <v>-0.000524204209945367</v>
      </c>
      <c r="E24" s="13">
        <f t="shared" si="10"/>
        <v>-0.002188811627142684</v>
      </c>
      <c r="F24" s="13">
        <f t="shared" si="10"/>
        <v>-0.0016681607879434068</v>
      </c>
      <c r="G24" s="13">
        <f t="shared" si="10"/>
        <v>0.003542254910655629</v>
      </c>
      <c r="H24" s="13">
        <f t="shared" si="10"/>
        <v>0.00016368391805343663</v>
      </c>
      <c r="I24" s="13">
        <f t="shared" si="10"/>
        <v>-0.002250319348341634</v>
      </c>
      <c r="J24" s="13">
        <f t="shared" si="10"/>
        <v>0.0017945740142550903</v>
      </c>
      <c r="K24" s="18">
        <f t="shared" si="10"/>
        <v>0.0011309831304515683</v>
      </c>
      <c r="M24" s="25">
        <v>41.6074325648615</v>
      </c>
      <c r="N24" s="25">
        <v>41.6083807675994</v>
      </c>
      <c r="O24" s="25">
        <v>41.6115970694978</v>
      </c>
      <c r="P24" s="25">
        <v>41.6116448305486</v>
      </c>
      <c r="Q24" s="25">
        <v>41.5994375146694</v>
      </c>
      <c r="R24" s="25"/>
      <c r="S24" s="25"/>
      <c r="T24" s="26">
        <v>41.6102524899067</v>
      </c>
      <c r="V24">
        <f t="shared" si="8"/>
        <v>41.6074325648615</v>
      </c>
      <c r="W24">
        <f t="shared" si="1"/>
        <v>41.6083807675994</v>
      </c>
      <c r="X24">
        <f t="shared" si="2"/>
        <v>41.6115970694978</v>
      </c>
      <c r="Y24">
        <f t="shared" si="3"/>
        <v>41.6116448305486</v>
      </c>
      <c r="Z24">
        <f t="shared" si="4"/>
        <v>41.5994375146694</v>
      </c>
      <c r="AA24">
        <f t="shared" si="5"/>
        <v>0</v>
      </c>
      <c r="AB24">
        <f t="shared" si="6"/>
        <v>0</v>
      </c>
      <c r="AC24">
        <f t="shared" si="7"/>
        <v>41.6102524899067</v>
      </c>
    </row>
    <row r="25" spans="1:29" ht="12.75">
      <c r="A25" s="1"/>
      <c r="B25" s="2" t="s">
        <v>1</v>
      </c>
      <c r="C25" s="13"/>
      <c r="D25" s="6">
        <f t="shared" si="10"/>
        <v>0.0016614775101189139</v>
      </c>
      <c r="E25" s="13">
        <f t="shared" si="10"/>
        <v>0.0028244514076192218</v>
      </c>
      <c r="F25" s="13">
        <f t="shared" si="10"/>
        <v>-0.0032354251002786327</v>
      </c>
      <c r="G25" s="13">
        <f t="shared" si="10"/>
        <v>-0.0035912411836847014</v>
      </c>
      <c r="H25" s="13">
        <f t="shared" si="10"/>
        <v>0.003268652377521164</v>
      </c>
      <c r="I25" s="13">
        <f t="shared" si="10"/>
        <v>0.0030077553339182828</v>
      </c>
      <c r="J25" s="13">
        <f t="shared" si="10"/>
        <v>0.0002351553872159684</v>
      </c>
      <c r="K25" s="18">
        <f t="shared" si="10"/>
        <v>-0.004170825732380479</v>
      </c>
      <c r="M25" s="25">
        <v>49.9919060264852</v>
      </c>
      <c r="N25" s="25">
        <v>49.9826292566987</v>
      </c>
      <c r="O25" s="25">
        <v>49.9826853358401</v>
      </c>
      <c r="P25" s="25">
        <v>49.9860083925072</v>
      </c>
      <c r="Q25" s="25">
        <v>49.9908407142692</v>
      </c>
      <c r="R25" s="25"/>
      <c r="S25" s="25"/>
      <c r="T25" s="26">
        <v>49.994501889341</v>
      </c>
      <c r="V25">
        <f t="shared" si="8"/>
        <v>49.9919060264852</v>
      </c>
      <c r="W25">
        <f t="shared" si="1"/>
        <v>49.9826292566987</v>
      </c>
      <c r="X25">
        <f t="shared" si="2"/>
        <v>49.9826853358401</v>
      </c>
      <c r="Y25">
        <f t="shared" si="3"/>
        <v>49.9860083925072</v>
      </c>
      <c r="Z25">
        <f t="shared" si="4"/>
        <v>49.9908407142692</v>
      </c>
      <c r="AA25">
        <f t="shared" si="5"/>
        <v>0</v>
      </c>
      <c r="AB25">
        <f t="shared" si="6"/>
        <v>0</v>
      </c>
      <c r="AC25">
        <f t="shared" si="7"/>
        <v>49.994501889341</v>
      </c>
    </row>
    <row r="26" spans="1:29" ht="12.75">
      <c r="A26" s="1"/>
      <c r="B26" s="2" t="s">
        <v>2</v>
      </c>
      <c r="C26" s="13"/>
      <c r="D26" s="6">
        <f t="shared" si="10"/>
        <v>0.0004665048124028459</v>
      </c>
      <c r="E26" s="13">
        <f t="shared" si="10"/>
        <v>-0.0008370753933673036</v>
      </c>
      <c r="F26" s="13">
        <f t="shared" si="10"/>
        <v>-0.001101537013957099</v>
      </c>
      <c r="G26" s="13">
        <f t="shared" si="10"/>
        <v>0.001953856427632683</v>
      </c>
      <c r="H26" s="13">
        <f t="shared" si="10"/>
        <v>-0.001920846444697144</v>
      </c>
      <c r="I26" s="13">
        <f t="shared" si="10"/>
        <v>-0.0004542956767572548</v>
      </c>
      <c r="J26" s="13">
        <f t="shared" si="10"/>
        <v>0.0014931933418727006</v>
      </c>
      <c r="K26" s="18">
        <f t="shared" si="10"/>
        <v>0.00040019994687279237</v>
      </c>
      <c r="M26" s="25">
        <v>-6.28737691843025</v>
      </c>
      <c r="N26" s="25">
        <v>-6.28674500806086</v>
      </c>
      <c r="O26" s="25">
        <v>-6.28478287776318</v>
      </c>
      <c r="P26" s="25">
        <v>-6.28433796315952</v>
      </c>
      <c r="Q26" s="25">
        <v>-6.28275717317088</v>
      </c>
      <c r="R26" s="25"/>
      <c r="S26" s="25"/>
      <c r="T26" s="26">
        <v>-6.27052907938577</v>
      </c>
      <c r="V26">
        <f t="shared" si="8"/>
        <v>-6.28737691843025</v>
      </c>
      <c r="W26">
        <f t="shared" si="1"/>
        <v>-6.28674500806086</v>
      </c>
      <c r="X26">
        <f t="shared" si="2"/>
        <v>-6.28478287776318</v>
      </c>
      <c r="Y26">
        <f t="shared" si="3"/>
        <v>-6.28433796315952</v>
      </c>
      <c r="Z26">
        <f t="shared" si="4"/>
        <v>-6.28275717317088</v>
      </c>
      <c r="AA26">
        <f t="shared" si="5"/>
        <v>0</v>
      </c>
      <c r="AB26">
        <f t="shared" si="6"/>
        <v>0</v>
      </c>
      <c r="AC26">
        <f t="shared" si="7"/>
        <v>-6.27052907938577</v>
      </c>
    </row>
    <row r="27" spans="1:29" ht="12.75">
      <c r="A27" s="1">
        <v>9</v>
      </c>
      <c r="B27" s="2" t="s">
        <v>0</v>
      </c>
      <c r="C27" s="13"/>
      <c r="D27" s="6">
        <f t="shared" si="10"/>
        <v>0.0019669251872862503</v>
      </c>
      <c r="E27" s="13">
        <f t="shared" si="10"/>
        <v>-0.003140723025715886</v>
      </c>
      <c r="F27" s="13">
        <f t="shared" si="10"/>
        <v>-0.004546793379613945</v>
      </c>
      <c r="G27" s="13">
        <f t="shared" si="10"/>
        <v>7.503306628464657E-05</v>
      </c>
      <c r="H27" s="13">
        <f t="shared" si="10"/>
        <v>0.0025225083661872816</v>
      </c>
      <c r="I27" s="13">
        <f t="shared" si="10"/>
        <v>-0.002298016798913949</v>
      </c>
      <c r="J27" s="13">
        <f t="shared" si="10"/>
        <v>-0.0008597602419158079</v>
      </c>
      <c r="K27" s="18">
        <f t="shared" si="10"/>
        <v>0.006280826826387198</v>
      </c>
      <c r="M27" s="25">
        <v>21.3975361525092</v>
      </c>
      <c r="N27" s="25">
        <v>21.3971270049151</v>
      </c>
      <c r="O27" s="25">
        <v>21.4003571176529</v>
      </c>
      <c r="P27" s="25">
        <v>21.4044999966271</v>
      </c>
      <c r="Q27" s="25">
        <v>21.3976835380411</v>
      </c>
      <c r="R27" s="25">
        <v>21.3919953002274</v>
      </c>
      <c r="S27" s="25">
        <v>21.389520319525</v>
      </c>
      <c r="T27" s="26">
        <v>21.406790816825</v>
      </c>
      <c r="V27">
        <f t="shared" si="8"/>
        <v>21.3975361525092</v>
      </c>
      <c r="W27">
        <f t="shared" si="1"/>
        <v>21.3971270049151</v>
      </c>
      <c r="X27">
        <f t="shared" si="2"/>
        <v>21.4003571176529</v>
      </c>
      <c r="Y27">
        <f t="shared" si="3"/>
        <v>21.4044999966271</v>
      </c>
      <c r="Z27">
        <f t="shared" si="4"/>
        <v>21.3976835380411</v>
      </c>
      <c r="AA27">
        <f t="shared" si="5"/>
        <v>21.3919953002274</v>
      </c>
      <c r="AB27">
        <f t="shared" si="6"/>
        <v>21.389520319525</v>
      </c>
      <c r="AC27">
        <f t="shared" si="7"/>
        <v>21.406790816825</v>
      </c>
    </row>
    <row r="28" spans="1:29" ht="12.75">
      <c r="A28" s="1"/>
      <c r="B28" s="2" t="s">
        <v>1</v>
      </c>
      <c r="C28" s="13"/>
      <c r="D28" s="6">
        <f t="shared" si="10"/>
        <v>-0.004440267681523835</v>
      </c>
      <c r="E28" s="13">
        <f t="shared" si="10"/>
        <v>0.0032760211091726887</v>
      </c>
      <c r="F28" s="13">
        <f t="shared" si="10"/>
        <v>-0.001702799307629732</v>
      </c>
      <c r="G28" s="13">
        <f t="shared" si="10"/>
        <v>-0.003112901161330228</v>
      </c>
      <c r="H28" s="13">
        <f t="shared" si="10"/>
        <v>0.0006970595174706773</v>
      </c>
      <c r="I28" s="13">
        <f t="shared" si="10"/>
        <v>0.0029808570109750576</v>
      </c>
      <c r="J28" s="13">
        <f t="shared" si="10"/>
        <v>0.004727200561170264</v>
      </c>
      <c r="K28" s="18">
        <f t="shared" si="10"/>
        <v>-0.0024251700482267324</v>
      </c>
      <c r="M28" s="25">
        <v>29.1651807922912</v>
      </c>
      <c r="N28" s="25">
        <v>29.1584976065198</v>
      </c>
      <c r="O28" s="25">
        <v>29.1543464193977</v>
      </c>
      <c r="P28" s="25">
        <v>29.1564441670926</v>
      </c>
      <c r="Q28" s="25">
        <v>29.1637728294482</v>
      </c>
      <c r="R28" s="25">
        <v>29.158493771316</v>
      </c>
      <c r="S28" s="25">
        <v>29.1466825094037</v>
      </c>
      <c r="T28" s="26">
        <v>29.160037930151</v>
      </c>
      <c r="V28">
        <f t="shared" si="8"/>
        <v>29.1651807922912</v>
      </c>
      <c r="W28">
        <f t="shared" si="1"/>
        <v>29.1584976065198</v>
      </c>
      <c r="X28">
        <f t="shared" si="2"/>
        <v>29.1543464193977</v>
      </c>
      <c r="Y28">
        <f t="shared" si="3"/>
        <v>29.1564441670926</v>
      </c>
      <c r="Z28">
        <f t="shared" si="4"/>
        <v>29.1637728294482</v>
      </c>
      <c r="AA28">
        <f t="shared" si="5"/>
        <v>29.158493771316</v>
      </c>
      <c r="AB28">
        <f t="shared" si="6"/>
        <v>29.1466825094037</v>
      </c>
      <c r="AC28">
        <f t="shared" si="7"/>
        <v>29.160037930151</v>
      </c>
    </row>
    <row r="29" spans="1:29" ht="12.75">
      <c r="A29" s="1"/>
      <c r="B29" s="2" t="s">
        <v>2</v>
      </c>
      <c r="C29" s="13"/>
      <c r="D29" s="6">
        <f t="shared" si="10"/>
        <v>-0.002014684984742665</v>
      </c>
      <c r="E29" s="13">
        <f t="shared" si="10"/>
        <v>0.00033868013106719275</v>
      </c>
      <c r="F29" s="13">
        <f t="shared" si="10"/>
        <v>0.0022623292011072493</v>
      </c>
      <c r="G29" s="13">
        <f t="shared" si="10"/>
        <v>9.227335977701756E-05</v>
      </c>
      <c r="H29" s="13">
        <f t="shared" si="10"/>
        <v>-0.006817709155262364</v>
      </c>
      <c r="I29" s="13">
        <f t="shared" si="10"/>
        <v>-0.000764055379262274</v>
      </c>
      <c r="J29" s="13">
        <f t="shared" si="10"/>
        <v>0.003765433467697754</v>
      </c>
      <c r="K29" s="18">
        <f t="shared" si="10"/>
        <v>0.003137733359617201</v>
      </c>
      <c r="M29" s="25">
        <v>-3.78252413257526</v>
      </c>
      <c r="N29" s="25">
        <v>-3.78470640818182</v>
      </c>
      <c r="O29" s="25">
        <v>-3.78943460991937</v>
      </c>
      <c r="P29" s="25">
        <v>-3.79383426468142</v>
      </c>
      <c r="Q29" s="25">
        <v>-3.78406197231417</v>
      </c>
      <c r="R29" s="25">
        <v>-3.78685689011643</v>
      </c>
      <c r="S29" s="25">
        <v>-3.79114160078313</v>
      </c>
      <c r="T29" s="26">
        <v>-3.80813544747895</v>
      </c>
      <c r="V29">
        <f t="shared" si="8"/>
        <v>-3.78252413257526</v>
      </c>
      <c r="W29">
        <f t="shared" si="1"/>
        <v>-3.78470640818182</v>
      </c>
      <c r="X29">
        <f t="shared" si="2"/>
        <v>-3.78943460991937</v>
      </c>
      <c r="Y29">
        <f t="shared" si="3"/>
        <v>-3.79383426468142</v>
      </c>
      <c r="Z29">
        <f t="shared" si="4"/>
        <v>-3.78406197231417</v>
      </c>
      <c r="AA29">
        <f t="shared" si="5"/>
        <v>-3.78685689011643</v>
      </c>
      <c r="AB29">
        <f t="shared" si="6"/>
        <v>-3.79114160078313</v>
      </c>
      <c r="AC29">
        <f t="shared" si="7"/>
        <v>-3.80813544747895</v>
      </c>
    </row>
    <row r="30" spans="1:29" ht="12.75">
      <c r="A30" s="1">
        <v>10</v>
      </c>
      <c r="B30" s="2" t="s">
        <v>0</v>
      </c>
      <c r="C30" s="13"/>
      <c r="D30" s="6">
        <f t="shared" si="10"/>
        <v>0.007796991922766949</v>
      </c>
      <c r="E30" s="13">
        <f t="shared" si="10"/>
        <v>0.0037054711391633077</v>
      </c>
      <c r="F30" s="13">
        <f t="shared" si="10"/>
        <v>-0.002253558233931585</v>
      </c>
      <c r="G30" s="13">
        <f t="shared" si="10"/>
        <v>-0.003652189801535144</v>
      </c>
      <c r="H30" s="13">
        <f t="shared" si="10"/>
        <v>0.0006279927066685786</v>
      </c>
      <c r="I30" s="13">
        <f t="shared" si="10"/>
        <v>0.0014937409435660243</v>
      </c>
      <c r="J30" s="13">
        <f t="shared" si="10"/>
        <v>-0.004001059024837161</v>
      </c>
      <c r="K30" s="18">
        <f t="shared" si="10"/>
        <v>-0.0037173896518325478</v>
      </c>
      <c r="M30" s="25">
        <v>35.2983221418677</v>
      </c>
      <c r="N30" s="25">
        <v>35.2910514374431</v>
      </c>
      <c r="O30" s="25">
        <v>35.2911630679524</v>
      </c>
      <c r="P30" s="25">
        <v>35.2926428957203</v>
      </c>
      <c r="Q30" s="25">
        <v>35.2956624522506</v>
      </c>
      <c r="R30" s="25">
        <v>35.2902571672425</v>
      </c>
      <c r="S30" s="25">
        <v>35.2893095325562</v>
      </c>
      <c r="T30" s="26">
        <v>35.291270744712</v>
      </c>
      <c r="V30">
        <f t="shared" si="8"/>
      </c>
      <c r="W30">
        <f t="shared" si="1"/>
        <v>35.2910514374431</v>
      </c>
      <c r="X30">
        <f t="shared" si="2"/>
        <v>35.2911630679524</v>
      </c>
      <c r="Y30">
        <f t="shared" si="3"/>
        <v>35.2926428957203</v>
      </c>
      <c r="Z30">
        <f t="shared" si="4"/>
        <v>35.2956624522506</v>
      </c>
      <c r="AA30">
        <f t="shared" si="5"/>
        <v>35.2902571672425</v>
      </c>
      <c r="AB30">
        <f t="shared" si="6"/>
        <v>35.2893095325562</v>
      </c>
      <c r="AC30">
        <f t="shared" si="7"/>
        <v>35.291270744712</v>
      </c>
    </row>
    <row r="31" spans="1:29" ht="12.75">
      <c r="A31" s="1"/>
      <c r="B31" s="2" t="s">
        <v>1</v>
      </c>
      <c r="C31" s="13"/>
      <c r="D31" s="6">
        <f t="shared" si="10"/>
        <v>-0.0029755135479037076</v>
      </c>
      <c r="E31" s="13">
        <f t="shared" si="10"/>
        <v>0.009470531485986422</v>
      </c>
      <c r="F31" s="13">
        <f t="shared" si="10"/>
        <v>0.006327870245216305</v>
      </c>
      <c r="G31" s="13">
        <f t="shared" si="10"/>
        <v>-0.005930019017983623</v>
      </c>
      <c r="H31" s="13">
        <f t="shared" si="10"/>
        <v>-0.004565740899603599</v>
      </c>
      <c r="I31" s="13">
        <f t="shared" si="10"/>
        <v>0.005300825741156423</v>
      </c>
      <c r="J31" s="13">
        <f t="shared" si="10"/>
        <v>0.0020067240172663148</v>
      </c>
      <c r="K31" s="18">
        <f t="shared" si="10"/>
        <v>-0.009634678024133647</v>
      </c>
      <c r="M31" s="25">
        <v>-2.22288331301368</v>
      </c>
      <c r="N31" s="25">
        <v>-2.22932255495142</v>
      </c>
      <c r="O31" s="25">
        <v>-2.23669649597869</v>
      </c>
      <c r="P31" s="25">
        <v>-2.23319213358142</v>
      </c>
      <c r="Q31" s="25">
        <v>-2.22187767505431</v>
      </c>
      <c r="R31" s="25">
        <v>-2.22825416616855</v>
      </c>
      <c r="S31" s="25">
        <v>-2.23301507727572</v>
      </c>
      <c r="T31" s="26">
        <v>-2.23744036383459</v>
      </c>
      <c r="V31">
        <f t="shared" si="8"/>
        <v>-2.22288331301368</v>
      </c>
      <c r="W31">
        <f t="shared" si="1"/>
      </c>
      <c r="X31">
        <f t="shared" si="2"/>
        <v>-2.23669649597869</v>
      </c>
      <c r="Y31">
        <f t="shared" si="3"/>
        <v>-2.23319213358142</v>
      </c>
      <c r="Z31">
        <f t="shared" si="4"/>
        <v>-2.22187767505431</v>
      </c>
      <c r="AA31">
        <f t="shared" si="5"/>
        <v>-2.22825416616855</v>
      </c>
      <c r="AB31">
        <f t="shared" si="6"/>
        <v>-2.23301507727572</v>
      </c>
      <c r="AC31">
        <f t="shared" si="7"/>
      </c>
    </row>
    <row r="32" spans="1:29" ht="12.75">
      <c r="A32" s="1"/>
      <c r="B32" s="2" t="s">
        <v>2</v>
      </c>
      <c r="C32" s="13"/>
      <c r="D32" s="6">
        <f t="shared" si="10"/>
        <v>0.0014194423771378695</v>
      </c>
      <c r="E32" s="13">
        <f t="shared" si="10"/>
        <v>0.0034471657177475024</v>
      </c>
      <c r="F32" s="13">
        <f t="shared" si="10"/>
        <v>0.003519924944647812</v>
      </c>
      <c r="G32" s="13">
        <f t="shared" si="10"/>
        <v>-0.001237892817182562</v>
      </c>
      <c r="H32" s="13">
        <f t="shared" si="10"/>
        <v>-0.004557563819882482</v>
      </c>
      <c r="I32" s="13">
        <f t="shared" si="10"/>
        <v>-0.001451570055442275</v>
      </c>
      <c r="J32" s="13">
        <f t="shared" si="10"/>
        <v>0.0006230028697276069</v>
      </c>
      <c r="K32" s="18">
        <f t="shared" si="10"/>
        <v>-0.0017625092167525835</v>
      </c>
      <c r="M32" s="25">
        <v>-8.9697858848741</v>
      </c>
      <c r="N32" s="25">
        <v>-8.97356649268962</v>
      </c>
      <c r="O32" s="25">
        <v>-8.97793087819038</v>
      </c>
      <c r="P32" s="25">
        <v>-8.9796373636382</v>
      </c>
      <c r="Q32" s="25">
        <v>-8.97374381040031</v>
      </c>
      <c r="R32" s="25">
        <v>-8.97285072016456</v>
      </c>
      <c r="S32" s="25">
        <v>-8.97639418921884</v>
      </c>
      <c r="T32" s="26">
        <v>-8.97736547826874</v>
      </c>
      <c r="V32">
        <f t="shared" si="8"/>
        <v>-8.9697858848741</v>
      </c>
      <c r="W32">
        <f t="shared" si="1"/>
        <v>-8.97356649268962</v>
      </c>
      <c r="X32">
        <f t="shared" si="2"/>
        <v>-8.97793087819038</v>
      </c>
      <c r="Y32">
        <f t="shared" si="3"/>
        <v>-8.9796373636382</v>
      </c>
      <c r="Z32">
        <f t="shared" si="4"/>
        <v>-8.97374381040031</v>
      </c>
      <c r="AA32">
        <f t="shared" si="5"/>
        <v>-8.97285072016456</v>
      </c>
      <c r="AB32">
        <f t="shared" si="6"/>
        <v>-8.97639418921884</v>
      </c>
      <c r="AC32">
        <f t="shared" si="7"/>
        <v>-8.97736547826874</v>
      </c>
    </row>
    <row r="33" spans="1:29" ht="12.75">
      <c r="A33" s="1">
        <v>11</v>
      </c>
      <c r="B33" s="2" t="s">
        <v>0</v>
      </c>
      <c r="C33" s="13"/>
      <c r="D33" s="6">
        <f aca="true" t="shared" si="11" ref="D33:K38">IF(Data="","",Data-avg2)</f>
        <v>0.004298439861663894</v>
      </c>
      <c r="E33" s="13">
        <f t="shared" si="11"/>
        <v>0.007983521034461205</v>
      </c>
      <c r="F33" s="13">
        <f t="shared" si="11"/>
        <v>-0.003402517084335699</v>
      </c>
      <c r="G33" s="13">
        <f t="shared" si="11"/>
        <v>-0.0035905663733366566</v>
      </c>
      <c r="H33" s="13">
        <f t="shared" si="11"/>
        <v>-0.0001052940128367652</v>
      </c>
      <c r="I33" s="13">
        <f t="shared" si="11"/>
        <v>0.0006189349173624237</v>
      </c>
      <c r="J33" s="13">
        <f t="shared" si="11"/>
        <v>-0.0018657156705366162</v>
      </c>
      <c r="K33" s="18">
        <f t="shared" si="11"/>
        <v>-0.003936802672438233</v>
      </c>
      <c r="M33" s="25">
        <v>23.1889301519974</v>
      </c>
      <c r="N33" s="25">
        <v>23.1745483457771</v>
      </c>
      <c r="O33" s="25">
        <v>23.1774507984336</v>
      </c>
      <c r="P33" s="25">
        <v>23.1840270371763</v>
      </c>
      <c r="Q33" s="25">
        <v>23.1830043446411</v>
      </c>
      <c r="R33" s="25">
        <v>23.1801488041607</v>
      </c>
      <c r="S33" s="25">
        <v>23.1795372227833</v>
      </c>
      <c r="T33" s="26">
        <v>23.182417420538</v>
      </c>
      <c r="V33">
        <f t="shared" si="8"/>
        <v>23.1889301519974</v>
      </c>
      <c r="W33">
        <f t="shared" si="1"/>
      </c>
      <c r="X33">
        <f t="shared" si="2"/>
        <v>23.1774507984336</v>
      </c>
      <c r="Y33">
        <f t="shared" si="3"/>
        <v>23.1840270371763</v>
      </c>
      <c r="Z33">
        <f t="shared" si="4"/>
        <v>23.1830043446411</v>
      </c>
      <c r="AA33">
        <f t="shared" si="5"/>
        <v>23.1801488041607</v>
      </c>
      <c r="AB33">
        <f t="shared" si="6"/>
        <v>23.1795372227833</v>
      </c>
      <c r="AC33">
        <f t="shared" si="7"/>
        <v>23.182417420538</v>
      </c>
    </row>
    <row r="34" spans="1:29" ht="12.75">
      <c r="A34" s="1"/>
      <c r="B34" s="2" t="s">
        <v>1</v>
      </c>
      <c r="C34" s="13"/>
      <c r="D34" s="6">
        <f t="shared" si="11"/>
        <v>0.005902306124092149</v>
      </c>
      <c r="E34" s="13">
        <f t="shared" si="11"/>
        <v>-0.0005817213003105337</v>
      </c>
      <c r="F34" s="13">
        <f t="shared" si="11"/>
        <v>0.004365749475692127</v>
      </c>
      <c r="G34" s="13">
        <f t="shared" si="11"/>
        <v>-0.005788989950808343</v>
      </c>
      <c r="H34" s="13">
        <f t="shared" si="11"/>
        <v>-0.0005837330422089337</v>
      </c>
      <c r="I34" s="13">
        <f t="shared" si="11"/>
        <v>0.004664496852690547</v>
      </c>
      <c r="J34" s="13">
        <f t="shared" si="11"/>
        <v>-0.0028822112927109345</v>
      </c>
      <c r="K34" s="18">
        <f t="shared" si="11"/>
        <v>-0.005095896866411209</v>
      </c>
      <c r="M34" s="25">
        <v>-25.0208278313056</v>
      </c>
      <c r="N34" s="25">
        <v>-25.0221912229086</v>
      </c>
      <c r="O34" s="25">
        <v>-25.0292026568339</v>
      </c>
      <c r="P34" s="25">
        <v>-25.026374084238</v>
      </c>
      <c r="Q34" s="25">
        <v>-25.0203101576762</v>
      </c>
      <c r="R34" s="25">
        <v>-25.0235277854742</v>
      </c>
      <c r="S34" s="25">
        <v>-25.0291284725819</v>
      </c>
      <c r="T34" s="26">
        <v>-25.0349032907294</v>
      </c>
      <c r="V34">
        <f t="shared" si="8"/>
        <v>-25.0208278313056</v>
      </c>
      <c r="W34">
        <f t="shared" si="1"/>
        <v>-25.0221912229086</v>
      </c>
      <c r="X34">
        <f t="shared" si="2"/>
        <v>-25.0292026568339</v>
      </c>
      <c r="Y34">
        <f t="shared" si="3"/>
        <v>-25.026374084238</v>
      </c>
      <c r="Z34">
        <f t="shared" si="4"/>
        <v>-25.0203101576762</v>
      </c>
      <c r="AA34">
        <f t="shared" si="5"/>
        <v>-25.0235277854742</v>
      </c>
      <c r="AB34">
        <f t="shared" si="6"/>
        <v>-25.0291284725819</v>
      </c>
      <c r="AC34">
        <f t="shared" si="7"/>
        <v>-25.0349032907294</v>
      </c>
    </row>
    <row r="35" spans="1:29" ht="12.75">
      <c r="A35" s="1"/>
      <c r="B35" s="2" t="s">
        <v>2</v>
      </c>
      <c r="C35" s="13"/>
      <c r="D35" s="6">
        <f t="shared" si="11"/>
        <v>-0.003173460403568029</v>
      </c>
      <c r="E35" s="13">
        <f t="shared" si="11"/>
        <v>-6.558211960872029E-05</v>
      </c>
      <c r="F35" s="13">
        <f t="shared" si="11"/>
        <v>0.001083992615781959</v>
      </c>
      <c r="G35" s="13">
        <f t="shared" si="11"/>
        <v>-0.0003087450088585797</v>
      </c>
      <c r="H35" s="13">
        <f t="shared" si="11"/>
        <v>0.006350264620441415</v>
      </c>
      <c r="I35" s="13">
        <f t="shared" si="11"/>
        <v>0.002334883940551258</v>
      </c>
      <c r="J35" s="13">
        <f t="shared" si="11"/>
        <v>-0.0025914378807385674</v>
      </c>
      <c r="K35" s="18">
        <f t="shared" si="11"/>
        <v>-0.0036299157639980706</v>
      </c>
      <c r="M35" s="25">
        <v>-2.6102004082164</v>
      </c>
      <c r="N35" s="25">
        <v>-2.60097523418673</v>
      </c>
      <c r="O35" s="25">
        <v>-2.60327238519952</v>
      </c>
      <c r="P35" s="25">
        <v>-2.60247243945297</v>
      </c>
      <c r="Q35" s="25">
        <v>-2.60590683762922</v>
      </c>
      <c r="R35" s="25">
        <v>-2.60487557873206</v>
      </c>
      <c r="S35" s="25">
        <v>-2.60134215090603</v>
      </c>
      <c r="T35" s="26">
        <v>-2.60377953740596</v>
      </c>
      <c r="V35">
        <f t="shared" si="8"/>
        <v>-2.6102004082164</v>
      </c>
      <c r="W35">
        <f t="shared" si="1"/>
        <v>-2.60097523418673</v>
      </c>
      <c r="X35">
        <f t="shared" si="2"/>
        <v>-2.60327238519952</v>
      </c>
      <c r="Y35">
        <f t="shared" si="3"/>
        <v>-2.60247243945297</v>
      </c>
      <c r="Z35">
        <f t="shared" si="4"/>
        <v>-2.60590683762922</v>
      </c>
      <c r="AA35">
        <f t="shared" si="5"/>
        <v>-2.60487557873206</v>
      </c>
      <c r="AB35">
        <f t="shared" si="6"/>
        <v>-2.60134215090603</v>
      </c>
      <c r="AC35">
        <f t="shared" si="7"/>
        <v>-2.60377953740596</v>
      </c>
    </row>
    <row r="36" spans="1:29" ht="12.75">
      <c r="A36" s="1">
        <v>12</v>
      </c>
      <c r="B36" s="2" t="s">
        <v>0</v>
      </c>
      <c r="C36" s="13"/>
      <c r="D36" s="6">
        <f t="shared" si="11"/>
        <v>-0.0003553933962763267</v>
      </c>
      <c r="E36" s="13">
        <f t="shared" si="11"/>
        <v>-0.00119871888707479</v>
      </c>
      <c r="F36" s="13">
        <f t="shared" si="11"/>
        <v>-0.0016355781015775506</v>
      </c>
      <c r="G36" s="13">
        <f t="shared" si="11"/>
        <v>-0.0031429506183755507</v>
      </c>
      <c r="H36" s="13">
        <f t="shared" si="11"/>
        <v>0.0037964550777260797</v>
      </c>
      <c r="I36" s="13">
        <f t="shared" si="11"/>
        <v>0.0040879218370264425</v>
      </c>
      <c r="J36" s="13">
        <f t="shared" si="11"/>
        <v>0.0008657984060249646</v>
      </c>
      <c r="K36" s="18">
        <f t="shared" si="11"/>
        <v>-0.002417534317473269</v>
      </c>
      <c r="M36" s="25"/>
      <c r="N36" s="25"/>
      <c r="O36" s="25">
        <v>34.0707678677967</v>
      </c>
      <c r="P36" s="25">
        <v>34.0820302847136</v>
      </c>
      <c r="Q36" s="25">
        <v>34.0847736868502</v>
      </c>
      <c r="R36" s="25">
        <v>34.0815466310547</v>
      </c>
      <c r="S36" s="25">
        <v>34.0803829946324</v>
      </c>
      <c r="T36" s="26">
        <v>34.0829508011417</v>
      </c>
      <c r="V36">
        <f t="shared" si="8"/>
        <v>0</v>
      </c>
      <c r="W36">
        <f t="shared" si="1"/>
        <v>0</v>
      </c>
      <c r="X36">
        <f t="shared" si="2"/>
        <v>34.0707678677967</v>
      </c>
      <c r="Y36">
        <f t="shared" si="3"/>
        <v>34.0820302847136</v>
      </c>
      <c r="Z36">
        <f t="shared" si="4"/>
        <v>34.0847736868502</v>
      </c>
      <c r="AA36">
        <f t="shared" si="5"/>
        <v>34.0815466310547</v>
      </c>
      <c r="AB36">
        <f t="shared" si="6"/>
        <v>34.0803829946324</v>
      </c>
      <c r="AC36">
        <f t="shared" si="7"/>
        <v>34.0829508011417</v>
      </c>
    </row>
    <row r="37" spans="1:29" ht="12.75">
      <c r="A37" s="1"/>
      <c r="B37" s="2" t="s">
        <v>1</v>
      </c>
      <c r="C37" s="13"/>
      <c r="D37" s="6">
        <f t="shared" si="11"/>
        <v>0.0008420158770690023</v>
      </c>
      <c r="E37" s="13">
        <f t="shared" si="11"/>
        <v>0.008292448835071298</v>
      </c>
      <c r="F37" s="13">
        <f t="shared" si="11"/>
        <v>0.0015777870202740019</v>
      </c>
      <c r="G37" s="13">
        <f t="shared" si="11"/>
        <v>-0.00481935042432724</v>
      </c>
      <c r="H37" s="13">
        <f t="shared" si="11"/>
        <v>-0.0027593233918281612</v>
      </c>
      <c r="I37" s="13">
        <f t="shared" si="11"/>
        <v>0.002958454487270501</v>
      </c>
      <c r="J37" s="13">
        <f t="shared" si="11"/>
        <v>-0.0014904409831260068</v>
      </c>
      <c r="K37" s="18">
        <f t="shared" si="11"/>
        <v>-0.0046015914204318165</v>
      </c>
      <c r="M37" s="25"/>
      <c r="N37" s="25"/>
      <c r="O37" s="25">
        <v>-45.8099219316779</v>
      </c>
      <c r="P37" s="25">
        <v>-45.8060848635556</v>
      </c>
      <c r="Q37" s="25">
        <v>-45.7969880700978</v>
      </c>
      <c r="R37" s="25">
        <v>-45.8021643687322</v>
      </c>
      <c r="S37" s="25">
        <v>-45.8066925038664</v>
      </c>
      <c r="T37" s="26">
        <v>-45.8111973381873</v>
      </c>
      <c r="V37">
        <f t="shared" si="8"/>
        <v>0</v>
      </c>
      <c r="W37">
        <f t="shared" si="1"/>
      </c>
      <c r="X37">
        <f t="shared" si="2"/>
        <v>-45.8099219316779</v>
      </c>
      <c r="Y37">
        <f t="shared" si="3"/>
        <v>-45.8060848635556</v>
      </c>
      <c r="Z37">
        <f t="shared" si="4"/>
        <v>-45.7969880700978</v>
      </c>
      <c r="AA37">
        <f t="shared" si="5"/>
        <v>-45.8021643687322</v>
      </c>
      <c r="AB37">
        <f t="shared" si="6"/>
        <v>-45.8066925038664</v>
      </c>
      <c r="AC37">
        <f t="shared" si="7"/>
        <v>-45.8111973381873</v>
      </c>
    </row>
    <row r="38" spans="1:29" ht="12.75">
      <c r="A38" s="1"/>
      <c r="B38" s="2" t="s">
        <v>2</v>
      </c>
      <c r="C38" s="13"/>
      <c r="D38" s="11">
        <f t="shared" si="11"/>
        <v>0.0004944797147832247</v>
      </c>
      <c r="E38" s="22">
        <f t="shared" si="11"/>
        <v>0.0002430018440633397</v>
      </c>
      <c r="F38" s="22">
        <f t="shared" si="11"/>
        <v>-0.0022631827774164393</v>
      </c>
      <c r="G38" s="22">
        <f t="shared" si="11"/>
        <v>-0.0015536489089664762</v>
      </c>
      <c r="H38" s="22">
        <f t="shared" si="11"/>
        <v>0.006053123931973214</v>
      </c>
      <c r="I38" s="22">
        <f t="shared" si="11"/>
        <v>0.0010762577570035958</v>
      </c>
      <c r="J38" s="22">
        <f t="shared" si="11"/>
        <v>-0.003962457033786393</v>
      </c>
      <c r="K38" s="20">
        <f t="shared" si="11"/>
        <v>-8.75745276567308E-05</v>
      </c>
      <c r="M38" s="27"/>
      <c r="N38" s="27"/>
      <c r="O38" s="27">
        <v>-3.06296462025145</v>
      </c>
      <c r="P38" s="27">
        <v>-3.06213535996547</v>
      </c>
      <c r="Q38" s="27">
        <v>-3.07097304048315</v>
      </c>
      <c r="R38" s="27">
        <v>-3.07156386177346</v>
      </c>
      <c r="S38" s="27">
        <v>-3.06559019116139</v>
      </c>
      <c r="T38" s="28">
        <v>-3.06076593154074</v>
      </c>
      <c r="V38">
        <f t="shared" si="8"/>
        <v>0</v>
      </c>
      <c r="W38">
        <f t="shared" si="1"/>
        <v>0</v>
      </c>
      <c r="X38">
        <f t="shared" si="2"/>
        <v>-3.06296462025145</v>
      </c>
      <c r="Y38">
        <f t="shared" si="3"/>
        <v>-3.06213535996547</v>
      </c>
      <c r="Z38">
        <f t="shared" si="4"/>
        <v>-3.07097304048315</v>
      </c>
      <c r="AA38">
        <f t="shared" si="5"/>
        <v>-3.07156386177346</v>
      </c>
      <c r="AB38">
        <f t="shared" si="6"/>
        <v>-3.06559019116139</v>
      </c>
      <c r="AC38">
        <f t="shared" si="7"/>
        <v>-3.06076593154074</v>
      </c>
    </row>
    <row r="40" spans="10:11" ht="12.75">
      <c r="J40" s="14" t="s">
        <v>12</v>
      </c>
      <c r="K40" s="15">
        <f>AVERAGE(resid2)</f>
        <v>1.4340380734741606E-16</v>
      </c>
    </row>
    <row r="41" spans="3:11" ht="12.75">
      <c r="C41" s="8" t="s">
        <v>19</v>
      </c>
      <c r="J41" s="16" t="s">
        <v>10</v>
      </c>
      <c r="K41" s="17">
        <f>STDEV(resid2)</f>
        <v>0.003288501439403639</v>
      </c>
    </row>
    <row r="42" spans="10:11" ht="12.75">
      <c r="J42" s="16" t="s">
        <v>15</v>
      </c>
      <c r="K42" s="18">
        <f>MAX(resid2)</f>
        <v>0.009470531485986422</v>
      </c>
    </row>
    <row r="43" spans="10:11" ht="12.75">
      <c r="J43" s="19" t="s">
        <v>16</v>
      </c>
      <c r="K43" s="20">
        <f>MIN(resid2)</f>
        <v>-0.009634678024133647</v>
      </c>
    </row>
  </sheetData>
  <conditionalFormatting sqref="K40:K43 C3:K38">
    <cfRule type="cellIs" priority="1" dxfId="0" operator="between" stopIfTrue="1">
      <formula>-0.007</formula>
      <formula>0.007</formula>
    </cfRule>
    <cfRule type="cellIs" priority="2" dxfId="1" operator="greaterThan" stopIfTrue="1">
      <formula>0.007</formula>
    </cfRule>
    <cfRule type="cellIs" priority="3" dxfId="2" operator="lessThan" stopIfTrue="1">
      <formula>-0.007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2007-02-14T18:37:22Z</dcterms:created>
  <dcterms:modified xsi:type="dcterms:W3CDTF">2008-02-21T14:29:24Z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