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495" windowWidth="17490" windowHeight="11955" activeTab="0"/>
  </bookViews>
  <sheets>
    <sheet name="C3 Seat Data" sheetId="1" r:id="rId1"/>
    <sheet name="C3 residuals rel refer" sheetId="2" r:id="rId2"/>
    <sheet name="C3 residuals rel avg" sheetId="3" r:id="rId3"/>
    <sheet name="C3 resids rel avg without ref" sheetId="4" r:id="rId4"/>
  </sheets>
  <definedNames>
    <definedName name="a" localSheetId="3">'C3 resids rel avg without ref'!#REF!</definedName>
    <definedName name="a" localSheetId="2">'C3 residuals rel avg'!#REF!</definedName>
    <definedName name="avg1">'C3 Seat Data'!$K$7:$K$30</definedName>
    <definedName name="avg2">'C3 Seat Data'!$N$7:$N$30</definedName>
    <definedName name="bin" localSheetId="3">'C3 resids rel avg without ref'!#REF!</definedName>
    <definedName name="bin" localSheetId="2">'C3 residuals rel avg'!#REF!</definedName>
    <definedName name="c_" localSheetId="3">'C3 resids rel avg without ref'!#REF!</definedName>
    <definedName name="c_" localSheetId="2">'C3 residuals rel avg'!#REF!</definedName>
    <definedName name="data">'C3 Seat Data'!$D$7:$I$30</definedName>
    <definedName name="i" localSheetId="3">'C3 resids rel avg without ref'!#REF!</definedName>
    <definedName name="i" localSheetId="2">'C3 residuals rel avg'!#REF!</definedName>
    <definedName name="na" localSheetId="3">'C3 resids rel avg without ref'!#REF!</definedName>
    <definedName name="na" localSheetId="2">'C3 residuals rel avg'!#REF!</definedName>
    <definedName name="nac" localSheetId="3">'C3 resids rel avg without ref'!#REF!</definedName>
    <definedName name="nac" localSheetId="2">'C3 residuals rel avg'!#REF!</definedName>
    <definedName name="nc" localSheetId="3">'C3 resids rel avg without ref'!#REF!</definedName>
    <definedName name="nc" localSheetId="2">'C3 residuals rel avg'!#REF!</definedName>
    <definedName name="nr" localSheetId="3">'C3 resids rel avg without ref'!#REF!</definedName>
    <definedName name="nr" localSheetId="2">'C3 residuals rel avg'!#REF!</definedName>
    <definedName name="r_" localSheetId="3">'C3 resids rel avg without ref'!#REF!</definedName>
    <definedName name="r_" localSheetId="2">'C3 residuals rel avg'!#REF!</definedName>
    <definedName name="ref">'C3 Seat Data'!$C$7:$C$30</definedName>
    <definedName name="resid0">'C3 residuals rel refer'!$D$7:$I$30</definedName>
    <definedName name="resid1" localSheetId="3">'C3 resids rel avg without ref'!$C$7:$I$30</definedName>
    <definedName name="resid1">'C3 residuals rel avg'!$C$7:$I$30</definedName>
    <definedName name="resid2">'C3 resids rel avg without ref'!$D$7:$I$30</definedName>
  </definedNames>
  <calcPr fullCalcOnLoad="1"/>
</workbook>
</file>

<file path=xl/sharedStrings.xml><?xml version="1.0" encoding="utf-8"?>
<sst xmlns="http://schemas.openxmlformats.org/spreadsheetml/2006/main" count="155" uniqueCount="26">
  <si>
    <t>x</t>
  </si>
  <si>
    <t>y</t>
  </si>
  <si>
    <t>z</t>
  </si>
  <si>
    <t>Casting</t>
  </si>
  <si>
    <t>Reference</t>
  </si>
  <si>
    <t>After Winding</t>
  </si>
  <si>
    <t>After Adjust</t>
  </si>
  <si>
    <t>After Second Adj</t>
  </si>
  <si>
    <t>Stdev</t>
  </si>
  <si>
    <t>based on Romer Arm measurements of alignment targets/seats</t>
  </si>
  <si>
    <t>Seat#</t>
  </si>
  <si>
    <t>Stdev of All Residuals</t>
  </si>
  <si>
    <t>Number of Residuals</t>
  </si>
  <si>
    <t>With Reference</t>
  </si>
  <si>
    <t>Without Reference</t>
  </si>
  <si>
    <t>Difference</t>
  </si>
  <si>
    <t>Average1</t>
  </si>
  <si>
    <t>Average2</t>
  </si>
  <si>
    <t>Average</t>
  </si>
  <si>
    <t>Avg1-Ref</t>
  </si>
  <si>
    <t>Avg2-Ref</t>
  </si>
  <si>
    <t>Max</t>
  </si>
  <si>
    <t>Min</t>
  </si>
  <si>
    <t/>
  </si>
  <si>
    <t>Uncertainty Assessment for Alignment of C3</t>
  </si>
  <si>
    <t xml:space="preserve">Uncertainty Assessment for Alignment of C3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</si>
</sst>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10">
    <font>
      <sz val="10"/>
      <name val="Arial"/>
      <family val="0"/>
    </font>
    <font>
      <sz val="8"/>
      <name val="Verdana"/>
      <family val="2"/>
    </font>
    <font>
      <sz val="8"/>
      <name val="Arial"/>
      <family val="0"/>
    </font>
    <font>
      <b/>
      <sz val="10"/>
      <name val="Arial"/>
      <family val="2"/>
    </font>
    <font>
      <sz val="1.75"/>
      <name val="Arial"/>
      <family val="0"/>
    </font>
    <font>
      <b/>
      <sz val="2.25"/>
      <name val="Arial"/>
      <family val="0"/>
    </font>
    <font>
      <b/>
      <sz val="1.75"/>
      <name val="Arial"/>
      <family val="0"/>
    </font>
    <font>
      <sz val="10"/>
      <color indexed="17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1">
      <alignment horizontal="center"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2" xfId="19" applyFont="1" applyBorder="1" applyAlignment="1">
      <alignment horizontal="centerContinuous"/>
      <protection/>
    </xf>
    <xf numFmtId="164" fontId="0" fillId="0" borderId="2" xfId="19" applyNumberFormat="1" applyFont="1" applyBorder="1" applyAlignment="1">
      <alignment horizontal="centerContinuous"/>
      <protection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mbreMT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'C3 residuals rel refer'!#REF!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'C3 residuals rel refer'!#REF!</c:f>
              <c:numCache>
                <c:ptCount val="1"/>
                <c:pt idx="0">
                  <c:v>1</c:v>
                </c:pt>
              </c:numCache>
            </c:numRef>
          </c:val>
        </c:ser>
        <c:axId val="50182951"/>
        <c:axId val="48993376"/>
      </c:barChart>
      <c:lineChart>
        <c:grouping val="standard"/>
        <c:varyColors val="0"/>
        <c:axId val="38287201"/>
        <c:axId val="9040490"/>
      </c:lineChart>
      <c:catAx>
        <c:axId val="50182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993376"/>
        <c:crosses val="autoZero"/>
        <c:auto val="1"/>
        <c:lblOffset val="100"/>
        <c:noMultiLvlLbl val="0"/>
      </c:catAx>
      <c:valAx>
        <c:axId val="48993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182951"/>
        <c:crossesAt val="1"/>
        <c:crossBetween val="between"/>
        <c:dispUnits/>
      </c:valAx>
      <c:catAx>
        <c:axId val="38287201"/>
        <c:scaling>
          <c:orientation val="minMax"/>
        </c:scaling>
        <c:axPos val="b"/>
        <c:delete val="1"/>
        <c:majorTickMark val="in"/>
        <c:minorTickMark val="none"/>
        <c:tickLblPos val="nextTo"/>
        <c:crossAx val="9040490"/>
        <c:crosses val="autoZero"/>
        <c:auto val="1"/>
        <c:lblOffset val="100"/>
        <c:noMultiLvlLbl val="0"/>
      </c:catAx>
      <c:valAx>
        <c:axId val="90404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28720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'C3 resids rel avg without ref'!#REF!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'C3 resids rel avg without ref'!#REF!</c:f>
              <c:numCache>
                <c:ptCount val="1"/>
                <c:pt idx="0">
                  <c:v>1</c:v>
                </c:pt>
              </c:numCache>
            </c:numRef>
          </c:val>
        </c:ser>
        <c:axId val="14255547"/>
        <c:axId val="61191060"/>
      </c:barChart>
      <c:lineChart>
        <c:grouping val="standard"/>
        <c:varyColors val="0"/>
        <c:axId val="13848629"/>
        <c:axId val="57528798"/>
      </c:lineChart>
      <c:catAx>
        <c:axId val="14255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191060"/>
        <c:crosses val="autoZero"/>
        <c:auto val="1"/>
        <c:lblOffset val="100"/>
        <c:noMultiLvlLbl val="0"/>
      </c:catAx>
      <c:valAx>
        <c:axId val="61191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255547"/>
        <c:crossesAt val="1"/>
        <c:crossBetween val="between"/>
        <c:dispUnits/>
      </c:valAx>
      <c:catAx>
        <c:axId val="13848629"/>
        <c:scaling>
          <c:orientation val="minMax"/>
        </c:scaling>
        <c:axPos val="b"/>
        <c:delete val="1"/>
        <c:majorTickMark val="in"/>
        <c:minorTickMark val="none"/>
        <c:tickLblPos val="nextTo"/>
        <c:crossAx val="57528798"/>
        <c:crosses val="autoZero"/>
        <c:auto val="1"/>
        <c:lblOffset val="100"/>
        <c:noMultiLvlLbl val="0"/>
      </c:catAx>
      <c:valAx>
        <c:axId val="575287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84862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'C3 resids rel avg without ref'!#REF!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'C3 resids rel avg without ref'!#REF!</c:f>
              <c:numCache>
                <c:ptCount val="1"/>
                <c:pt idx="0">
                  <c:v>1</c:v>
                </c:pt>
              </c:numCache>
            </c:numRef>
          </c:val>
        </c:ser>
        <c:axId val="47997135"/>
        <c:axId val="29321032"/>
      </c:barChart>
      <c:lineChart>
        <c:grouping val="standard"/>
        <c:varyColors val="0"/>
        <c:axId val="62562697"/>
        <c:axId val="26193362"/>
      </c:lineChart>
      <c:catAx>
        <c:axId val="47997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321032"/>
        <c:crosses val="autoZero"/>
        <c:auto val="1"/>
        <c:lblOffset val="100"/>
        <c:noMultiLvlLbl val="0"/>
      </c:catAx>
      <c:valAx>
        <c:axId val="29321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997135"/>
        <c:crossesAt val="1"/>
        <c:crossBetween val="between"/>
        <c:dispUnits/>
      </c:valAx>
      <c:catAx>
        <c:axId val="62562697"/>
        <c:scaling>
          <c:orientation val="minMax"/>
        </c:scaling>
        <c:axPos val="b"/>
        <c:delete val="1"/>
        <c:majorTickMark val="in"/>
        <c:minorTickMark val="none"/>
        <c:tickLblPos val="nextTo"/>
        <c:crossAx val="26193362"/>
        <c:crosses val="autoZero"/>
        <c:auto val="1"/>
        <c:lblOffset val="100"/>
        <c:noMultiLvlLbl val="0"/>
      </c:catAx>
      <c:valAx>
        <c:axId val="261933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56269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114300</xdr:rowOff>
    </xdr:from>
    <xdr:to>
      <xdr:col>9</xdr:col>
      <xdr:colOff>0</xdr:colOff>
      <xdr:row>34</xdr:row>
      <xdr:rowOff>38100</xdr:rowOff>
    </xdr:to>
    <xdr:graphicFrame>
      <xdr:nvGraphicFramePr>
        <xdr:cNvPr id="1" name="Chart 7"/>
        <xdr:cNvGraphicFramePr/>
      </xdr:nvGraphicFramePr>
      <xdr:xfrm>
        <a:off x="5486400" y="1733550"/>
        <a:ext cx="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0</xdr:rowOff>
    </xdr:from>
    <xdr:to>
      <xdr:col>9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5486400" y="1295400"/>
        <a:ext cx="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0</xdr:colOff>
      <xdr:row>31</xdr:row>
      <xdr:rowOff>114300</xdr:rowOff>
    </xdr:to>
    <xdr:graphicFrame>
      <xdr:nvGraphicFramePr>
        <xdr:cNvPr id="2" name="Chart 2"/>
        <xdr:cNvGraphicFramePr/>
      </xdr:nvGraphicFramePr>
      <xdr:xfrm>
        <a:off x="5486400" y="1238250"/>
        <a:ext cx="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A1">
      <selection activeCell="N7" sqref="N7:N30"/>
    </sheetView>
  </sheetViews>
  <sheetFormatPr defaultColWidth="9.140625" defaultRowHeight="12.75"/>
  <cols>
    <col min="10" max="10" width="3.00390625" style="0" customWidth="1"/>
    <col min="11" max="11" width="8.7109375" style="0" customWidth="1"/>
    <col min="12" max="12" width="8.7109375" style="2" customWidth="1"/>
    <col min="13" max="13" width="3.421875" style="2" customWidth="1"/>
    <col min="14" max="15" width="8.7109375" style="2" customWidth="1"/>
    <col min="16" max="16" width="3.140625" style="0" customWidth="1"/>
    <col min="17" max="18" width="8.7109375" style="0" customWidth="1"/>
    <col min="19" max="19" width="4.421875" style="0" customWidth="1"/>
    <col min="20" max="21" width="8.7109375" style="4" customWidth="1"/>
  </cols>
  <sheetData>
    <row r="1" ht="12.75">
      <c r="B1" s="3" t="s">
        <v>24</v>
      </c>
    </row>
    <row r="2" ht="12.75">
      <c r="B2" t="s">
        <v>9</v>
      </c>
    </row>
    <row r="4" spans="3:21" ht="12.75">
      <c r="C4" t="s">
        <v>4</v>
      </c>
      <c r="D4" s="17" t="s">
        <v>3</v>
      </c>
      <c r="E4" s="17"/>
      <c r="F4" s="17" t="s">
        <v>5</v>
      </c>
      <c r="G4" s="17"/>
      <c r="H4" s="17" t="s">
        <v>6</v>
      </c>
      <c r="I4" s="17"/>
      <c r="J4" s="1"/>
      <c r="K4" s="7" t="s">
        <v>13</v>
      </c>
      <c r="L4" s="7"/>
      <c r="M4" s="7"/>
      <c r="N4" s="7" t="s">
        <v>14</v>
      </c>
      <c r="O4" s="7"/>
      <c r="P4" s="7"/>
      <c r="Q4" s="8" t="s">
        <v>15</v>
      </c>
      <c r="R4" s="8"/>
      <c r="S4" s="8"/>
      <c r="T4" s="8"/>
      <c r="U4" s="8"/>
    </row>
    <row r="5" spans="1:21" ht="12.75">
      <c r="A5" t="s">
        <v>10</v>
      </c>
      <c r="D5" s="1">
        <v>1</v>
      </c>
      <c r="E5" s="1">
        <v>2</v>
      </c>
      <c r="F5" s="1">
        <v>1</v>
      </c>
      <c r="G5" s="1">
        <v>2</v>
      </c>
      <c r="H5" s="1">
        <v>1</v>
      </c>
      <c r="I5" s="1">
        <v>2</v>
      </c>
      <c r="K5" s="8" t="s">
        <v>16</v>
      </c>
      <c r="L5" s="8" t="s">
        <v>8</v>
      </c>
      <c r="M5" s="8"/>
      <c r="N5" s="8" t="s">
        <v>17</v>
      </c>
      <c r="O5" s="8" t="s">
        <v>8</v>
      </c>
      <c r="P5" s="8"/>
      <c r="Q5" s="8" t="s">
        <v>18</v>
      </c>
      <c r="R5" s="8" t="s">
        <v>8</v>
      </c>
      <c r="S5" s="8"/>
      <c r="T5" s="8" t="s">
        <v>19</v>
      </c>
      <c r="U5" s="8" t="s">
        <v>20</v>
      </c>
    </row>
    <row r="6" spans="2:17" ht="12.75">
      <c r="B6">
        <v>1</v>
      </c>
      <c r="P6" s="2"/>
      <c r="Q6" s="2"/>
    </row>
    <row r="7" spans="1:21" ht="12.75">
      <c r="A7">
        <v>1</v>
      </c>
      <c r="B7" t="s">
        <v>0</v>
      </c>
      <c r="C7" s="18">
        <v>45.1098</v>
      </c>
      <c r="D7" s="8">
        <v>45.1109858257846</v>
      </c>
      <c r="E7" s="18">
        <v>45.1111124863326</v>
      </c>
      <c r="F7" s="18">
        <v>45.1075934147152</v>
      </c>
      <c r="G7" s="18"/>
      <c r="H7" s="18">
        <v>45.1076145844483</v>
      </c>
      <c r="I7" s="18">
        <v>45.1087528163462</v>
      </c>
      <c r="K7" s="4">
        <f>AVERAGE(C7:I7)</f>
        <v>45.109309854604476</v>
      </c>
      <c r="L7" s="2">
        <f>STDEV(C7:I7)</f>
        <v>0.0015766420944355534</v>
      </c>
      <c r="N7" s="2">
        <f>AVERAGE(D7:I7)</f>
        <v>45.10921182552538</v>
      </c>
      <c r="O7" s="2">
        <f>STDEV(D7:I7)</f>
        <v>0.001742176114750942</v>
      </c>
      <c r="P7" s="4"/>
      <c r="Q7" s="4">
        <f>K7-N7</f>
        <v>9.802907909772784E-05</v>
      </c>
      <c r="R7" s="4">
        <f aca="true" t="shared" si="0" ref="R7:R30">L7-O7</f>
        <v>-0.00016553402031538864</v>
      </c>
      <c r="T7" s="4">
        <f aca="true" t="shared" si="1" ref="T7:T30">avg1-ref</f>
        <v>-0.0004901453955241664</v>
      </c>
      <c r="U7" s="4">
        <f aca="true" t="shared" si="2" ref="U7:U30">avg2-ref</f>
        <v>-0.0005881744746218942</v>
      </c>
    </row>
    <row r="8" spans="2:21" ht="12.75">
      <c r="B8" t="s">
        <v>1</v>
      </c>
      <c r="C8" s="18">
        <v>14.105</v>
      </c>
      <c r="D8" s="8">
        <v>14.1037528361218</v>
      </c>
      <c r="E8" s="18">
        <v>14.1034476623638</v>
      </c>
      <c r="F8" s="18">
        <v>14.1008207669684</v>
      </c>
      <c r="G8" s="18"/>
      <c r="H8" s="18">
        <v>14.1048509888424</v>
      </c>
      <c r="I8" s="18">
        <v>14.1015138542607</v>
      </c>
      <c r="K8" s="4">
        <f aca="true" t="shared" si="3" ref="K8:K30">AVERAGE(C8:I8)</f>
        <v>14.10323101809285</v>
      </c>
      <c r="L8" s="2">
        <f aca="true" t="shared" si="4" ref="L8:L30">STDEV(C8:I8)</f>
        <v>0.0017222539372607959</v>
      </c>
      <c r="N8" s="2">
        <f aca="true" t="shared" si="5" ref="N8:N30">AVERAGE(D8:I8)</f>
        <v>14.10287722171142</v>
      </c>
      <c r="O8" s="2">
        <f aca="true" t="shared" si="6" ref="O8:O30">STDEV(D8:I8)</f>
        <v>0.0016640039615834733</v>
      </c>
      <c r="P8" s="4"/>
      <c r="Q8" s="4">
        <f aca="true" t="shared" si="7" ref="Q8:Q30">K8-N8</f>
        <v>0.00035379638143062664</v>
      </c>
      <c r="R8" s="4">
        <f t="shared" si="0"/>
        <v>5.824997567732259E-05</v>
      </c>
      <c r="T8" s="4">
        <f t="shared" si="1"/>
        <v>-0.0017689819071495805</v>
      </c>
      <c r="U8" s="4">
        <f t="shared" si="2"/>
        <v>-0.002122778288580207</v>
      </c>
    </row>
    <row r="9" spans="2:21" ht="12.75">
      <c r="B9" t="s">
        <v>2</v>
      </c>
      <c r="C9" s="18">
        <v>-70.0136</v>
      </c>
      <c r="D9" s="8">
        <v>-70.0146566485916</v>
      </c>
      <c r="E9" s="18">
        <v>-70.0112938800683</v>
      </c>
      <c r="F9" s="18">
        <v>-70.0098293592091</v>
      </c>
      <c r="G9" s="18"/>
      <c r="H9" s="18">
        <v>-70.01148971803</v>
      </c>
      <c r="I9" s="18">
        <v>-70.0101031913389</v>
      </c>
      <c r="K9" s="4">
        <f t="shared" si="3"/>
        <v>-70.01182879953966</v>
      </c>
      <c r="L9" s="2">
        <f t="shared" si="4"/>
        <v>0.0019240832487316163</v>
      </c>
      <c r="N9" s="2">
        <f t="shared" si="5"/>
        <v>-70.01147455944758</v>
      </c>
      <c r="O9" s="2">
        <f t="shared" si="6"/>
        <v>0.0019200195607967827</v>
      </c>
      <c r="P9" s="4"/>
      <c r="Q9" s="4">
        <f t="shared" si="7"/>
        <v>-0.0003542400920792943</v>
      </c>
      <c r="R9" s="4">
        <f t="shared" si="0"/>
        <v>4.063687934833561E-06</v>
      </c>
      <c r="T9" s="4">
        <f t="shared" si="1"/>
        <v>0.001771200460339628</v>
      </c>
      <c r="U9" s="4">
        <f t="shared" si="2"/>
        <v>0.0021254405524189224</v>
      </c>
    </row>
    <row r="10" spans="1:21" ht="12.75">
      <c r="A10">
        <v>2</v>
      </c>
      <c r="B10" t="s">
        <v>0</v>
      </c>
      <c r="C10" s="18">
        <v>36.681</v>
      </c>
      <c r="D10" s="8">
        <v>36.679010980932</v>
      </c>
      <c r="E10" s="18">
        <v>36.681278633359</v>
      </c>
      <c r="F10" s="18">
        <v>36.6854340280365</v>
      </c>
      <c r="G10" s="18">
        <v>36.6792325313803</v>
      </c>
      <c r="H10" s="18">
        <v>36.6824016131074</v>
      </c>
      <c r="I10" s="18">
        <v>36.6851450023098</v>
      </c>
      <c r="K10" s="4">
        <f t="shared" si="3"/>
        <v>36.681928969875</v>
      </c>
      <c r="L10" s="2">
        <f t="shared" si="4"/>
        <v>0.0025795042030782984</v>
      </c>
      <c r="N10" s="2">
        <f t="shared" si="5"/>
        <v>36.6820837981875</v>
      </c>
      <c r="O10" s="2">
        <f t="shared" si="6"/>
        <v>0.0027898471547889423</v>
      </c>
      <c r="P10" s="4"/>
      <c r="Q10" s="4">
        <f t="shared" si="7"/>
        <v>-0.00015482831249613582</v>
      </c>
      <c r="R10" s="4">
        <f t="shared" si="0"/>
        <v>-0.00021034295171064397</v>
      </c>
      <c r="T10" s="4">
        <f t="shared" si="1"/>
        <v>0.0009289698750052366</v>
      </c>
      <c r="U10" s="4">
        <f t="shared" si="2"/>
        <v>0.0010837981875013725</v>
      </c>
    </row>
    <row r="11" spans="2:21" ht="12.75">
      <c r="B11" t="s">
        <v>1</v>
      </c>
      <c r="C11" s="18">
        <v>28.8844</v>
      </c>
      <c r="D11" s="8">
        <v>28.8846496788204</v>
      </c>
      <c r="E11" s="18">
        <v>28.8864935638657</v>
      </c>
      <c r="F11" s="18">
        <v>28.8863557613075</v>
      </c>
      <c r="G11" s="18">
        <v>28.8845847989687</v>
      </c>
      <c r="H11" s="18">
        <v>28.887823311925</v>
      </c>
      <c r="I11" s="18">
        <v>28.8874221490766</v>
      </c>
      <c r="K11" s="4">
        <f t="shared" si="3"/>
        <v>28.88596132342341</v>
      </c>
      <c r="L11" s="2">
        <f t="shared" si="4"/>
        <v>0.0014196734291964427</v>
      </c>
      <c r="N11" s="2">
        <f t="shared" si="5"/>
        <v>28.886221543993983</v>
      </c>
      <c r="O11" s="2">
        <f t="shared" si="6"/>
        <v>0.0013600600404991836</v>
      </c>
      <c r="P11" s="4"/>
      <c r="Q11" s="4">
        <f t="shared" si="7"/>
        <v>-0.0002602205705741767</v>
      </c>
      <c r="R11" s="4">
        <f t="shared" si="0"/>
        <v>5.9613388697259085E-05</v>
      </c>
      <c r="T11" s="4">
        <f t="shared" si="1"/>
        <v>0.001561323423409533</v>
      </c>
      <c r="U11" s="4">
        <f t="shared" si="2"/>
        <v>0.0018215439939837097</v>
      </c>
    </row>
    <row r="12" spans="2:21" ht="12.75">
      <c r="B12" t="s">
        <v>2</v>
      </c>
      <c r="C12" s="18">
        <v>-58.6282</v>
      </c>
      <c r="D12" s="8">
        <v>-58.6270268168979</v>
      </c>
      <c r="E12" s="18">
        <v>-58.6293594625503</v>
      </c>
      <c r="F12" s="18">
        <v>-58.6264981366256</v>
      </c>
      <c r="G12" s="18">
        <v>-58.6243693531303</v>
      </c>
      <c r="H12" s="18">
        <v>-58.6265886862779</v>
      </c>
      <c r="I12" s="18">
        <v>-58.625343638761</v>
      </c>
      <c r="K12" s="4">
        <f t="shared" si="3"/>
        <v>-58.62676944203472</v>
      </c>
      <c r="L12" s="2">
        <f t="shared" si="4"/>
        <v>0.0016693594168848142</v>
      </c>
      <c r="N12" s="2">
        <f t="shared" si="5"/>
        <v>-58.62653101570717</v>
      </c>
      <c r="O12" s="2">
        <f t="shared" si="6"/>
        <v>0.0016931028558479868</v>
      </c>
      <c r="P12" s="4"/>
      <c r="Q12" s="4">
        <f t="shared" si="7"/>
        <v>-0.00023842632754877968</v>
      </c>
      <c r="R12" s="4">
        <f t="shared" si="0"/>
        <v>-2.3743438963172566E-05</v>
      </c>
      <c r="T12" s="4">
        <f t="shared" si="1"/>
        <v>0.0014305579652784672</v>
      </c>
      <c r="U12" s="4">
        <f t="shared" si="2"/>
        <v>0.001668984292827247</v>
      </c>
    </row>
    <row r="13" spans="1:21" ht="12.75">
      <c r="A13">
        <v>3</v>
      </c>
      <c r="B13" t="s">
        <v>0</v>
      </c>
      <c r="C13" s="18">
        <v>42.832</v>
      </c>
      <c r="D13" s="8">
        <v>42.8318459230895</v>
      </c>
      <c r="E13" s="18">
        <v>42.835313649557</v>
      </c>
      <c r="F13" s="18">
        <v>42.8290149202002</v>
      </c>
      <c r="G13" s="18">
        <v>42.8291494402992</v>
      </c>
      <c r="H13" s="18">
        <v>42.8316888070525</v>
      </c>
      <c r="I13" s="18">
        <v>42.8269479345128</v>
      </c>
      <c r="K13" s="4">
        <f t="shared" si="3"/>
        <v>42.830851524958746</v>
      </c>
      <c r="L13" s="2">
        <f t="shared" si="4"/>
        <v>0.0027211409186455216</v>
      </c>
      <c r="N13" s="2">
        <f t="shared" si="5"/>
        <v>42.83066011245187</v>
      </c>
      <c r="O13" s="2">
        <f t="shared" si="6"/>
        <v>0.00292878199897637</v>
      </c>
      <c r="P13" s="4"/>
      <c r="Q13" s="4">
        <f t="shared" si="7"/>
        <v>0.0001914125068722683</v>
      </c>
      <c r="R13" s="4">
        <f t="shared" si="0"/>
        <v>-0.00020764108033084847</v>
      </c>
      <c r="T13" s="4">
        <f t="shared" si="1"/>
        <v>-0.001148475041254926</v>
      </c>
      <c r="U13" s="4">
        <f t="shared" si="2"/>
        <v>-0.0013398875481271943</v>
      </c>
    </row>
    <row r="14" spans="2:21" ht="12.75">
      <c r="B14" t="s">
        <v>1</v>
      </c>
      <c r="C14" s="18">
        <v>37.289</v>
      </c>
      <c r="D14" s="8">
        <v>37.2936175723253</v>
      </c>
      <c r="E14" s="18">
        <v>37.291192278366</v>
      </c>
      <c r="F14" s="18">
        <v>37.2924991856761</v>
      </c>
      <c r="G14" s="18">
        <v>37.2920646337193</v>
      </c>
      <c r="H14" s="18">
        <v>37.2909894028376</v>
      </c>
      <c r="I14" s="18">
        <v>37.2949770569866</v>
      </c>
      <c r="K14" s="4">
        <f t="shared" si="3"/>
        <v>37.29204858998727</v>
      </c>
      <c r="L14" s="2">
        <f t="shared" si="4"/>
        <v>0.001931750775013543</v>
      </c>
      <c r="N14" s="2">
        <f t="shared" si="5"/>
        <v>37.29255668831848</v>
      </c>
      <c r="O14" s="2">
        <f t="shared" si="6"/>
        <v>0.001519676409307089</v>
      </c>
      <c r="P14" s="4"/>
      <c r="Q14" s="4">
        <f t="shared" si="7"/>
        <v>-0.0005080983312097942</v>
      </c>
      <c r="R14" s="4">
        <f t="shared" si="0"/>
        <v>0.00041207436570645396</v>
      </c>
      <c r="T14" s="4">
        <f t="shared" si="1"/>
        <v>0.0030485899872658706</v>
      </c>
      <c r="U14" s="4">
        <f t="shared" si="2"/>
        <v>0.003556688318475665</v>
      </c>
    </row>
    <row r="15" spans="2:21" ht="12.75">
      <c r="B15" t="s">
        <v>2</v>
      </c>
      <c r="C15" s="18">
        <v>-41.2876</v>
      </c>
      <c r="D15" s="8">
        <v>-41.2834788503511</v>
      </c>
      <c r="E15" s="18">
        <v>-41.2918589614953</v>
      </c>
      <c r="F15" s="18">
        <v>-41.2922565811306</v>
      </c>
      <c r="G15" s="18">
        <v>-41.2885511712269</v>
      </c>
      <c r="H15" s="18">
        <v>-41.2885738663812</v>
      </c>
      <c r="I15" s="18">
        <v>-41.2883214669129</v>
      </c>
      <c r="K15" s="4">
        <f t="shared" si="3"/>
        <v>-41.28866298535685</v>
      </c>
      <c r="L15" s="2">
        <f t="shared" si="4"/>
        <v>0.002923196513191548</v>
      </c>
      <c r="N15" s="2">
        <f t="shared" si="5"/>
        <v>-41.288840149582995</v>
      </c>
      <c r="O15" s="2">
        <f t="shared" si="6"/>
        <v>0.0031607659287383088</v>
      </c>
      <c r="P15" s="4"/>
      <c r="Q15" s="4">
        <f t="shared" si="7"/>
        <v>0.00017716422614455496</v>
      </c>
      <c r="R15" s="4">
        <f t="shared" si="0"/>
        <v>-0.0002375694155467606</v>
      </c>
      <c r="T15" s="4">
        <f t="shared" si="1"/>
        <v>-0.001062985356853119</v>
      </c>
      <c r="U15" s="4">
        <f t="shared" si="2"/>
        <v>-0.0012401495829976739</v>
      </c>
    </row>
    <row r="16" spans="1:21" ht="12.75">
      <c r="A16">
        <v>4</v>
      </c>
      <c r="B16" t="s">
        <v>0</v>
      </c>
      <c r="C16" s="18">
        <v>14.7047</v>
      </c>
      <c r="D16" s="8">
        <v>14.7067414400446</v>
      </c>
      <c r="E16" s="18"/>
      <c r="F16" s="18">
        <v>14.7075653547933</v>
      </c>
      <c r="G16" s="18">
        <v>14.7095653933521</v>
      </c>
      <c r="H16" s="18"/>
      <c r="I16" s="18"/>
      <c r="K16" s="4">
        <f t="shared" si="3"/>
        <v>14.7071430470475</v>
      </c>
      <c r="L16" s="2">
        <f t="shared" si="4"/>
        <v>0.0020146027327695042</v>
      </c>
      <c r="N16" s="2">
        <f t="shared" si="5"/>
        <v>14.707957396063334</v>
      </c>
      <c r="O16" s="2">
        <f t="shared" si="6"/>
        <v>0.0014522225513991895</v>
      </c>
      <c r="P16" s="4"/>
      <c r="Q16" s="4">
        <f t="shared" si="7"/>
        <v>-0.0008143490158332156</v>
      </c>
      <c r="R16" s="4">
        <f t="shared" si="0"/>
        <v>0.0005623801813703147</v>
      </c>
      <c r="T16" s="4">
        <f t="shared" si="1"/>
        <v>0.002443047047499647</v>
      </c>
      <c r="U16" s="4">
        <f t="shared" si="2"/>
        <v>0.0032573960633328625</v>
      </c>
    </row>
    <row r="17" spans="2:21" ht="12.75">
      <c r="B17" t="s">
        <v>1</v>
      </c>
      <c r="C17" s="18">
        <v>21.0542</v>
      </c>
      <c r="D17" s="8">
        <v>21.060655267443</v>
      </c>
      <c r="E17" s="18"/>
      <c r="F17" s="18">
        <v>21.0535242733741</v>
      </c>
      <c r="G17" s="18">
        <v>21.0608506404401</v>
      </c>
      <c r="H17" s="18"/>
      <c r="I17" s="18"/>
      <c r="K17" s="4">
        <f t="shared" si="3"/>
        <v>21.057307545314302</v>
      </c>
      <c r="L17" s="2">
        <f t="shared" si="4"/>
        <v>0.003988765513930965</v>
      </c>
      <c r="N17" s="2">
        <f t="shared" si="5"/>
        <v>21.058343393752402</v>
      </c>
      <c r="O17" s="2">
        <f t="shared" si="6"/>
        <v>0.004174623763574915</v>
      </c>
      <c r="P17" s="4"/>
      <c r="Q17" s="4">
        <f t="shared" si="7"/>
        <v>-0.0010358484381001176</v>
      </c>
      <c r="R17" s="4">
        <f t="shared" si="0"/>
        <v>-0.00018585824964395016</v>
      </c>
      <c r="T17" s="4">
        <f t="shared" si="1"/>
        <v>0.003107545314300353</v>
      </c>
      <c r="U17" s="4">
        <f t="shared" si="2"/>
        <v>0.0041433937524004705</v>
      </c>
    </row>
    <row r="18" spans="2:21" ht="12.75">
      <c r="B18" t="s">
        <v>2</v>
      </c>
      <c r="C18" s="18">
        <v>-16.6878</v>
      </c>
      <c r="D18" s="8">
        <v>-16.6896080667884</v>
      </c>
      <c r="E18" s="18"/>
      <c r="F18" s="18">
        <v>-16.686694671389</v>
      </c>
      <c r="G18" s="18">
        <v>-16.6867528994279</v>
      </c>
      <c r="H18" s="18"/>
      <c r="I18" s="18"/>
      <c r="K18" s="4">
        <f t="shared" si="3"/>
        <v>-16.687713909401324</v>
      </c>
      <c r="L18" s="2">
        <f t="shared" si="4"/>
        <v>0.00136108168907137</v>
      </c>
      <c r="N18" s="2">
        <f t="shared" si="5"/>
        <v>-16.6876852125351</v>
      </c>
      <c r="O18" s="2">
        <f t="shared" si="6"/>
        <v>0.0016654951172853278</v>
      </c>
      <c r="P18" s="4"/>
      <c r="Q18" s="4">
        <f t="shared" si="7"/>
        <v>-2.8696866223754114E-05</v>
      </c>
      <c r="R18" s="4">
        <f t="shared" si="0"/>
        <v>-0.0003044134282139579</v>
      </c>
      <c r="T18" s="4">
        <f t="shared" si="1"/>
        <v>8.609059867481506E-05</v>
      </c>
      <c r="U18" s="4">
        <f t="shared" si="2"/>
        <v>0.00011478746489856917</v>
      </c>
    </row>
    <row r="19" spans="1:21" ht="12.75">
      <c r="A19">
        <v>5</v>
      </c>
      <c r="B19" t="s">
        <v>0</v>
      </c>
      <c r="C19" s="18">
        <v>18.7168</v>
      </c>
      <c r="D19" s="8">
        <v>18.7138560996878</v>
      </c>
      <c r="E19" s="18">
        <v>18.7171313481172</v>
      </c>
      <c r="F19" s="18">
        <v>18.7136493562939</v>
      </c>
      <c r="G19" s="18">
        <v>18.7133207867</v>
      </c>
      <c r="H19" s="18">
        <v>18.7127568600976</v>
      </c>
      <c r="I19" s="18">
        <v>18.7191825686655</v>
      </c>
      <c r="K19" s="4">
        <f t="shared" si="3"/>
        <v>18.715242431365997</v>
      </c>
      <c r="L19" s="2">
        <f t="shared" si="4"/>
        <v>0.0024443572754912473</v>
      </c>
      <c r="N19" s="2">
        <f t="shared" si="5"/>
        <v>18.714982836593666</v>
      </c>
      <c r="O19" s="2">
        <f t="shared" si="6"/>
        <v>0.0025697835790947136</v>
      </c>
      <c r="P19" s="4"/>
      <c r="Q19" s="4">
        <f t="shared" si="7"/>
        <v>0.00025959477233072903</v>
      </c>
      <c r="R19" s="4">
        <f t="shared" si="0"/>
        <v>-0.00012542630360346625</v>
      </c>
      <c r="T19" s="4">
        <f t="shared" si="1"/>
        <v>-0.0015575686340021377</v>
      </c>
      <c r="U19" s="4">
        <f t="shared" si="2"/>
        <v>-0.0018171634063328668</v>
      </c>
    </row>
    <row r="20" spans="2:21" ht="12.75">
      <c r="B20" t="s">
        <v>1</v>
      </c>
      <c r="C20" s="18">
        <v>-14.1585</v>
      </c>
      <c r="D20" s="8">
        <v>-14.1571032351307</v>
      </c>
      <c r="E20" s="18">
        <v>-14.15826662988</v>
      </c>
      <c r="F20" s="18">
        <v>-14.1605757686616</v>
      </c>
      <c r="G20" s="18">
        <v>-14.1571478462065</v>
      </c>
      <c r="H20" s="18">
        <v>-14.152717585583</v>
      </c>
      <c r="I20" s="18">
        <v>-14.1517040476442</v>
      </c>
      <c r="K20" s="4">
        <f t="shared" si="3"/>
        <v>-14.156573587586573</v>
      </c>
      <c r="L20" s="2">
        <f t="shared" si="4"/>
        <v>0.003209007648706123</v>
      </c>
      <c r="N20" s="2">
        <f t="shared" si="5"/>
        <v>-14.156252518851</v>
      </c>
      <c r="O20" s="2">
        <f t="shared" si="6"/>
        <v>0.003389890999791764</v>
      </c>
      <c r="P20" s="4"/>
      <c r="Q20" s="4">
        <f t="shared" si="7"/>
        <v>-0.0003210687355732489</v>
      </c>
      <c r="R20" s="4">
        <f t="shared" si="0"/>
        <v>-0.0001808833510856412</v>
      </c>
      <c r="T20" s="4">
        <f t="shared" si="1"/>
        <v>0.0019264124134270588</v>
      </c>
      <c r="U20" s="4">
        <f t="shared" si="2"/>
        <v>0.0022474811490003077</v>
      </c>
    </row>
    <row r="21" spans="2:21" ht="12.75">
      <c r="B21" t="s">
        <v>2</v>
      </c>
      <c r="C21" s="18">
        <v>-16.6354</v>
      </c>
      <c r="D21" s="8">
        <v>-16.6357356676055</v>
      </c>
      <c r="E21" s="18">
        <v>-16.6338516836459</v>
      </c>
      <c r="F21" s="18">
        <v>-16.6358953064308</v>
      </c>
      <c r="G21" s="18">
        <v>-16.6376111729523</v>
      </c>
      <c r="H21" s="18">
        <v>-16.634721918674</v>
      </c>
      <c r="I21" s="18">
        <v>-16.6365484622689</v>
      </c>
      <c r="K21" s="4">
        <f t="shared" si="3"/>
        <v>-16.635680601653917</v>
      </c>
      <c r="L21" s="2">
        <f t="shared" si="4"/>
        <v>0.0012160159956209314</v>
      </c>
      <c r="N21" s="2">
        <f t="shared" si="5"/>
        <v>-16.635727368596235</v>
      </c>
      <c r="O21" s="2">
        <f t="shared" si="6"/>
        <v>0.001325164838055498</v>
      </c>
      <c r="P21" s="4"/>
      <c r="Q21" s="4">
        <f t="shared" si="7"/>
        <v>4.6766942318754445E-05</v>
      </c>
      <c r="R21" s="4">
        <f t="shared" si="0"/>
        <v>-0.00010914884243456665</v>
      </c>
      <c r="T21" s="4">
        <f t="shared" si="1"/>
        <v>-0.0002806016539160794</v>
      </c>
      <c r="U21" s="4">
        <f t="shared" si="2"/>
        <v>-0.00032736859623483383</v>
      </c>
    </row>
    <row r="22" spans="1:21" ht="12.75">
      <c r="A22">
        <v>6</v>
      </c>
      <c r="B22" t="s">
        <v>0</v>
      </c>
      <c r="C22" s="18">
        <v>23.3513</v>
      </c>
      <c r="D22" s="8">
        <v>23.3572612783189</v>
      </c>
      <c r="E22" s="18">
        <v>23.3545354108251</v>
      </c>
      <c r="F22" s="18" t="s">
        <v>23</v>
      </c>
      <c r="G22" s="18">
        <v>23.3539612378534</v>
      </c>
      <c r="H22" s="18">
        <v>23.3555120957003</v>
      </c>
      <c r="I22" s="18">
        <v>23.3556615681695</v>
      </c>
      <c r="K22" s="4">
        <f t="shared" si="3"/>
        <v>23.35470526514453</v>
      </c>
      <c r="L22" s="2">
        <f t="shared" si="4"/>
        <v>0.0020137999986682897</v>
      </c>
      <c r="N22" s="2">
        <f t="shared" si="5"/>
        <v>23.35538631817344</v>
      </c>
      <c r="O22" s="2">
        <f t="shared" si="6"/>
        <v>0.0012611458408608898</v>
      </c>
      <c r="P22" s="4"/>
      <c r="Q22" s="4">
        <f t="shared" si="7"/>
        <v>-0.0006810530289094174</v>
      </c>
      <c r="R22" s="4">
        <f t="shared" si="0"/>
        <v>0.0007526541578073999</v>
      </c>
      <c r="T22" s="4">
        <f t="shared" si="1"/>
        <v>0.0034052651445328763</v>
      </c>
      <c r="U22" s="4">
        <f t="shared" si="2"/>
        <v>0.004086318173442294</v>
      </c>
    </row>
    <row r="23" spans="2:21" ht="12.75">
      <c r="B23" t="s">
        <v>1</v>
      </c>
      <c r="C23" s="18">
        <v>-35.0312</v>
      </c>
      <c r="D23" s="8">
        <v>-35.0387955512069</v>
      </c>
      <c r="E23" s="18">
        <v>-35.0405978572551</v>
      </c>
      <c r="F23" s="18" t="s">
        <v>23</v>
      </c>
      <c r="G23" s="18">
        <v>-35.0380789629516</v>
      </c>
      <c r="H23" s="18">
        <v>-35.0353947235564</v>
      </c>
      <c r="I23" s="18">
        <v>-35.0354489573651</v>
      </c>
      <c r="K23" s="4">
        <f t="shared" si="3"/>
        <v>-35.036586008722516</v>
      </c>
      <c r="L23" s="2">
        <f t="shared" si="4"/>
        <v>0.0033144246880659383</v>
      </c>
      <c r="N23" s="2">
        <f t="shared" si="5"/>
        <v>-35.037663210467024</v>
      </c>
      <c r="O23" s="2">
        <f t="shared" si="6"/>
        <v>0.0022425513992687155</v>
      </c>
      <c r="P23" s="4"/>
      <c r="Q23" s="4">
        <f t="shared" si="7"/>
        <v>0.0010772017445077608</v>
      </c>
      <c r="R23" s="4">
        <f t="shared" si="0"/>
        <v>0.0010718732887972228</v>
      </c>
      <c r="T23" s="4">
        <f t="shared" si="1"/>
        <v>-0.005386008722517488</v>
      </c>
      <c r="U23" s="4">
        <f t="shared" si="2"/>
        <v>-0.006463210467025249</v>
      </c>
    </row>
    <row r="24" spans="2:21" ht="12.75">
      <c r="B24" t="s">
        <v>2</v>
      </c>
      <c r="C24" s="18">
        <v>-35.1565</v>
      </c>
      <c r="D24" s="8">
        <v>-35.1594112624206</v>
      </c>
      <c r="E24" s="18">
        <v>-35.1624408771136</v>
      </c>
      <c r="F24" s="18"/>
      <c r="G24" s="18">
        <v>-35.1597938127062</v>
      </c>
      <c r="H24" s="18">
        <v>-35.1567852084627</v>
      </c>
      <c r="I24" s="18">
        <v>-35.1621976615723</v>
      </c>
      <c r="K24" s="4">
        <f t="shared" si="3"/>
        <v>-35.15952147037923</v>
      </c>
      <c r="L24" s="2">
        <f t="shared" si="4"/>
        <v>0.002545099748464858</v>
      </c>
      <c r="N24" s="2">
        <f t="shared" si="5"/>
        <v>-35.16012576445508</v>
      </c>
      <c r="O24" s="2">
        <f t="shared" si="6"/>
        <v>0.002314763689077462</v>
      </c>
      <c r="P24" s="4"/>
      <c r="Q24" s="4">
        <f t="shared" si="7"/>
        <v>0.0006042940758490545</v>
      </c>
      <c r="R24" s="4">
        <f t="shared" si="0"/>
        <v>0.0002303360593873963</v>
      </c>
      <c r="T24" s="4">
        <f t="shared" si="1"/>
        <v>-0.0030214703792310615</v>
      </c>
      <c r="U24" s="4">
        <f t="shared" si="2"/>
        <v>-0.003625764455080116</v>
      </c>
    </row>
    <row r="25" spans="1:21" ht="12.75">
      <c r="A25">
        <v>7</v>
      </c>
      <c r="B25" t="s">
        <v>0</v>
      </c>
      <c r="C25" s="18">
        <v>49.7102</v>
      </c>
      <c r="D25" s="8">
        <v>49.7113689783165</v>
      </c>
      <c r="E25" s="18">
        <v>49.7088368734047</v>
      </c>
      <c r="F25" s="18">
        <v>49.7112429259609</v>
      </c>
      <c r="G25" s="18">
        <v>49.710770610415</v>
      </c>
      <c r="H25" s="18">
        <v>49.7113935183999</v>
      </c>
      <c r="I25" s="18">
        <v>49.7096250898126</v>
      </c>
      <c r="K25" s="4">
        <f t="shared" si="3"/>
        <v>49.71049114232995</v>
      </c>
      <c r="L25" s="2">
        <f t="shared" si="4"/>
        <v>0.0009831561528553156</v>
      </c>
      <c r="N25" s="2">
        <f t="shared" si="5"/>
        <v>49.7105396660516</v>
      </c>
      <c r="O25" s="2">
        <f t="shared" si="6"/>
        <v>0.0010677719756313744</v>
      </c>
      <c r="P25" s="4"/>
      <c r="Q25" s="4">
        <f t="shared" si="7"/>
        <v>-4.8523721652316E-05</v>
      </c>
      <c r="R25" s="4">
        <f t="shared" si="0"/>
        <v>-8.461582277605878E-05</v>
      </c>
      <c r="T25" s="4">
        <f t="shared" si="1"/>
        <v>0.00029114232994942313</v>
      </c>
      <c r="U25" s="4">
        <f t="shared" si="2"/>
        <v>0.00033966605160173913</v>
      </c>
    </row>
    <row r="26" spans="2:21" ht="12.75">
      <c r="B26" t="s">
        <v>1</v>
      </c>
      <c r="C26" s="18">
        <v>-31.556</v>
      </c>
      <c r="D26" s="8">
        <v>-31.5588598769671</v>
      </c>
      <c r="E26" s="18">
        <v>-31.5562165718842</v>
      </c>
      <c r="F26" s="18">
        <v>-31.5545242186645</v>
      </c>
      <c r="G26" s="18">
        <v>-31.5603732639702</v>
      </c>
      <c r="H26" s="18">
        <v>-31.5636776948894</v>
      </c>
      <c r="I26" s="18">
        <v>-31.5625909051534</v>
      </c>
      <c r="K26" s="4">
        <f t="shared" si="3"/>
        <v>-31.5588917902184</v>
      </c>
      <c r="L26" s="2">
        <f t="shared" si="4"/>
        <v>0.0034971188816989374</v>
      </c>
      <c r="N26" s="2">
        <f t="shared" si="5"/>
        <v>-31.5593737552548</v>
      </c>
      <c r="O26" s="2">
        <f t="shared" si="6"/>
        <v>0.0035671515356460806</v>
      </c>
      <c r="P26" s="4"/>
      <c r="Q26" s="4">
        <f t="shared" si="7"/>
        <v>0.0004819650363998562</v>
      </c>
      <c r="R26" s="4">
        <f t="shared" si="0"/>
        <v>-7.003265394714322E-05</v>
      </c>
      <c r="T26" s="4">
        <f t="shared" si="1"/>
        <v>-0.0028917902183991373</v>
      </c>
      <c r="U26" s="4">
        <f t="shared" si="2"/>
        <v>-0.0033737552547989935</v>
      </c>
    </row>
    <row r="27" spans="2:21" ht="12.75">
      <c r="B27" t="s">
        <v>2</v>
      </c>
      <c r="C27" s="18">
        <v>-51.0173</v>
      </c>
      <c r="D27" s="8">
        <v>-51.0175312454992</v>
      </c>
      <c r="E27" s="18">
        <v>-51.012406153528</v>
      </c>
      <c r="F27" s="18">
        <v>-51.0187259452149</v>
      </c>
      <c r="G27" s="18">
        <v>-51.0157215905565</v>
      </c>
      <c r="H27" s="18">
        <v>-51.0186283232351</v>
      </c>
      <c r="I27" s="18">
        <v>-51.016239863753</v>
      </c>
      <c r="K27" s="4">
        <f t="shared" si="3"/>
        <v>-51.016650445969525</v>
      </c>
      <c r="L27" s="2">
        <f t="shared" si="4"/>
        <v>0.002178026335516606</v>
      </c>
      <c r="N27" s="2">
        <f t="shared" si="5"/>
        <v>-51.01654218696445</v>
      </c>
      <c r="O27" s="2">
        <f t="shared" si="6"/>
        <v>0.0023651871721975283</v>
      </c>
      <c r="P27" s="4"/>
      <c r="Q27" s="4">
        <f t="shared" si="7"/>
        <v>-0.00010825900507427377</v>
      </c>
      <c r="R27" s="4">
        <f t="shared" si="0"/>
        <v>-0.00018716083668092248</v>
      </c>
      <c r="T27" s="4">
        <f t="shared" si="1"/>
        <v>0.0006495540304740643</v>
      </c>
      <c r="U27" s="4">
        <f t="shared" si="2"/>
        <v>0.0007578130355483381</v>
      </c>
    </row>
    <row r="28" spans="1:21" ht="12.75">
      <c r="A28">
        <v>8</v>
      </c>
      <c r="B28" t="s">
        <v>0</v>
      </c>
      <c r="C28" s="18">
        <v>51.845</v>
      </c>
      <c r="D28" s="8">
        <v>51.8397294738261</v>
      </c>
      <c r="E28" s="18">
        <v>51.8378915984043</v>
      </c>
      <c r="F28" s="18">
        <v>51.8328302109784</v>
      </c>
      <c r="G28" s="18"/>
      <c r="H28" s="18">
        <v>51.8447325211938</v>
      </c>
      <c r="I28" s="18">
        <v>51.8407850201835</v>
      </c>
      <c r="K28" s="4">
        <f t="shared" si="3"/>
        <v>51.84016147076434</v>
      </c>
      <c r="L28" s="2">
        <f t="shared" si="4"/>
        <v>0.004555897123631782</v>
      </c>
      <c r="N28" s="2">
        <f t="shared" si="5"/>
        <v>51.83919376491722</v>
      </c>
      <c r="O28" s="2">
        <f t="shared" si="6"/>
        <v>0.0043499239880858045</v>
      </c>
      <c r="P28" s="4"/>
      <c r="Q28" s="4">
        <f t="shared" si="7"/>
        <v>0.000967705847124023</v>
      </c>
      <c r="R28" s="4">
        <f t="shared" si="0"/>
        <v>0.00020597313554597714</v>
      </c>
      <c r="T28" s="4">
        <f t="shared" si="1"/>
        <v>-0.004838529235655642</v>
      </c>
      <c r="U28" s="4">
        <f t="shared" si="2"/>
        <v>-0.005806235082779665</v>
      </c>
    </row>
    <row r="29" spans="2:21" ht="12.75">
      <c r="B29" t="s">
        <v>1</v>
      </c>
      <c r="C29" s="18">
        <v>-20.3075</v>
      </c>
      <c r="D29" s="8">
        <v>-20.3085166914059</v>
      </c>
      <c r="E29" s="18">
        <v>-20.3008524455762</v>
      </c>
      <c r="F29" s="18">
        <v>-20.3025965331717</v>
      </c>
      <c r="G29" s="18"/>
      <c r="H29" s="18">
        <v>-20.3066736995763</v>
      </c>
      <c r="I29" s="18">
        <v>-20.3089691501612</v>
      </c>
      <c r="K29" s="4">
        <f t="shared" si="3"/>
        <v>-20.30585141998188</v>
      </c>
      <c r="L29" s="2">
        <f t="shared" si="4"/>
        <v>0.003340715680748436</v>
      </c>
      <c r="N29" s="2">
        <f t="shared" si="5"/>
        <v>-20.30552170397826</v>
      </c>
      <c r="O29" s="2">
        <f t="shared" si="6"/>
        <v>0.003624242231371629</v>
      </c>
      <c r="P29" s="4"/>
      <c r="Q29" s="4">
        <f t="shared" si="7"/>
        <v>-0.00032971600361975106</v>
      </c>
      <c r="R29" s="4">
        <f t="shared" si="0"/>
        <v>-0.00028352655062319296</v>
      </c>
      <c r="T29" s="4">
        <f t="shared" si="1"/>
        <v>0.0016485800181200716</v>
      </c>
      <c r="U29" s="4">
        <f t="shared" si="2"/>
        <v>0.0019782960217398227</v>
      </c>
    </row>
    <row r="30" spans="2:21" ht="12.75">
      <c r="B30" t="s">
        <v>2</v>
      </c>
      <c r="C30" s="18">
        <v>-62.2824</v>
      </c>
      <c r="D30" s="8">
        <v>-62.2813514418455</v>
      </c>
      <c r="E30" s="18">
        <v>-62.2797889815987</v>
      </c>
      <c r="F30" s="18">
        <v>-62.2737758823585</v>
      </c>
      <c r="G30" s="18"/>
      <c r="H30" s="18">
        <v>-62.284212278939</v>
      </c>
      <c r="I30" s="18">
        <v>-62.2822457153931</v>
      </c>
      <c r="K30" s="4">
        <f t="shared" si="3"/>
        <v>-62.28062905002247</v>
      </c>
      <c r="L30" s="2">
        <f t="shared" si="4"/>
        <v>0.003654664749190627</v>
      </c>
      <c r="N30" s="2">
        <f t="shared" si="5"/>
        <v>-62.280274860026964</v>
      </c>
      <c r="O30" s="2">
        <f t="shared" si="6"/>
        <v>0.003969236562532097</v>
      </c>
      <c r="P30" s="4"/>
      <c r="Q30" s="4">
        <f t="shared" si="7"/>
        <v>-0.00035418999550529406</v>
      </c>
      <c r="R30" s="4">
        <f t="shared" si="0"/>
        <v>-0.0003145718133414706</v>
      </c>
      <c r="T30" s="4">
        <f t="shared" si="1"/>
        <v>0.0017709499775335757</v>
      </c>
      <c r="U30" s="4">
        <f t="shared" si="2"/>
        <v>0.00212513997303887</v>
      </c>
    </row>
  </sheetData>
  <mergeCells count="3"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r:id="rId1"/>
  <ignoredErrors>
    <ignoredError sqref="N7:O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44" sqref="A44:B44"/>
    </sheetView>
  </sheetViews>
  <sheetFormatPr defaultColWidth="9.140625" defaultRowHeight="12.75"/>
  <sheetData>
    <row r="1" ht="12.75">
      <c r="B1" s="3" t="s">
        <v>25</v>
      </c>
    </row>
    <row r="2" ht="12.75">
      <c r="B2" t="s">
        <v>9</v>
      </c>
    </row>
    <row r="4" spans="3:9" ht="12.75">
      <c r="C4" t="s">
        <v>4</v>
      </c>
      <c r="D4" s="17" t="s">
        <v>3</v>
      </c>
      <c r="E4" s="17"/>
      <c r="F4" s="17" t="s">
        <v>5</v>
      </c>
      <c r="G4" s="17"/>
      <c r="H4" s="17" t="s">
        <v>7</v>
      </c>
      <c r="I4" s="17"/>
    </row>
    <row r="5" spans="1:9" ht="12.75">
      <c r="A5" t="s">
        <v>10</v>
      </c>
      <c r="D5" s="1">
        <v>1</v>
      </c>
      <c r="E5" s="1">
        <v>2</v>
      </c>
      <c r="F5" s="1">
        <v>1</v>
      </c>
      <c r="G5" s="1">
        <v>2</v>
      </c>
      <c r="H5" s="1">
        <v>1</v>
      </c>
      <c r="I5" s="1">
        <v>2</v>
      </c>
    </row>
    <row r="7" spans="1:9" ht="12.75">
      <c r="A7">
        <v>1</v>
      </c>
      <c r="B7" t="s">
        <v>0</v>
      </c>
      <c r="C7" s="5">
        <v>46.5384</v>
      </c>
      <c r="D7" s="6">
        <f>IF(data="","",data-ref)</f>
        <v>0.0011858257846029119</v>
      </c>
      <c r="E7" s="6">
        <f>IF(data="","",data-ref)</f>
        <v>0.0013124863326012814</v>
      </c>
      <c r="F7" s="6">
        <f>IF(data="","",data-ref)</f>
        <v>-0.0022065852848029976</v>
      </c>
      <c r="G7" s="6">
        <f>IF(data="","",data-ref)</f>
      </c>
      <c r="H7" s="6">
        <f>IF(data="","",data-ref)</f>
        <v>-0.002185415551700487</v>
      </c>
      <c r="I7" s="6">
        <f>IF(data="","",data-ref)</f>
        <v>-0.0010471836538030743</v>
      </c>
    </row>
    <row r="8" spans="2:9" ht="12.75">
      <c r="B8" t="s">
        <v>1</v>
      </c>
      <c r="C8" s="5">
        <v>12.7452</v>
      </c>
      <c r="D8" s="6">
        <f>IF(data="","",data-ref)</f>
        <v>-0.0012471638782010075</v>
      </c>
      <c r="E8" s="6">
        <f>IF(data="","",data-ref)</f>
        <v>-0.0015523376362001073</v>
      </c>
      <c r="F8" s="6">
        <f>IF(data="","",data-ref)</f>
        <v>-0.004179233031599949</v>
      </c>
      <c r="G8" s="6">
        <f>IF(data="","",data-ref)</f>
      </c>
      <c r="H8" s="6">
        <f>IF(data="","",data-ref)</f>
        <v>-0.00014901115759968775</v>
      </c>
      <c r="I8" s="6">
        <f>IF(data="","",data-ref)</f>
        <v>-0.0034861457393002837</v>
      </c>
    </row>
    <row r="9" spans="2:9" ht="12.75">
      <c r="B9" t="s">
        <v>2</v>
      </c>
      <c r="C9" s="5">
        <v>-69.7848</v>
      </c>
      <c r="D9" s="6">
        <f>IF(data="","",data-ref)</f>
        <v>-0.0010566485916001511</v>
      </c>
      <c r="E9" s="6">
        <f>IF(data="","",data-ref)</f>
        <v>0.0023061199317027103</v>
      </c>
      <c r="F9" s="6">
        <f>IF(data="","",data-ref)</f>
        <v>0.0037706407908899564</v>
      </c>
      <c r="G9" s="6">
        <f>IF(data="","",data-ref)</f>
      </c>
      <c r="H9" s="6">
        <f>IF(data="","",data-ref)</f>
        <v>0.002110281969990524</v>
      </c>
      <c r="I9" s="6">
        <f>IF(data="","",data-ref)</f>
        <v>0.0034968086610973614</v>
      </c>
    </row>
    <row r="10" spans="1:9" ht="12.75">
      <c r="A10">
        <v>2</v>
      </c>
      <c r="B10" t="s">
        <v>0</v>
      </c>
      <c r="C10" s="5">
        <v>35.2298</v>
      </c>
      <c r="D10" s="6">
        <f>IF(data="","",data-ref)</f>
        <v>-0.001989019067998754</v>
      </c>
      <c r="E10" s="6">
        <f>IF(data="","",data-ref)</f>
        <v>0.000278633359002356</v>
      </c>
      <c r="F10" s="6">
        <f>IF(data="","",data-ref)</f>
        <v>0.004434028036499171</v>
      </c>
      <c r="G10" s="6">
        <f>IF(data="","",data-ref)</f>
        <v>-0.0017674686196968992</v>
      </c>
      <c r="H10" s="6">
        <f>IF(data="","",data-ref)</f>
        <v>0.001401613107404387</v>
      </c>
      <c r="I10" s="6">
        <f>IF(data="","",data-ref)</f>
        <v>0.004145002309805079</v>
      </c>
    </row>
    <row r="11" spans="2:9" ht="12.75">
      <c r="B11" t="s">
        <v>1</v>
      </c>
      <c r="C11" s="5">
        <v>30.7166</v>
      </c>
      <c r="D11" s="6">
        <f>IF(data="","",data-ref)</f>
        <v>0.00024967882039916844</v>
      </c>
      <c r="E11" s="6">
        <f>IF(data="","",data-ref)</f>
        <v>0.002093563865699366</v>
      </c>
      <c r="F11" s="6">
        <f>IF(data="","",data-ref)</f>
        <v>0.001955761307499415</v>
      </c>
      <c r="G11" s="6">
        <f>IF(data="","",data-ref)</f>
        <v>0.00018479896870005064</v>
      </c>
      <c r="H11" s="6">
        <f>IF(data="","",data-ref)</f>
        <v>0.0034233119250011157</v>
      </c>
      <c r="I11" s="6">
        <f>IF(data="","",data-ref)</f>
        <v>0.0030221490765995895</v>
      </c>
    </row>
    <row r="12" spans="2:9" ht="12.75">
      <c r="B12" t="s">
        <v>2</v>
      </c>
      <c r="C12" s="5">
        <v>-55.8847</v>
      </c>
      <c r="D12" s="6">
        <f>IF(data="","",data-ref)</f>
        <v>0.0011731831020966865</v>
      </c>
      <c r="E12" s="6">
        <f>IF(data="","",data-ref)</f>
        <v>-0.0011594625502979738</v>
      </c>
      <c r="F12" s="6">
        <f>IF(data="","",data-ref)</f>
        <v>0.0017018633744001477</v>
      </c>
      <c r="G12" s="6">
        <f>IF(data="","",data-ref)</f>
        <v>0.0038306468697015816</v>
      </c>
      <c r="H12" s="6">
        <f>IF(data="","",data-ref)</f>
        <v>0.0016113137221012153</v>
      </c>
      <c r="I12" s="6">
        <f>IF(data="","",data-ref)</f>
        <v>0.0028563612389973514</v>
      </c>
    </row>
    <row r="13" spans="1:9" ht="12.75">
      <c r="A13">
        <v>3</v>
      </c>
      <c r="B13" t="s">
        <v>0</v>
      </c>
      <c r="C13" s="5">
        <v>43.3788</v>
      </c>
      <c r="D13" s="6">
        <f>IF(data="","",data-ref)</f>
        <v>-0.00015407691049773575</v>
      </c>
      <c r="E13" s="6">
        <f>IF(data="","",data-ref)</f>
        <v>0.003313649557000531</v>
      </c>
      <c r="F13" s="6">
        <f>IF(data="","",data-ref)</f>
        <v>-0.0029850797997994505</v>
      </c>
      <c r="G13" s="6">
        <f>IF(data="","",data-ref)</f>
        <v>-0.002850559700803501</v>
      </c>
      <c r="H13" s="6">
        <f>IF(data="","",data-ref)</f>
        <v>-0.0003111929474997055</v>
      </c>
      <c r="I13" s="6">
        <f>IF(data="","",data-ref)</f>
        <v>-0.005052065487198831</v>
      </c>
    </row>
    <row r="14" spans="2:9" ht="12.75">
      <c r="B14" t="s">
        <v>1</v>
      </c>
      <c r="C14" s="5">
        <v>37.777</v>
      </c>
      <c r="D14" s="6">
        <f>IF(data="","",data-ref)</f>
        <v>0.004617572325301467</v>
      </c>
      <c r="E14" s="6">
        <f>IF(data="","",data-ref)</f>
        <v>0.0021922783659960032</v>
      </c>
      <c r="F14" s="6">
        <f>IF(data="","",data-ref)</f>
        <v>0.003499185676098193</v>
      </c>
      <c r="G14" s="6">
        <f>IF(data="","",data-ref)</f>
        <v>0.0030646337192976603</v>
      </c>
      <c r="H14" s="6">
        <f>IF(data="","",data-ref)</f>
        <v>0.001989402837601517</v>
      </c>
      <c r="I14" s="6">
        <f>IF(data="","",data-ref)</f>
        <v>0.005977056986601781</v>
      </c>
    </row>
    <row r="15" spans="2:9" ht="12.75">
      <c r="B15" t="s">
        <v>2</v>
      </c>
      <c r="C15" s="5">
        <v>-40.5951</v>
      </c>
      <c r="D15" s="6">
        <f>IF(data="","",data-ref)</f>
        <v>0.004121149648895539</v>
      </c>
      <c r="E15" s="6">
        <f>IF(data="","",data-ref)</f>
        <v>-0.004258961495303026</v>
      </c>
      <c r="F15" s="6">
        <f>IF(data="","",data-ref)</f>
        <v>-0.004656581130603854</v>
      </c>
      <c r="G15" s="6">
        <f>IF(data="","",data-ref)</f>
        <v>-0.0009511712269016925</v>
      </c>
      <c r="H15" s="6">
        <f>IF(data="","",data-ref)</f>
        <v>-0.0009738663812015602</v>
      </c>
      <c r="I15" s="6">
        <f>IF(data="","",data-ref)</f>
        <v>-0.0007214669128998707</v>
      </c>
    </row>
    <row r="16" spans="1:9" ht="12.75">
      <c r="A16">
        <v>4</v>
      </c>
      <c r="B16" t="s">
        <v>0</v>
      </c>
      <c r="C16" s="5">
        <v>17.0346</v>
      </c>
      <c r="D16" s="6">
        <f>IF(data="","",data-ref)</f>
        <v>0.0020414400446000514</v>
      </c>
      <c r="E16" s="6">
        <f>IF(data="","",data-ref)</f>
      </c>
      <c r="F16" s="6">
        <f>IF(data="","",data-ref)</f>
        <v>0.0028653547932986356</v>
      </c>
      <c r="G16" s="6">
        <f>IF(data="","",data-ref)</f>
        <v>0.0048653933520999</v>
      </c>
      <c r="H16" s="6">
        <f>IF(data="","",data-ref)</f>
      </c>
      <c r="I16" s="6">
        <f>IF(data="","",data-ref)</f>
      </c>
    </row>
    <row r="17" spans="2:9" ht="12.75">
      <c r="B17" t="s">
        <v>1</v>
      </c>
      <c r="C17" s="5">
        <v>28.4382</v>
      </c>
      <c r="D17" s="6">
        <f>IF(data="","",data-ref)</f>
        <v>0.0064552674429982915</v>
      </c>
      <c r="E17" s="6">
        <f>IF(data="","",data-ref)</f>
      </c>
      <c r="F17" s="6">
        <f>IF(data="","",data-ref)</f>
        <v>-0.0006757266259000971</v>
      </c>
      <c r="G17" s="6">
        <f>IF(data="","",data-ref)</f>
        <v>0.006650640440099664</v>
      </c>
      <c r="H17" s="6">
        <f>IF(data="","",data-ref)</f>
      </c>
      <c r="I17" s="6">
        <f>IF(data="","",data-ref)</f>
      </c>
    </row>
    <row r="18" spans="2:9" ht="12.75">
      <c r="B18" t="s">
        <v>2</v>
      </c>
      <c r="C18" s="5">
        <v>-18.8203</v>
      </c>
      <c r="D18" s="6">
        <f>IF(data="","",data-ref)</f>
        <v>-0.0018080667883992874</v>
      </c>
      <c r="E18" s="6">
        <f>IF(data="","",data-ref)</f>
      </c>
      <c r="F18" s="6">
        <f>IF(data="","",data-ref)</f>
        <v>0.0011053286110005445</v>
      </c>
      <c r="G18" s="6">
        <f>IF(data="","",data-ref)</f>
        <v>0.0010471005720980031</v>
      </c>
      <c r="H18" s="6">
        <f>IF(data="","",data-ref)</f>
      </c>
      <c r="I18" s="6">
        <f>IF(data="","",data-ref)</f>
      </c>
    </row>
    <row r="19" spans="1:9" ht="12.75">
      <c r="A19">
        <v>5</v>
      </c>
      <c r="B19" t="s">
        <v>0</v>
      </c>
      <c r="C19" s="5">
        <v>17.4666</v>
      </c>
      <c r="D19" s="6">
        <f>IF(data="","",data-ref)</f>
        <v>-0.002943900312200043</v>
      </c>
      <c r="E19" s="6">
        <f>IF(data="","",data-ref)</f>
        <v>0.00033134811720003654</v>
      </c>
      <c r="F19" s="6">
        <f>IF(data="","",data-ref)</f>
        <v>-0.0031506437060997428</v>
      </c>
      <c r="G19" s="6">
        <f>IF(data="","",data-ref)</f>
        <v>-0.003479213300000339</v>
      </c>
      <c r="H19" s="6">
        <f>IF(data="","",data-ref)</f>
        <v>-0.004043139902400128</v>
      </c>
      <c r="I19" s="6">
        <f>IF(data="","",data-ref)</f>
        <v>0.0023825686654994627</v>
      </c>
    </row>
    <row r="20" spans="2:9" ht="12.75">
      <c r="B20" t="s">
        <v>1</v>
      </c>
      <c r="C20" s="5">
        <v>-12.8572</v>
      </c>
      <c r="D20" s="6">
        <f>IF(data="","",data-ref)</f>
        <v>0.0013967648693000712</v>
      </c>
      <c r="E20" s="6">
        <f>IF(data="","",data-ref)</f>
        <v>0.00023337012000013146</v>
      </c>
      <c r="F20" s="6">
        <f>IF(data="","",data-ref)</f>
        <v>-0.002075768661599753</v>
      </c>
      <c r="G20" s="6">
        <f>IF(data="","",data-ref)</f>
        <v>0.001352153793499511</v>
      </c>
      <c r="H20" s="6">
        <f>IF(data="","",data-ref)</f>
        <v>0.005782414417000226</v>
      </c>
      <c r="I20" s="6">
        <f>IF(data="","",data-ref)</f>
        <v>0.0067959523557998835</v>
      </c>
    </row>
    <row r="21" spans="2:9" ht="12.75">
      <c r="B21" t="s">
        <v>2</v>
      </c>
      <c r="C21" s="5">
        <v>-16.0376</v>
      </c>
      <c r="D21" s="6">
        <f>IF(data="","",data-ref)</f>
        <v>-0.000335667605497747</v>
      </c>
      <c r="E21" s="6">
        <f>IF(data="","",data-ref)</f>
        <v>0.00154831635409991</v>
      </c>
      <c r="F21" s="6">
        <f>IF(data="","",data-ref)</f>
        <v>-0.0004953064307997579</v>
      </c>
      <c r="G21" s="6">
        <f>IF(data="","",data-ref)</f>
        <v>-0.002211172952300444</v>
      </c>
      <c r="H21" s="6">
        <f>IF(data="","",data-ref)</f>
        <v>0.000678081326000779</v>
      </c>
      <c r="I21" s="6">
        <f>IF(data="","",data-ref)</f>
        <v>-0.0011484622689010848</v>
      </c>
    </row>
    <row r="22" spans="1:9" ht="12.75">
      <c r="A22">
        <v>6</v>
      </c>
      <c r="B22" t="s">
        <v>0</v>
      </c>
      <c r="C22" s="5">
        <v>24.5444</v>
      </c>
      <c r="D22" s="6">
        <f>IF(data="","",data-ref)</f>
        <v>0.00596127831890314</v>
      </c>
      <c r="E22" s="6">
        <f>IF(data="","",data-ref)</f>
        <v>0.0032354108251020364</v>
      </c>
      <c r="F22" s="6">
        <f>IF(data="","",data-ref)</f>
      </c>
      <c r="G22" s="6">
        <f>IF(data="","",data-ref)</f>
        <v>0.002661237853402554</v>
      </c>
      <c r="H22" s="6">
        <f>IF(data="","",data-ref)</f>
        <v>0.0042120957003000115</v>
      </c>
      <c r="I22" s="6">
        <f>IF(data="","",data-ref)</f>
        <v>0.004361568169500174</v>
      </c>
    </row>
    <row r="23" spans="2:9" ht="12.75">
      <c r="B23" t="s">
        <v>1</v>
      </c>
      <c r="C23" s="5">
        <v>-35.8121</v>
      </c>
      <c r="D23" s="6">
        <f>IF(data="","",data-ref)</f>
        <v>-0.007595551206904361</v>
      </c>
      <c r="E23" s="6">
        <f>IF(data="","",data-ref)</f>
        <v>-0.009397857255102338</v>
      </c>
      <c r="F23" s="6">
        <f>IF(data="","",data-ref)</f>
      </c>
      <c r="G23" s="6">
        <f>IF(data="","",data-ref)</f>
        <v>-0.006878962951603285</v>
      </c>
      <c r="H23" s="6">
        <f>IF(data="","",data-ref)</f>
        <v>-0.00419472355640238</v>
      </c>
      <c r="I23" s="6">
        <f>IF(data="","",data-ref)</f>
        <v>-0.00424895736509967</v>
      </c>
    </row>
    <row r="24" spans="2:9" ht="12.75">
      <c r="B24" t="s">
        <v>2</v>
      </c>
      <c r="C24" s="5">
        <v>-37.134</v>
      </c>
      <c r="D24" s="6">
        <f>IF(data="","",data-ref)</f>
        <v>-0.002911262420596472</v>
      </c>
      <c r="E24" s="6">
        <f>IF(data="","",data-ref)</f>
        <v>-0.005940877113602028</v>
      </c>
      <c r="F24" s="6">
        <f>IF(data="","",data-ref)</f>
      </c>
      <c r="G24" s="6">
        <f>IF(data="","",data-ref)</f>
        <v>-0.003293812706196775</v>
      </c>
      <c r="H24" s="6">
        <f>IF(data="","",data-ref)</f>
        <v>-0.0002852084626994156</v>
      </c>
      <c r="I24" s="6">
        <f>IF(data="","",data-ref)</f>
        <v>-0.0056976615722987844</v>
      </c>
    </row>
    <row r="25" spans="1:9" ht="12.75">
      <c r="A25">
        <v>7</v>
      </c>
      <c r="B25" t="s">
        <v>0</v>
      </c>
      <c r="C25" s="5">
        <v>47.4974</v>
      </c>
      <c r="D25" s="6">
        <f>IF(data="","",data-ref)</f>
        <v>0.001168978316499647</v>
      </c>
      <c r="E25" s="6">
        <f>IF(data="","",data-ref)</f>
        <v>-0.001363126595300912</v>
      </c>
      <c r="F25" s="6">
        <f>IF(data="","",data-ref)</f>
        <v>0.0010429259609026076</v>
      </c>
      <c r="G25" s="6">
        <f>IF(data="","",data-ref)</f>
        <v>0.0005706104149965086</v>
      </c>
      <c r="H25" s="6">
        <f>IF(data="","",data-ref)</f>
        <v>0.0011935183999014498</v>
      </c>
      <c r="I25" s="6">
        <f>IF(data="","",data-ref)</f>
        <v>-0.0005749101874030771</v>
      </c>
    </row>
    <row r="26" spans="2:9" ht="12.75">
      <c r="B26" t="s">
        <v>1</v>
      </c>
      <c r="C26" s="5">
        <v>-30.6992</v>
      </c>
      <c r="D26" s="6">
        <f>IF(data="","",data-ref)</f>
        <v>-0.0028598769671006607</v>
      </c>
      <c r="E26" s="6">
        <f>IF(data="","",data-ref)</f>
        <v>-0.00021657188419865747</v>
      </c>
      <c r="F26" s="6">
        <f>IF(data="","",data-ref)</f>
        <v>0.0014757813355004146</v>
      </c>
      <c r="G26" s="6">
        <f>IF(data="","",data-ref)</f>
        <v>-0.004373263970197883</v>
      </c>
      <c r="H26" s="6">
        <f>IF(data="","",data-ref)</f>
        <v>-0.007677694889398623</v>
      </c>
      <c r="I26" s="6">
        <f>IF(data="","",data-ref)</f>
        <v>-0.006590905153398552</v>
      </c>
    </row>
    <row r="27" spans="2:9" ht="12.75">
      <c r="B27" t="s">
        <v>2</v>
      </c>
      <c r="C27" s="5">
        <v>-53.0592</v>
      </c>
      <c r="D27" s="6">
        <f>IF(data="","",data-ref)</f>
        <v>-0.00023124549920083837</v>
      </c>
      <c r="E27" s="6">
        <f>IF(data="","",data-ref)</f>
        <v>0.004893846472000973</v>
      </c>
      <c r="F27" s="6">
        <f>IF(data="","",data-ref)</f>
        <v>-0.0014259452148976948</v>
      </c>
      <c r="G27" s="6">
        <f>IF(data="","",data-ref)</f>
        <v>0.001578409443496298</v>
      </c>
      <c r="H27" s="6">
        <f>IF(data="","",data-ref)</f>
        <v>-0.0013283232351000152</v>
      </c>
      <c r="I27" s="6">
        <f>IF(data="","",data-ref)</f>
        <v>0.001060136246998411</v>
      </c>
    </row>
    <row r="28" spans="1:9" ht="12.75">
      <c r="A28">
        <v>8</v>
      </c>
      <c r="B28" t="s">
        <v>0</v>
      </c>
      <c r="C28" s="5">
        <v>52.9389</v>
      </c>
      <c r="D28" s="6">
        <f>IF(data="","",data-ref)</f>
        <v>-0.0052705261739021125</v>
      </c>
      <c r="E28" s="6">
        <f>IF(data="","",data-ref)</f>
        <v>-0.0071084015957012525</v>
      </c>
      <c r="F28" s="6">
        <f>IF(data="","",data-ref)</f>
        <v>-0.012169789021598376</v>
      </c>
      <c r="G28" s="6">
        <f>IF(data="","",data-ref)</f>
      </c>
      <c r="H28" s="6">
        <f>IF(data="","",data-ref)</f>
        <v>-0.000267478806200927</v>
      </c>
      <c r="I28" s="6">
        <f>IF(data="","",data-ref)</f>
        <v>-0.0042149798164956565</v>
      </c>
    </row>
    <row r="29" spans="2:9" ht="12.75">
      <c r="B29" t="s">
        <v>1</v>
      </c>
      <c r="C29" s="5">
        <v>-20.8812</v>
      </c>
      <c r="D29" s="6">
        <f>IF(data="","",data-ref)</f>
        <v>-0.0010166914058977738</v>
      </c>
      <c r="E29" s="6">
        <f>IF(data="","",data-ref)</f>
        <v>0.006647554423800273</v>
      </c>
      <c r="F29" s="6">
        <f>IF(data="","",data-ref)</f>
        <v>0.00490346682829923</v>
      </c>
      <c r="G29" s="6">
        <f>IF(data="","",data-ref)</f>
      </c>
      <c r="H29" s="6">
        <f>IF(data="","",data-ref)</f>
        <v>0.0008263004237001326</v>
      </c>
      <c r="I29" s="6">
        <f>IF(data="","",data-ref)</f>
        <v>-0.0014691501611991953</v>
      </c>
    </row>
    <row r="30" spans="2:9" ht="12.75">
      <c r="B30" t="s">
        <v>2</v>
      </c>
      <c r="C30" s="5">
        <v>-61.0085</v>
      </c>
      <c r="D30" s="6">
        <f>IF(data="","",data-ref)</f>
        <v>0.0010485581545012224</v>
      </c>
      <c r="E30" s="6">
        <f>IF(data="","",data-ref)</f>
        <v>0.002611018401303511</v>
      </c>
      <c r="F30" s="6">
        <f>IF(data="","",data-ref)</f>
        <v>0.008624117641502949</v>
      </c>
      <c r="G30" s="6">
        <f>IF(data="","",data-ref)</f>
      </c>
      <c r="H30" s="6">
        <f>IF(data="","",data-ref)</f>
        <v>-0.0018122789389991567</v>
      </c>
      <c r="I30" s="6">
        <f>IF(data="","",data-ref)</f>
        <v>0.00015428460690003476</v>
      </c>
    </row>
    <row r="32" spans="3:9" ht="12.75">
      <c r="C32" t="s">
        <v>11</v>
      </c>
      <c r="F32">
        <f>STDEV(resid0)</f>
        <v>0.003629815532455448</v>
      </c>
      <c r="H32" s="9" t="s">
        <v>18</v>
      </c>
      <c r="I32" s="10">
        <f>AVERAGE(resid0)</f>
        <v>1.0776154344324618E-05</v>
      </c>
    </row>
    <row r="33" spans="3:9" ht="12.75">
      <c r="C33" t="s">
        <v>12</v>
      </c>
      <c r="F33">
        <f>COUNT(resid0)</f>
        <v>126</v>
      </c>
      <c r="H33" s="11" t="s">
        <v>8</v>
      </c>
      <c r="I33" s="12">
        <f>STDEV(resid0)</f>
        <v>0.003629815532455448</v>
      </c>
    </row>
    <row r="34" spans="8:9" ht="12.75">
      <c r="H34" s="13" t="s">
        <v>21</v>
      </c>
      <c r="I34" s="14">
        <f>MAX(resid0)</f>
        <v>0.008624117641502949</v>
      </c>
    </row>
    <row r="35" spans="8:9" ht="12.75">
      <c r="H35" s="15" t="s">
        <v>22</v>
      </c>
      <c r="I35" s="16">
        <f>MIN(resid0)</f>
        <v>-0.012169789021598376</v>
      </c>
    </row>
  </sheetData>
  <mergeCells count="3"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M40" sqref="M40"/>
    </sheetView>
  </sheetViews>
  <sheetFormatPr defaultColWidth="9.140625" defaultRowHeight="12.75"/>
  <cols>
    <col min="10" max="10" width="4.28125" style="0" customWidth="1"/>
  </cols>
  <sheetData>
    <row r="1" ht="12.75">
      <c r="B1" s="3" t="s">
        <v>25</v>
      </c>
    </row>
    <row r="2" ht="12.75">
      <c r="B2" t="s">
        <v>9</v>
      </c>
    </row>
    <row r="4" spans="3:10" ht="12.75">
      <c r="C4" t="s">
        <v>4</v>
      </c>
      <c r="D4" s="17" t="s">
        <v>3</v>
      </c>
      <c r="E4" s="17"/>
      <c r="F4" s="17" t="s">
        <v>5</v>
      </c>
      <c r="G4" s="17"/>
      <c r="H4" s="17" t="s">
        <v>7</v>
      </c>
      <c r="I4" s="17"/>
      <c r="J4" s="1"/>
    </row>
    <row r="5" spans="1:10" ht="12.75">
      <c r="A5" t="s">
        <v>10</v>
      </c>
      <c r="D5" s="1">
        <v>1</v>
      </c>
      <c r="E5" s="1">
        <v>2</v>
      </c>
      <c r="F5" s="1">
        <v>1</v>
      </c>
      <c r="G5" s="1">
        <v>2</v>
      </c>
      <c r="H5" s="1">
        <v>1</v>
      </c>
      <c r="I5" s="1">
        <v>2</v>
      </c>
      <c r="J5" s="1"/>
    </row>
    <row r="7" spans="1:10" ht="12.75">
      <c r="A7">
        <v>1</v>
      </c>
      <c r="B7" t="s">
        <v>0</v>
      </c>
      <c r="C7" s="6">
        <f>ref-avg1</f>
        <v>0.0004901453955241664</v>
      </c>
      <c r="D7" s="6">
        <f>IF(data="","",data-avg1)</f>
        <v>0.0016759711801270782</v>
      </c>
      <c r="E7" s="6">
        <f>IF(data="","",data-avg1)</f>
        <v>0.0018026317281254478</v>
      </c>
      <c r="F7" s="6">
        <f>IF(data="","",data-avg1)</f>
        <v>-0.0017164398892788313</v>
      </c>
      <c r="G7" s="6">
        <f>IF(data="","",data-avg1)</f>
      </c>
      <c r="H7" s="6">
        <f>IF(data="","",data-avg1)</f>
        <v>-0.0016952701561763206</v>
      </c>
      <c r="I7" s="6">
        <f>IF(data="","",data-avg1)</f>
        <v>-0.000557038258278908</v>
      </c>
      <c r="J7" s="2"/>
    </row>
    <row r="8" spans="2:10" ht="12.75">
      <c r="B8" t="s">
        <v>1</v>
      </c>
      <c r="C8" s="6">
        <f>ref-avg1</f>
        <v>0.0017689819071495805</v>
      </c>
      <c r="D8" s="6">
        <f>IF(data="","",data-avg1)</f>
        <v>0.000521818028948573</v>
      </c>
      <c r="E8" s="6">
        <f>IF(data="","",data-avg1)</f>
        <v>0.00021664427094947314</v>
      </c>
      <c r="F8" s="6">
        <f>IF(data="","",data-avg1)</f>
        <v>-0.002410251124450369</v>
      </c>
      <c r="G8" s="6">
        <f>IF(data="","",data-avg1)</f>
      </c>
      <c r="H8" s="6">
        <f>IF(data="","",data-avg1)</f>
        <v>0.0016199707495498927</v>
      </c>
      <c r="I8" s="6">
        <f>IF(data="","",data-avg1)</f>
        <v>-0.0017171638321507032</v>
      </c>
      <c r="J8" s="2"/>
    </row>
    <row r="9" spans="2:10" ht="12.75">
      <c r="B9" t="s">
        <v>2</v>
      </c>
      <c r="C9" s="6">
        <f>ref-avg1</f>
        <v>-0.001771200460339628</v>
      </c>
      <c r="D9" s="6">
        <f>IF(data="","",data-avg1)</f>
        <v>-0.002827849051939779</v>
      </c>
      <c r="E9" s="6">
        <f>IF(data="","",data-avg1)</f>
        <v>0.0005349194713630823</v>
      </c>
      <c r="F9" s="6">
        <f>IF(data="","",data-avg1)</f>
        <v>0.0019994403305503283</v>
      </c>
      <c r="G9" s="6">
        <f>IF(data="","",data-avg1)</f>
      </c>
      <c r="H9" s="6">
        <f>IF(data="","",data-avg1)</f>
        <v>0.0003390815096508959</v>
      </c>
      <c r="I9" s="6">
        <f>IF(data="","",data-avg1)</f>
        <v>0.0017256082007577334</v>
      </c>
      <c r="J9" s="2"/>
    </row>
    <row r="10" spans="1:10" ht="12.75">
      <c r="A10">
        <v>2</v>
      </c>
      <c r="B10" t="s">
        <v>0</v>
      </c>
      <c r="C10" s="6">
        <f>ref-avg1</f>
        <v>-0.0009289698750052366</v>
      </c>
      <c r="D10" s="6">
        <f>IF(data="","",data-avg1)</f>
        <v>-0.0029179889430039907</v>
      </c>
      <c r="E10" s="6">
        <f>IF(data="","",data-avg1)</f>
        <v>-0.0006503365160028807</v>
      </c>
      <c r="F10" s="6">
        <f>IF(data="","",data-avg1)</f>
        <v>0.0035050581614939347</v>
      </c>
      <c r="G10" s="6">
        <f>IF(data="","",data-avg1)</f>
        <v>-0.002696438494702136</v>
      </c>
      <c r="H10" s="6">
        <f>IF(data="","",data-avg1)</f>
        <v>0.0004726432323991503</v>
      </c>
      <c r="I10" s="6">
        <f>IF(data="","",data-avg1)</f>
        <v>0.0032160324347998426</v>
      </c>
      <c r="J10" s="2"/>
    </row>
    <row r="11" spans="2:10" ht="12.75">
      <c r="B11" t="s">
        <v>1</v>
      </c>
      <c r="C11" s="6">
        <f>ref-avg1</f>
        <v>-0.001561323423409533</v>
      </c>
      <c r="D11" s="6">
        <f>IF(data="","",data-avg1)</f>
        <v>-0.0013116446030103646</v>
      </c>
      <c r="E11" s="6">
        <f>IF(data="","",data-avg1)</f>
        <v>0.000532240442289833</v>
      </c>
      <c r="F11" s="6">
        <f>IF(data="","",data-avg1)</f>
        <v>0.0003944378840898821</v>
      </c>
      <c r="G11" s="6">
        <f>IF(data="","",data-avg1)</f>
        <v>-0.0013765244547094824</v>
      </c>
      <c r="H11" s="6">
        <f>IF(data="","",data-avg1)</f>
        <v>0.0018619885015915827</v>
      </c>
      <c r="I11" s="6">
        <f>IF(data="","",data-avg1)</f>
        <v>0.0014608256531900565</v>
      </c>
      <c r="J11" s="2"/>
    </row>
    <row r="12" spans="2:10" ht="12.75">
      <c r="B12" t="s">
        <v>2</v>
      </c>
      <c r="C12" s="6">
        <f>ref-avg1</f>
        <v>-0.0014305579652784672</v>
      </c>
      <c r="D12" s="6">
        <f>IF(data="","",data-avg1)</f>
        <v>-0.0002573748631817807</v>
      </c>
      <c r="E12" s="6">
        <f>IF(data="","",data-avg1)</f>
        <v>-0.002590020515576441</v>
      </c>
      <c r="F12" s="6">
        <f>IF(data="","",data-avg1)</f>
        <v>0.00027130540912168044</v>
      </c>
      <c r="G12" s="6">
        <f>IF(data="","",data-avg1)</f>
        <v>0.0024000889044231144</v>
      </c>
      <c r="H12" s="6">
        <f>IF(data="","",data-avg1)</f>
        <v>0.00018075575682274803</v>
      </c>
      <c r="I12" s="6">
        <f>IF(data="","",data-avg1)</f>
        <v>0.0014258032737188842</v>
      </c>
      <c r="J12" s="2"/>
    </row>
    <row r="13" spans="1:10" ht="12.75">
      <c r="A13">
        <v>3</v>
      </c>
      <c r="B13" t="s">
        <v>0</v>
      </c>
      <c r="C13" s="6">
        <f>ref-avg1</f>
        <v>0.001148475041254926</v>
      </c>
      <c r="D13" s="6">
        <f>IF(data="","",data-avg1)</f>
        <v>0.0009943981307571903</v>
      </c>
      <c r="E13" s="6">
        <f>IF(data="","",data-avg1)</f>
        <v>0.004462124598255457</v>
      </c>
      <c r="F13" s="6">
        <f>IF(data="","",data-avg1)</f>
        <v>-0.0018366047585445244</v>
      </c>
      <c r="G13" s="6">
        <f>IF(data="","",data-avg1)</f>
        <v>-0.001702084659548575</v>
      </c>
      <c r="H13" s="6">
        <f>IF(data="","",data-avg1)</f>
        <v>0.0008372820937552206</v>
      </c>
      <c r="I13" s="6">
        <f>IF(data="","",data-avg1)</f>
        <v>-0.0039035904459439053</v>
      </c>
      <c r="J13" s="2"/>
    </row>
    <row r="14" spans="2:10" ht="12.75">
      <c r="B14" t="s">
        <v>1</v>
      </c>
      <c r="C14" s="6">
        <f>ref-avg1</f>
        <v>-0.0030485899872658706</v>
      </c>
      <c r="D14" s="6">
        <f>IF(data="","",data-avg1)</f>
        <v>0.001568982338035596</v>
      </c>
      <c r="E14" s="6">
        <f>IF(data="","",data-avg1)</f>
        <v>-0.0008563116212698674</v>
      </c>
      <c r="F14" s="6">
        <f>IF(data="","",data-avg1)</f>
        <v>0.0004505956888323226</v>
      </c>
      <c r="G14" s="6">
        <f>IF(data="","",data-avg1)</f>
        <v>1.604373203178966E-05</v>
      </c>
      <c r="H14" s="6">
        <f>IF(data="","",data-avg1)</f>
        <v>-0.0010591871496643535</v>
      </c>
      <c r="I14" s="6">
        <f>IF(data="","",data-avg1)</f>
        <v>0.0029284669993359103</v>
      </c>
      <c r="J14" s="2"/>
    </row>
    <row r="15" spans="2:10" ht="12.75">
      <c r="B15" t="s">
        <v>2</v>
      </c>
      <c r="C15" s="6">
        <f>ref-avg1</f>
        <v>0.001062985356853119</v>
      </c>
      <c r="D15" s="6">
        <f>IF(data="","",data-avg1)</f>
        <v>0.005184135005748658</v>
      </c>
      <c r="E15" s="6">
        <f>IF(data="","",data-avg1)</f>
        <v>-0.0031959761384499075</v>
      </c>
      <c r="F15" s="6">
        <f>IF(data="","",data-avg1)</f>
        <v>-0.003593595773750735</v>
      </c>
      <c r="G15" s="6">
        <f>IF(data="","",data-avg1)</f>
        <v>0.00011181412995142637</v>
      </c>
      <c r="H15" s="6">
        <f>IF(data="","",data-avg1)</f>
        <v>8.911897565155869E-05</v>
      </c>
      <c r="I15" s="6">
        <f>IF(data="","",data-avg1)</f>
        <v>0.00034151844395324815</v>
      </c>
      <c r="J15" s="2"/>
    </row>
    <row r="16" spans="1:10" ht="12.75">
      <c r="A16">
        <v>4</v>
      </c>
      <c r="B16" t="s">
        <v>0</v>
      </c>
      <c r="C16" s="6">
        <f>ref-avg1</f>
        <v>-0.002443047047499647</v>
      </c>
      <c r="D16" s="6">
        <f>IF(data="","",data-avg1)</f>
        <v>-0.0004016070028995955</v>
      </c>
      <c r="E16" s="6">
        <f>IF(data="","",data-avg1)</f>
      </c>
      <c r="F16" s="6">
        <f>IF(data="","",data-avg1)</f>
        <v>0.0004223077457989888</v>
      </c>
      <c r="G16" s="6">
        <f>IF(data="","",data-avg1)</f>
        <v>0.0024223463046002536</v>
      </c>
      <c r="H16" s="6">
        <f>IF(data="","",data-avg1)</f>
      </c>
      <c r="I16" s="6">
        <f>IF(data="","",data-avg1)</f>
      </c>
      <c r="J16" s="2"/>
    </row>
    <row r="17" spans="2:10" ht="12.75">
      <c r="B17" t="s">
        <v>1</v>
      </c>
      <c r="C17" s="6">
        <f>ref-avg1</f>
        <v>-0.003107545314300353</v>
      </c>
      <c r="D17" s="6">
        <f>IF(data="","",data-avg1)</f>
        <v>0.0033477221286979386</v>
      </c>
      <c r="E17" s="6">
        <f>IF(data="","",data-avg1)</f>
      </c>
      <c r="F17" s="6">
        <f>IF(data="","",data-avg1)</f>
        <v>-0.00378327194020045</v>
      </c>
      <c r="G17" s="6">
        <f>IF(data="","",data-avg1)</f>
        <v>0.0035430951257993115</v>
      </c>
      <c r="H17" s="6">
        <f>IF(data="","",data-avg1)</f>
      </c>
      <c r="I17" s="6">
        <f>IF(data="","",data-avg1)</f>
      </c>
      <c r="J17" s="2"/>
    </row>
    <row r="18" spans="2:10" ht="12.75">
      <c r="B18" t="s">
        <v>2</v>
      </c>
      <c r="C18" s="6">
        <f>ref-avg1</f>
        <v>-8.609059867481506E-05</v>
      </c>
      <c r="D18" s="6">
        <f>IF(data="","",data-avg1)</f>
        <v>-0.0018941573870741024</v>
      </c>
      <c r="E18" s="6">
        <f>IF(data="","",data-avg1)</f>
      </c>
      <c r="F18" s="6">
        <f>IF(data="","",data-avg1)</f>
        <v>0.0010192380123257294</v>
      </c>
      <c r="G18" s="6">
        <f>IF(data="","",data-avg1)</f>
        <v>0.0009610099734231881</v>
      </c>
      <c r="H18" s="6">
        <f>IF(data="","",data-avg1)</f>
      </c>
      <c r="I18" s="6">
        <f>IF(data="","",data-avg1)</f>
      </c>
      <c r="J18" s="2"/>
    </row>
    <row r="19" spans="1:10" ht="12.75">
      <c r="A19">
        <v>5</v>
      </c>
      <c r="B19" t="s">
        <v>0</v>
      </c>
      <c r="C19" s="6">
        <f>ref-avg1</f>
        <v>0.0015575686340021377</v>
      </c>
      <c r="D19" s="6">
        <f>IF(data="","",data-avg1)</f>
        <v>-0.0013863316781979051</v>
      </c>
      <c r="E19" s="6">
        <f>IF(data="","",data-avg1)</f>
        <v>0.0018889167512021743</v>
      </c>
      <c r="F19" s="6">
        <f>IF(data="","",data-avg1)</f>
        <v>-0.001593075072097605</v>
      </c>
      <c r="G19" s="6">
        <f>IF(data="","",data-avg1)</f>
        <v>-0.0019216446659982012</v>
      </c>
      <c r="H19" s="6">
        <f>IF(data="","",data-avg1)</f>
        <v>-0.0024855712683979903</v>
      </c>
      <c r="I19" s="6">
        <f>IF(data="","",data-avg1)</f>
        <v>0.0039401372995016</v>
      </c>
      <c r="J19" s="2"/>
    </row>
    <row r="20" spans="2:10" ht="12.75">
      <c r="B20" t="s">
        <v>1</v>
      </c>
      <c r="C20" s="6">
        <f>ref-avg1</f>
        <v>-0.0019264124134270588</v>
      </c>
      <c r="D20" s="6">
        <f>IF(data="","",data-avg1)</f>
        <v>-0.0005296475441269877</v>
      </c>
      <c r="E20" s="6">
        <f>IF(data="","",data-avg1)</f>
        <v>-0.0016930422934269274</v>
      </c>
      <c r="F20" s="6">
        <f>IF(data="","",data-avg1)</f>
        <v>-0.004002181075026812</v>
      </c>
      <c r="G20" s="6">
        <f>IF(data="","",data-avg1)</f>
        <v>-0.0005742586199275479</v>
      </c>
      <c r="H20" s="6">
        <f>IF(data="","",data-avg1)</f>
        <v>0.003856002003573167</v>
      </c>
      <c r="I20" s="6">
        <f>IF(data="","",data-avg1)</f>
        <v>0.004869539942372825</v>
      </c>
      <c r="J20" s="2"/>
    </row>
    <row r="21" spans="2:10" ht="12.75">
      <c r="B21" t="s">
        <v>2</v>
      </c>
      <c r="C21" s="6">
        <f>ref-avg1</f>
        <v>0.0002806016539160794</v>
      </c>
      <c r="D21" s="6">
        <f>IF(data="","",data-avg1)</f>
        <v>-5.5065951581667605E-05</v>
      </c>
      <c r="E21" s="6">
        <f>IF(data="","",data-avg1)</f>
        <v>0.0018289180080159895</v>
      </c>
      <c r="F21" s="6">
        <f>IF(data="","",data-avg1)</f>
        <v>-0.0002147047768836785</v>
      </c>
      <c r="G21" s="6">
        <f>IF(data="","",data-avg1)</f>
        <v>-0.0019305712983843648</v>
      </c>
      <c r="H21" s="6">
        <f>IF(data="","",data-avg1)</f>
        <v>0.0009586829799168584</v>
      </c>
      <c r="I21" s="6">
        <f>IF(data="","",data-avg1)</f>
        <v>-0.0008678606149850054</v>
      </c>
      <c r="J21" s="2"/>
    </row>
    <row r="22" spans="1:10" ht="12.75">
      <c r="A22">
        <v>6</v>
      </c>
      <c r="B22" t="s">
        <v>0</v>
      </c>
      <c r="C22" s="6">
        <f>ref-avg1</f>
        <v>-0.0034052651445328763</v>
      </c>
      <c r="D22" s="6">
        <f>IF(data="","",data-avg1)</f>
        <v>0.002556013174370264</v>
      </c>
      <c r="E22" s="6">
        <f>IF(data="","",data-avg1)</f>
        <v>-0.00016985431943083995</v>
      </c>
      <c r="F22" s="6">
        <f>IF(data="","",data-avg1)</f>
      </c>
      <c r="G22" s="6">
        <f>IF(data="","",data-avg1)</f>
        <v>-0.0007440272911303225</v>
      </c>
      <c r="H22" s="6">
        <f>IF(data="","",data-avg1)</f>
        <v>0.0008068305557671351</v>
      </c>
      <c r="I22" s="6">
        <f>IF(data="","",data-avg1)</f>
        <v>0.0009563030249672977</v>
      </c>
      <c r="J22" s="2"/>
    </row>
    <row r="23" spans="2:10" ht="12.75">
      <c r="B23" t="s">
        <v>1</v>
      </c>
      <c r="C23" s="6">
        <f>ref-avg1</f>
        <v>0.005386008722517488</v>
      </c>
      <c r="D23" s="6">
        <f>IF(data="","",data-avg1)</f>
        <v>-0.0022095424843868727</v>
      </c>
      <c r="E23" s="6">
        <f>IF(data="","",data-avg1)</f>
        <v>-0.00401184853258485</v>
      </c>
      <c r="F23" s="6">
        <f>IF(data="","",data-avg1)</f>
      </c>
      <c r="G23" s="6">
        <f>IF(data="","",data-avg1)</f>
        <v>-0.0014929542290857967</v>
      </c>
      <c r="H23" s="6">
        <f>IF(data="","",data-avg1)</f>
        <v>0.001191285166115108</v>
      </c>
      <c r="I23" s="6">
        <f>IF(data="","",data-avg1)</f>
        <v>0.0011370513574178176</v>
      </c>
      <c r="J23" s="2"/>
    </row>
    <row r="24" spans="2:10" ht="12.75">
      <c r="B24" t="s">
        <v>2</v>
      </c>
      <c r="C24" s="6">
        <f>ref-avg1</f>
        <v>0.0030214703792310615</v>
      </c>
      <c r="D24" s="6">
        <f>IF(data="","",data-avg1)</f>
        <v>0.00011020795863458943</v>
      </c>
      <c r="E24" s="6">
        <f>IF(data="","",data-avg1)</f>
        <v>-0.002919406734370966</v>
      </c>
      <c r="F24" s="6">
        <f>IF(data="","",data-avg1)</f>
      </c>
      <c r="G24" s="6">
        <f>IF(data="","",data-avg1)</f>
        <v>-0.00027234232696571326</v>
      </c>
      <c r="H24" s="6">
        <f>IF(data="","",data-avg1)</f>
        <v>0.002736261916531646</v>
      </c>
      <c r="I24" s="6">
        <f>IF(data="","",data-avg1)</f>
        <v>-0.002676191193067723</v>
      </c>
      <c r="J24" s="2"/>
    </row>
    <row r="25" spans="1:10" ht="12.75">
      <c r="A25">
        <v>7</v>
      </c>
      <c r="B25" t="s">
        <v>0</v>
      </c>
      <c r="C25" s="6">
        <f>ref-avg1</f>
        <v>-0.00029114232994942313</v>
      </c>
      <c r="D25" s="6">
        <f>IF(data="","",data-avg1)</f>
        <v>0.0008778359865502239</v>
      </c>
      <c r="E25" s="6">
        <f>IF(data="","",data-avg1)</f>
        <v>-0.001654268925250335</v>
      </c>
      <c r="F25" s="6">
        <f>IF(data="","",data-avg1)</f>
        <v>0.0007517836309531845</v>
      </c>
      <c r="G25" s="6">
        <f>IF(data="","",data-avg1)</f>
        <v>0.0002794680850470854</v>
      </c>
      <c r="H25" s="6">
        <f>IF(data="","",data-avg1)</f>
        <v>0.0009023760699520267</v>
      </c>
      <c r="I25" s="6">
        <f>IF(data="","",data-avg1)</f>
        <v>-0.0008660525173525002</v>
      </c>
      <c r="J25" s="2"/>
    </row>
    <row r="26" spans="2:10" ht="12.75">
      <c r="B26" t="s">
        <v>1</v>
      </c>
      <c r="C26" s="6">
        <f>ref-avg1</f>
        <v>0.0028917902183991373</v>
      </c>
      <c r="D26" s="6">
        <f>IF(data="","",data-avg1)</f>
        <v>3.191325129847655E-05</v>
      </c>
      <c r="E26" s="6">
        <f>IF(data="","",data-avg1)</f>
        <v>0.00267521833420048</v>
      </c>
      <c r="F26" s="6">
        <f>IF(data="","",data-avg1)</f>
        <v>0.004367571553899552</v>
      </c>
      <c r="G26" s="6">
        <f>IF(data="","",data-avg1)</f>
        <v>-0.0014814737517987453</v>
      </c>
      <c r="H26" s="6">
        <f>IF(data="","",data-avg1)</f>
        <v>-0.004785904670999486</v>
      </c>
      <c r="I26" s="6">
        <f>IF(data="","",data-avg1)</f>
        <v>-0.0036991149349994146</v>
      </c>
      <c r="J26" s="2"/>
    </row>
    <row r="27" spans="2:10" ht="12.75">
      <c r="B27" t="s">
        <v>2</v>
      </c>
      <c r="C27" s="6">
        <f>ref-avg1</f>
        <v>-0.0006495540304740643</v>
      </c>
      <c r="D27" s="6">
        <f>IF(data="","",data-avg1)</f>
        <v>-0.0008807995296749027</v>
      </c>
      <c r="E27" s="6">
        <f>IF(data="","",data-avg1)</f>
        <v>0.004244292441526909</v>
      </c>
      <c r="F27" s="6">
        <f>IF(data="","",data-avg1)</f>
        <v>-0.002075499245371759</v>
      </c>
      <c r="G27" s="6">
        <f>IF(data="","",data-avg1)</f>
        <v>0.0009288554130222337</v>
      </c>
      <c r="H27" s="6">
        <f>IF(data="","",data-avg1)</f>
        <v>-0.0019778772655740795</v>
      </c>
      <c r="I27" s="6">
        <f>IF(data="","",data-avg1)</f>
        <v>0.0004105822165243467</v>
      </c>
      <c r="J27" s="2"/>
    </row>
    <row r="28" spans="1:10" ht="12.75">
      <c r="A28">
        <v>8</v>
      </c>
      <c r="B28" t="s">
        <v>0</v>
      </c>
      <c r="C28" s="6">
        <f>ref-avg1</f>
        <v>0.004838529235655642</v>
      </c>
      <c r="D28" s="6">
        <f>IF(data="","",data-avg1)</f>
        <v>-0.00043199693824647056</v>
      </c>
      <c r="E28" s="6">
        <f>IF(data="","",data-avg1)</f>
        <v>-0.0022698723600456105</v>
      </c>
      <c r="F28" s="6">
        <f>IF(data="","",data-avg1)</f>
        <v>-0.007331259785942734</v>
      </c>
      <c r="G28" s="6">
        <f>IF(data="","",data-avg1)</f>
      </c>
      <c r="H28" s="6">
        <f>IF(data="","",data-avg1)</f>
        <v>0.004571050429454715</v>
      </c>
      <c r="I28" s="6">
        <f>IF(data="","",data-avg1)</f>
        <v>0.0006235494191599855</v>
      </c>
      <c r="J28" s="2"/>
    </row>
    <row r="29" spans="2:10" ht="12.75">
      <c r="B29" t="s">
        <v>1</v>
      </c>
      <c r="C29" s="6">
        <f>ref-avg1</f>
        <v>-0.0016485800181200716</v>
      </c>
      <c r="D29" s="6">
        <f>IF(data="","",data-avg1)</f>
        <v>-0.0026652714240178454</v>
      </c>
      <c r="E29" s="6">
        <f>IF(data="","",data-avg1)</f>
        <v>0.004998974405680201</v>
      </c>
      <c r="F29" s="6">
        <f>IF(data="","",data-avg1)</f>
        <v>0.0032548868101791584</v>
      </c>
      <c r="G29" s="6">
        <f>IF(data="","",data-avg1)</f>
      </c>
      <c r="H29" s="6">
        <f>IF(data="","",data-avg1)</f>
        <v>-0.000822279594419939</v>
      </c>
      <c r="I29" s="6">
        <f>IF(data="","",data-avg1)</f>
        <v>-0.003117730179319267</v>
      </c>
      <c r="J29" s="2"/>
    </row>
    <row r="30" spans="2:10" ht="12.75">
      <c r="B30" t="s">
        <v>2</v>
      </c>
      <c r="C30" s="6">
        <f>ref-avg1</f>
        <v>-0.0017709499775335757</v>
      </c>
      <c r="D30" s="6">
        <f>IF(data="","",data-avg1)</f>
        <v>-0.0007223918230323534</v>
      </c>
      <c r="E30" s="6">
        <f>IF(data="","",data-avg1)</f>
        <v>0.0008400684237699352</v>
      </c>
      <c r="F30" s="6">
        <f>IF(data="","",data-avg1)</f>
        <v>0.006853167663969373</v>
      </c>
      <c r="G30" s="6">
        <f>IF(data="","",data-avg1)</f>
      </c>
      <c r="H30" s="6">
        <f>IF(data="","",data-avg1)</f>
        <v>-0.0035832289165327325</v>
      </c>
      <c r="I30" s="6">
        <f>IF(data="","",data-avg1)</f>
        <v>-0.001616665370633541</v>
      </c>
      <c r="J30" s="2"/>
    </row>
    <row r="32" spans="3:9" ht="12.75">
      <c r="C32" t="s">
        <v>11</v>
      </c>
      <c r="F32">
        <f>STDEV(resid1)</f>
        <v>0.0023830578769960457</v>
      </c>
      <c r="H32" s="9" t="s">
        <v>18</v>
      </c>
      <c r="I32" s="10">
        <f>AVERAGE(resid1)</f>
        <v>7.105427357601002E-16</v>
      </c>
    </row>
    <row r="33" spans="3:9" ht="12.75">
      <c r="C33" t="s">
        <v>12</v>
      </c>
      <c r="F33">
        <f>COUNT(resid1)</f>
        <v>150</v>
      </c>
      <c r="H33" s="11" t="s">
        <v>8</v>
      </c>
      <c r="I33" s="12">
        <f>STDEV(resid1)</f>
        <v>0.0023830578769960457</v>
      </c>
    </row>
    <row r="34" spans="8:9" ht="12.75">
      <c r="H34" s="13" t="s">
        <v>21</v>
      </c>
      <c r="I34" s="14">
        <f>MAX(resid1)</f>
        <v>0.006853167663969373</v>
      </c>
    </row>
    <row r="35" spans="8:9" ht="12.75">
      <c r="H35" s="15" t="s">
        <v>22</v>
      </c>
      <c r="I35" s="16">
        <f>MIN(resid1)</f>
        <v>-0.007331259785942734</v>
      </c>
    </row>
  </sheetData>
  <mergeCells count="3"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L35" sqref="L35"/>
    </sheetView>
  </sheetViews>
  <sheetFormatPr defaultColWidth="9.140625" defaultRowHeight="12.75"/>
  <sheetData>
    <row r="1" ht="12.75">
      <c r="B1" s="3" t="s">
        <v>25</v>
      </c>
    </row>
    <row r="2" ht="12.75">
      <c r="B2" t="s">
        <v>9</v>
      </c>
    </row>
    <row r="4" spans="3:9" ht="12.75">
      <c r="C4" t="s">
        <v>4</v>
      </c>
      <c r="D4" s="17" t="s">
        <v>3</v>
      </c>
      <c r="E4" s="17"/>
      <c r="F4" s="17" t="s">
        <v>5</v>
      </c>
      <c r="G4" s="17"/>
      <c r="H4" s="17" t="s">
        <v>7</v>
      </c>
      <c r="I4" s="17"/>
    </row>
    <row r="5" spans="1:9" ht="12.75">
      <c r="A5" t="s">
        <v>10</v>
      </c>
      <c r="D5" s="1">
        <v>1</v>
      </c>
      <c r="E5" s="1">
        <v>2</v>
      </c>
      <c r="F5" s="1">
        <v>1</v>
      </c>
      <c r="G5" s="1">
        <v>2</v>
      </c>
      <c r="H5" s="1">
        <v>1</v>
      </c>
      <c r="I5" s="1">
        <v>2</v>
      </c>
    </row>
    <row r="7" spans="1:9" ht="12.75">
      <c r="A7">
        <v>1</v>
      </c>
      <c r="B7" t="s">
        <v>0</v>
      </c>
      <c r="C7" s="6"/>
      <c r="D7" s="6">
        <f>IF(data="","",data-avg2)</f>
        <v>0.001774000259224806</v>
      </c>
      <c r="E7" s="6">
        <f>IF(data="","",data-avg2)</f>
        <v>0.0019006608072231757</v>
      </c>
      <c r="F7" s="6">
        <f>IF(data="","",data-avg2)</f>
        <v>-0.0016184108101811034</v>
      </c>
      <c r="G7" s="6">
        <f>IF(data="","",data-avg2)</f>
      </c>
      <c r="H7" s="6">
        <f>IF(data="","",data-avg2)</f>
        <v>-0.0015972410770785928</v>
      </c>
      <c r="I7" s="6">
        <f>IF(data="","",data-avg2)</f>
        <v>-0.0004590091791811801</v>
      </c>
    </row>
    <row r="8" spans="2:9" ht="12.75">
      <c r="B8" t="s">
        <v>1</v>
      </c>
      <c r="C8" s="6"/>
      <c r="D8" s="6">
        <f>IF(data="","",data-avg2)</f>
        <v>0.0008756144103791996</v>
      </c>
      <c r="E8" s="6">
        <f>IF(data="","",data-avg2)</f>
        <v>0.0005704406523800998</v>
      </c>
      <c r="F8" s="6">
        <f>IF(data="","",data-avg2)</f>
        <v>-0.002056454743019742</v>
      </c>
      <c r="G8" s="6">
        <f>IF(data="","",data-avg2)</f>
      </c>
      <c r="H8" s="6">
        <f>IF(data="","",data-avg2)</f>
        <v>0.0019737671309805194</v>
      </c>
      <c r="I8" s="6">
        <f>IF(data="","",data-avg2)</f>
        <v>-0.0013633674507200766</v>
      </c>
    </row>
    <row r="9" spans="2:9" ht="12.75">
      <c r="B9" t="s">
        <v>2</v>
      </c>
      <c r="C9" s="6"/>
      <c r="D9" s="6">
        <f>IF(data="","",data-avg2)</f>
        <v>-0.0031820891440190735</v>
      </c>
      <c r="E9" s="6">
        <f>IF(data="","",data-avg2)</f>
        <v>0.00018067937928378797</v>
      </c>
      <c r="F9" s="6">
        <f>IF(data="","",data-avg2)</f>
        <v>0.001645200238471034</v>
      </c>
      <c r="G9" s="6">
        <f>IF(data="","",data-avg2)</f>
      </c>
      <c r="H9" s="6">
        <f>IF(data="","",data-avg2)</f>
        <v>-1.5158582428398404E-05</v>
      </c>
      <c r="I9" s="6">
        <f>IF(data="","",data-avg2)</f>
        <v>0.001371368108678439</v>
      </c>
    </row>
    <row r="10" spans="1:9" ht="12.75">
      <c r="A10">
        <v>2</v>
      </c>
      <c r="B10" t="s">
        <v>0</v>
      </c>
      <c r="C10" s="6"/>
      <c r="D10" s="6">
        <f>IF(data="","",data-avg2)</f>
        <v>-0.0030728172555001265</v>
      </c>
      <c r="E10" s="6">
        <f>IF(data="","",data-avg2)</f>
        <v>-0.0008051648284990165</v>
      </c>
      <c r="F10" s="6">
        <f>IF(data="","",data-avg2)</f>
        <v>0.003350229848997799</v>
      </c>
      <c r="G10" s="6">
        <f>IF(data="","",data-avg2)</f>
        <v>-0.0028512668071982716</v>
      </c>
      <c r="H10" s="6">
        <f>IF(data="","",data-avg2)</f>
        <v>0.00031781491990301447</v>
      </c>
      <c r="I10" s="6">
        <f>IF(data="","",data-avg2)</f>
        <v>0.0030612041223037068</v>
      </c>
    </row>
    <row r="11" spans="2:9" ht="12.75">
      <c r="B11" t="s">
        <v>1</v>
      </c>
      <c r="C11" s="6"/>
      <c r="D11" s="6">
        <f>IF(data="","",data-avg2)</f>
        <v>-0.0015718651735845413</v>
      </c>
      <c r="E11" s="6">
        <f>IF(data="","",data-avg2)</f>
        <v>0.00027201987171565634</v>
      </c>
      <c r="F11" s="6">
        <f>IF(data="","",data-avg2)</f>
        <v>0.00013421731351570543</v>
      </c>
      <c r="G11" s="6">
        <f>IF(data="","",data-avg2)</f>
        <v>-0.001636745025283659</v>
      </c>
      <c r="H11" s="6">
        <f>IF(data="","",data-avg2)</f>
        <v>0.001601767931017406</v>
      </c>
      <c r="I11" s="6">
        <f>IF(data="","",data-avg2)</f>
        <v>0.0012006050826158798</v>
      </c>
    </row>
    <row r="12" spans="2:9" ht="12.75">
      <c r="B12" t="s">
        <v>2</v>
      </c>
      <c r="C12" s="6"/>
      <c r="D12" s="6">
        <f>IF(data="","",data-avg2)</f>
        <v>-0.0004958011907305604</v>
      </c>
      <c r="E12" s="6">
        <f>IF(data="","",data-avg2)</f>
        <v>-0.0028284468431252208</v>
      </c>
      <c r="F12" s="6">
        <f>IF(data="","",data-avg2)</f>
        <v>3.287908157290076E-05</v>
      </c>
      <c r="G12" s="6">
        <f>IF(data="","",data-avg2)</f>
        <v>0.0021616625768743347</v>
      </c>
      <c r="H12" s="6">
        <f>IF(data="","",data-avg2)</f>
        <v>-5.7670570726031656E-05</v>
      </c>
      <c r="I12" s="6">
        <f>IF(data="","",data-avg2)</f>
        <v>0.0011873769461701045</v>
      </c>
    </row>
    <row r="13" spans="1:9" ht="12.75">
      <c r="A13">
        <v>3</v>
      </c>
      <c r="B13" t="s">
        <v>0</v>
      </c>
      <c r="C13" s="6"/>
      <c r="D13" s="6">
        <f>IF(data="","",data-avg2)</f>
        <v>0.0011858106376294586</v>
      </c>
      <c r="E13" s="6">
        <f>IF(data="","",data-avg2)</f>
        <v>0.004653537105127725</v>
      </c>
      <c r="F13" s="6">
        <f>IF(data="","",data-avg2)</f>
        <v>-0.0016451922516722561</v>
      </c>
      <c r="G13" s="6">
        <f>IF(data="","",data-avg2)</f>
        <v>-0.0015106721526763067</v>
      </c>
      <c r="H13" s="6">
        <f>IF(data="","",data-avg2)</f>
        <v>0.0010286946006274889</v>
      </c>
      <c r="I13" s="6">
        <f>IF(data="","",data-avg2)</f>
        <v>-0.003712177939071637</v>
      </c>
    </row>
    <row r="14" spans="2:9" ht="12.75">
      <c r="B14" t="s">
        <v>1</v>
      </c>
      <c r="C14" s="6"/>
      <c r="D14" s="6">
        <f>IF(data="","",data-avg2)</f>
        <v>0.0010608840068258019</v>
      </c>
      <c r="E14" s="6">
        <f>IF(data="","",data-avg2)</f>
        <v>-0.0013644099524796616</v>
      </c>
      <c r="F14" s="6">
        <f>IF(data="","",data-avg2)</f>
        <v>-5.75026423774716E-05</v>
      </c>
      <c r="G14" s="6">
        <f>IF(data="","",data-avg2)</f>
        <v>-0.0004920545991780045</v>
      </c>
      <c r="H14" s="6">
        <f>IF(data="","",data-avg2)</f>
        <v>-0.0015672854808741477</v>
      </c>
      <c r="I14" s="6">
        <f>IF(data="","",data-avg2)</f>
        <v>0.002420368668126116</v>
      </c>
    </row>
    <row r="15" spans="2:9" ht="12.75">
      <c r="B15" t="s">
        <v>2</v>
      </c>
      <c r="C15" s="6"/>
      <c r="D15" s="6">
        <f>IF(data="","",data-avg2)</f>
        <v>0.005361299231893213</v>
      </c>
      <c r="E15" s="6">
        <f>IF(data="","",data-avg2)</f>
        <v>-0.0030188119123053525</v>
      </c>
      <c r="F15" s="6">
        <f>IF(data="","",data-avg2)</f>
        <v>-0.00341643154760618</v>
      </c>
      <c r="G15" s="6">
        <f>IF(data="","",data-avg2)</f>
        <v>0.0002889783560959813</v>
      </c>
      <c r="H15" s="6">
        <f>IF(data="","",data-avg2)</f>
        <v>0.00026628320179611364</v>
      </c>
      <c r="I15" s="6">
        <f>IF(data="","",data-avg2)</f>
        <v>0.0005186826700978031</v>
      </c>
    </row>
    <row r="16" spans="1:9" ht="12.75">
      <c r="A16">
        <v>4</v>
      </c>
      <c r="B16" t="s">
        <v>0</v>
      </c>
      <c r="C16" s="6"/>
      <c r="D16" s="6">
        <f>IF(data="","",data-avg2)</f>
        <v>-0.0012159560187328111</v>
      </c>
      <c r="E16" s="6">
        <f>IF(data="","",data-avg2)</f>
      </c>
      <c r="F16" s="6">
        <f>IF(data="","",data-avg2)</f>
        <v>-0.00039204127003422684</v>
      </c>
      <c r="G16" s="6">
        <f>IF(data="","",data-avg2)</f>
        <v>0.001607997288767038</v>
      </c>
      <c r="H16" s="6">
        <f>IF(data="","",data-avg2)</f>
      </c>
      <c r="I16" s="6">
        <f>IF(data="","",data-avg2)</f>
      </c>
    </row>
    <row r="17" spans="2:9" ht="12.75">
      <c r="B17" t="s">
        <v>1</v>
      </c>
      <c r="C17" s="6"/>
      <c r="D17" s="6">
        <f>IF(data="","",data-avg2)</f>
        <v>0.002311873690597821</v>
      </c>
      <c r="E17" s="6">
        <f>IF(data="","",data-avg2)</f>
      </c>
      <c r="F17" s="6">
        <f>IF(data="","",data-avg2)</f>
        <v>-0.004819120378300568</v>
      </c>
      <c r="G17" s="6">
        <f>IF(data="","",data-avg2)</f>
        <v>0.002507246687699194</v>
      </c>
      <c r="H17" s="6">
        <f>IF(data="","",data-avg2)</f>
      </c>
      <c r="I17" s="6">
        <f>IF(data="","",data-avg2)</f>
      </c>
    </row>
    <row r="18" spans="2:9" ht="12.75">
      <c r="B18" t="s">
        <v>2</v>
      </c>
      <c r="C18" s="6"/>
      <c r="D18" s="6">
        <f>IF(data="","",data-avg2)</f>
        <v>-0.0019228542532978565</v>
      </c>
      <c r="E18" s="6">
        <f>IF(data="","",data-avg2)</f>
      </c>
      <c r="F18" s="6">
        <f>IF(data="","",data-avg2)</f>
        <v>0.0009905411461019753</v>
      </c>
      <c r="G18" s="6">
        <f>IF(data="","",data-avg2)</f>
        <v>0.0009323131071994339</v>
      </c>
      <c r="H18" s="6">
        <f>IF(data="","",data-avg2)</f>
      </c>
      <c r="I18" s="6">
        <f>IF(data="","",data-avg2)</f>
      </c>
    </row>
    <row r="19" spans="1:9" ht="12.75">
      <c r="A19">
        <v>5</v>
      </c>
      <c r="B19" t="s">
        <v>0</v>
      </c>
      <c r="C19" s="6"/>
      <c r="D19" s="6">
        <f>IF(data="","",data-avg2)</f>
        <v>-0.0011267369058671761</v>
      </c>
      <c r="E19" s="6">
        <f>IF(data="","",data-avg2)</f>
        <v>0.0021485115235329033</v>
      </c>
      <c r="F19" s="6">
        <f>IF(data="","",data-avg2)</f>
        <v>-0.001333480299766876</v>
      </c>
      <c r="G19" s="6">
        <f>IF(data="","",data-avg2)</f>
        <v>-0.0016620498936674721</v>
      </c>
      <c r="H19" s="6">
        <f>IF(data="","",data-avg2)</f>
        <v>-0.0022259764960672612</v>
      </c>
      <c r="I19" s="6">
        <f>IF(data="","",data-avg2)</f>
        <v>0.0041997320718323294</v>
      </c>
    </row>
    <row r="20" spans="2:9" ht="12.75">
      <c r="B20" t="s">
        <v>1</v>
      </c>
      <c r="C20" s="6"/>
      <c r="D20" s="6">
        <f>IF(data="","",data-avg2)</f>
        <v>-0.0008507162797002366</v>
      </c>
      <c r="E20" s="6">
        <f>IF(data="","",data-avg2)</f>
        <v>-0.0020141110290001762</v>
      </c>
      <c r="F20" s="6">
        <f>IF(data="","",data-avg2)</f>
        <v>-0.0043232498106000605</v>
      </c>
      <c r="G20" s="6">
        <f>IF(data="","",data-avg2)</f>
        <v>-0.0008953273555007968</v>
      </c>
      <c r="H20" s="6">
        <f>IF(data="","",data-avg2)</f>
        <v>0.003534933267999918</v>
      </c>
      <c r="I20" s="6">
        <f>IF(data="","",data-avg2)</f>
        <v>0.004548471206799576</v>
      </c>
    </row>
    <row r="21" spans="2:9" ht="12.75">
      <c r="B21" t="s">
        <v>2</v>
      </c>
      <c r="C21" s="6"/>
      <c r="D21" s="6">
        <f>IF(data="","",data-avg2)</f>
        <v>-8.29900926291316E-06</v>
      </c>
      <c r="E21" s="6">
        <f>IF(data="","",data-avg2)</f>
        <v>0.001875684950334744</v>
      </c>
      <c r="F21" s="6">
        <f>IF(data="","",data-avg2)</f>
        <v>-0.00016793783456492406</v>
      </c>
      <c r="G21" s="6">
        <f>IF(data="","",data-avg2)</f>
        <v>-0.0018838043560656104</v>
      </c>
      <c r="H21" s="6">
        <f>IF(data="","",data-avg2)</f>
        <v>0.0010054499222356128</v>
      </c>
      <c r="I21" s="6">
        <f>IF(data="","",data-avg2)</f>
        <v>-0.000821093672666251</v>
      </c>
    </row>
    <row r="22" spans="1:9" ht="12.75">
      <c r="A22">
        <v>6</v>
      </c>
      <c r="B22" t="s">
        <v>0</v>
      </c>
      <c r="C22" s="6"/>
      <c r="D22" s="6">
        <f>IF(data="","",data-avg2)</f>
        <v>0.0018749601454608467</v>
      </c>
      <c r="E22" s="6">
        <f>IF(data="","",data-avg2)</f>
        <v>-0.0008509073483402574</v>
      </c>
      <c r="F22" s="6">
        <f>IF(data="","",data-avg2)</f>
      </c>
      <c r="G22" s="6">
        <f>IF(data="","",data-avg2)</f>
        <v>-0.00142508032003974</v>
      </c>
      <c r="H22" s="6">
        <f>IF(data="","",data-avg2)</f>
        <v>0.0001257775268577177</v>
      </c>
      <c r="I22" s="6">
        <f>IF(data="","",data-avg2)</f>
        <v>0.00027524999605788025</v>
      </c>
    </row>
    <row r="23" spans="2:9" ht="12.75">
      <c r="B23" t="s">
        <v>1</v>
      </c>
      <c r="C23" s="6"/>
      <c r="D23" s="6">
        <f>IF(data="","",data-avg2)</f>
        <v>-0.0011323407398791119</v>
      </c>
      <c r="E23" s="6">
        <f>IF(data="","",data-avg2)</f>
        <v>-0.002934646788077089</v>
      </c>
      <c r="F23" s="6">
        <f>IF(data="","",data-avg2)</f>
      </c>
      <c r="G23" s="6">
        <f>IF(data="","",data-avg2)</f>
        <v>-0.0004157524845780358</v>
      </c>
      <c r="H23" s="6">
        <f>IF(data="","",data-avg2)</f>
        <v>0.002268486910622869</v>
      </c>
      <c r="I23" s="6">
        <f>IF(data="","",data-avg2)</f>
        <v>0.0022142531019255784</v>
      </c>
    </row>
    <row r="24" spans="2:9" ht="12.75">
      <c r="B24" t="s">
        <v>2</v>
      </c>
      <c r="C24" s="6"/>
      <c r="D24" s="6">
        <f>IF(data="","",data-avg2)</f>
        <v>0.0007145020344836439</v>
      </c>
      <c r="E24" s="6">
        <f>IF(data="","",data-avg2)</f>
        <v>-0.0023151126585219117</v>
      </c>
      <c r="F24" s="6">
        <f>IF(data="","",data-avg2)</f>
      </c>
      <c r="G24" s="6">
        <f>IF(data="","",data-avg2)</f>
        <v>0.0003319517488833412</v>
      </c>
      <c r="H24" s="6">
        <f>IF(data="","",data-avg2)</f>
        <v>0.0033405559923807004</v>
      </c>
      <c r="I24" s="6">
        <f>IF(data="","",data-avg2)</f>
        <v>-0.0020718971172186684</v>
      </c>
    </row>
    <row r="25" spans="1:9" ht="12.75">
      <c r="A25">
        <v>7</v>
      </c>
      <c r="B25" t="s">
        <v>0</v>
      </c>
      <c r="C25" s="6"/>
      <c r="D25" s="6">
        <f>IF(data="","",data-avg2)</f>
        <v>0.0008293122648979079</v>
      </c>
      <c r="E25" s="6">
        <f>IF(data="","",data-avg2)</f>
        <v>-0.001702792646902651</v>
      </c>
      <c r="F25" s="6">
        <f>IF(data="","",data-avg2)</f>
        <v>0.0007032599093008685</v>
      </c>
      <c r="G25" s="6">
        <f>IF(data="","",data-avg2)</f>
        <v>0.00023094436339476943</v>
      </c>
      <c r="H25" s="6">
        <f>IF(data="","",data-avg2)</f>
        <v>0.0008538523482997107</v>
      </c>
      <c r="I25" s="6">
        <f>IF(data="","",data-avg2)</f>
        <v>-0.0009145762390048162</v>
      </c>
    </row>
    <row r="26" spans="2:9" ht="12.75">
      <c r="B26" t="s">
        <v>1</v>
      </c>
      <c r="C26" s="6"/>
      <c r="D26" s="6">
        <f>IF(data="","",data-avg2)</f>
        <v>0.0005138782876983328</v>
      </c>
      <c r="E26" s="6">
        <f>IF(data="","",data-avg2)</f>
        <v>0.003157183370600336</v>
      </c>
      <c r="F26" s="6">
        <f>IF(data="","",data-avg2)</f>
        <v>0.004849536590299408</v>
      </c>
      <c r="G26" s="6">
        <f>IF(data="","",data-avg2)</f>
        <v>-0.000999508715398889</v>
      </c>
      <c r="H26" s="6">
        <f>IF(data="","",data-avg2)</f>
        <v>-0.0043039396345996295</v>
      </c>
      <c r="I26" s="6">
        <f>IF(data="","",data-avg2)</f>
        <v>-0.0032171498985995584</v>
      </c>
    </row>
    <row r="27" spans="2:9" ht="12.75">
      <c r="B27" t="s">
        <v>2</v>
      </c>
      <c r="C27" s="6"/>
      <c r="D27" s="6">
        <f>IF(data="","",data-avg2)</f>
        <v>-0.0009890585347491765</v>
      </c>
      <c r="E27" s="6">
        <f>IF(data="","",data-avg2)</f>
        <v>0.004136033436452635</v>
      </c>
      <c r="F27" s="6">
        <f>IF(data="","",data-avg2)</f>
        <v>-0.002183758250446033</v>
      </c>
      <c r="G27" s="6">
        <f>IF(data="","",data-avg2)</f>
        <v>0.00082059640794796</v>
      </c>
      <c r="H27" s="6">
        <f>IF(data="","",data-avg2)</f>
        <v>-0.0020861362706483533</v>
      </c>
      <c r="I27" s="6">
        <f>IF(data="","",data-avg2)</f>
        <v>0.0003023232114500729</v>
      </c>
    </row>
    <row r="28" spans="1:9" ht="12.75">
      <c r="A28">
        <v>8</v>
      </c>
      <c r="B28" t="s">
        <v>0</v>
      </c>
      <c r="C28" s="6"/>
      <c r="D28" s="6">
        <f>IF(data="","",data-avg2)</f>
        <v>0.0005357089088775524</v>
      </c>
      <c r="E28" s="6">
        <f>IF(data="","",data-avg2)</f>
        <v>-0.0013021665129215876</v>
      </c>
      <c r="F28" s="6">
        <f>IF(data="","",data-avg2)</f>
        <v>-0.006363553938818711</v>
      </c>
      <c r="G28" s="6">
        <f>IF(data="","",data-avg2)</f>
      </c>
      <c r="H28" s="6">
        <f>IF(data="","",data-avg2)</f>
        <v>0.005538756276578738</v>
      </c>
      <c r="I28" s="6">
        <f>IF(data="","",data-avg2)</f>
        <v>0.0015912552662840085</v>
      </c>
    </row>
    <row r="29" spans="2:9" ht="12.75">
      <c r="B29" t="s">
        <v>1</v>
      </c>
      <c r="C29" s="6"/>
      <c r="D29" s="6">
        <f>IF(data="","",data-avg2)</f>
        <v>-0.0029949874276375965</v>
      </c>
      <c r="E29" s="6">
        <f>IF(data="","",data-avg2)</f>
        <v>0.00466925840206045</v>
      </c>
      <c r="F29" s="6">
        <f>IF(data="","",data-avg2)</f>
        <v>0.0029251708065594073</v>
      </c>
      <c r="G29" s="6">
        <f>IF(data="","",data-avg2)</f>
      </c>
      <c r="H29" s="6">
        <f>IF(data="","",data-avg2)</f>
        <v>-0.00115199559803969</v>
      </c>
      <c r="I29" s="6">
        <f>IF(data="","",data-avg2)</f>
        <v>-0.003447446182939018</v>
      </c>
    </row>
    <row r="30" spans="2:9" ht="12.75">
      <c r="B30" t="s">
        <v>2</v>
      </c>
      <c r="C30" s="6"/>
      <c r="D30" s="6">
        <f>IF(data="","",data-avg2)</f>
        <v>-0.0010765818185376475</v>
      </c>
      <c r="E30" s="6">
        <f>IF(data="","",data-avg2)</f>
        <v>0.0004858784282646411</v>
      </c>
      <c r="F30" s="6">
        <f>IF(data="","",data-avg2)</f>
        <v>0.006498977668464079</v>
      </c>
      <c r="G30" s="6">
        <f>IF(data="","",data-avg2)</f>
      </c>
      <c r="H30" s="6">
        <f>IF(data="","",data-avg2)</f>
        <v>-0.0039374189120380265</v>
      </c>
      <c r="I30" s="6">
        <f>IF(data="","",data-avg2)</f>
        <v>-0.001970855366138835</v>
      </c>
    </row>
    <row r="32" spans="3:9" ht="12.75">
      <c r="C32" t="s">
        <v>11</v>
      </c>
      <c r="F32">
        <f>STDEV(resid1)</f>
        <v>0.002341242428237568</v>
      </c>
      <c r="H32" s="9" t="s">
        <v>18</v>
      </c>
      <c r="I32" s="10">
        <f>AVERAGE(resid2)</f>
        <v>3.5245175384925603E-16</v>
      </c>
    </row>
    <row r="33" spans="3:9" ht="12.75">
      <c r="C33" t="s">
        <v>12</v>
      </c>
      <c r="F33">
        <f>COUNT(resid1)</f>
        <v>126</v>
      </c>
      <c r="H33" s="11" t="s">
        <v>8</v>
      </c>
      <c r="I33" s="12">
        <f>STDEV(resid2)</f>
        <v>0.002341242428237568</v>
      </c>
    </row>
    <row r="34" spans="8:9" ht="12.75">
      <c r="H34" s="13" t="s">
        <v>21</v>
      </c>
      <c r="I34" s="14">
        <f>MAX(resid2)</f>
        <v>0.006498977668464079</v>
      </c>
    </row>
    <row r="35" spans="8:9" ht="12.75">
      <c r="H35" s="15" t="s">
        <v>22</v>
      </c>
      <c r="I35" s="16">
        <f>MIN(resid2)</f>
        <v>-0.006363553938818711</v>
      </c>
    </row>
  </sheetData>
  <mergeCells count="3"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2006-10-12T19:56:53Z</dcterms:created>
  <dcterms:modified xsi:type="dcterms:W3CDTF">2007-11-12T18:48:36Z</dcterms:modified>
  <cp:category/>
  <cp:version/>
  <cp:contentType/>
  <cp:contentStatus/>
</cp:coreProperties>
</file>