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20208" windowHeight="9192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'Sheet1'!$A$18:$AE$371</definedName>
    <definedName name="_xlnm.Print_Titles" localSheetId="0">'Sheet1'!$1:$13</definedName>
  </definedNames>
  <calcPr fullCalcOnLoad="1" refMode="R1C1"/>
</workbook>
</file>

<file path=xl/sharedStrings.xml><?xml version="1.0" encoding="utf-8"?>
<sst xmlns="http://schemas.openxmlformats.org/spreadsheetml/2006/main" count="564" uniqueCount="282">
  <si>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</si>
  <si>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</si>
  <si>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</si>
  <si>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</si>
  <si>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</si>
  <si>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</si>
  <si>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</si>
  <si>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</si>
  <si>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</si>
  <si>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</si>
  <si>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</si>
  <si>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</si>
  <si>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</si>
  <si>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</si>
  <si>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</si>
  <si>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</si>
  <si>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</si>
  <si>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</si>
  <si>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</si>
  <si>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</si>
  <si>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</si>
  <si>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</si>
  <si>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</si>
  <si>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</si>
  <si>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</si>
  <si>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</si>
  <si>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</si>
  <si>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</si>
  <si>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</si>
  <si>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</si>
  <si>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</si>
  <si>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</si>
  <si>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</si>
  <si>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</si>
  <si>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</si>
  <si>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</si>
  <si>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</si>
  <si>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</si>
  <si>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</si>
  <si>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</si>
  <si>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</si>
  <si>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</si>
  <si>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</si>
  <si>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</si>
  <si>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</si>
  <si>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</si>
  <si>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</si>
  <si>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</si>
  <si>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</si>
  <si>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</si>
  <si>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</si>
  <si>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</si>
  <si>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</si>
  <si>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</si>
  <si>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</si>
  <si>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</si>
  <si>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</si>
  <si>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</si>
  <si>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</si>
  <si>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</si>
  <si>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</si>
  <si>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</si>
  <si>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</si>
  <si>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</si>
  <si>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</si>
  <si>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</si>
  <si>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</si>
  <si>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</si>
  <si>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</si>
  <si>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</si>
  <si>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</si>
  <si>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</si>
  <si>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</si>
  <si>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</si>
  <si>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</si>
  <si>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</si>
  <si>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</si>
  <si>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</si>
  <si>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</si>
  <si>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</si>
  <si>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</si>
  <si>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</si>
  <si>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</si>
  <si>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</si>
  <si>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</si>
  <si>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</si>
  <si>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</si>
  <si>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</si>
  <si>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</si>
  <si>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</si>
  <si>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</si>
  <si>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</si>
  <si>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</si>
  <si>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</si>
  <si>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</si>
  <si>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</si>
  <si>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</si>
  <si>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</si>
  <si>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</si>
  <si>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</si>
  <si>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</si>
  <si>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</si>
  <si>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</si>
  <si>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</si>
  <si>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</si>
  <si>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</si>
  <si>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</si>
  <si>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</si>
  <si>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</si>
  <si>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</si>
  <si>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</si>
  <si>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</si>
  <si>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</si>
  <si>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</si>
  <si>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</si>
  <si>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</si>
  <si>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</si>
  <si>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</si>
  <si>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</si>
  <si>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</si>
  <si>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</si>
  <si>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</si>
  <si>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</si>
  <si>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</si>
  <si>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</si>
  <si>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</si>
  <si>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</si>
  <si>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</si>
  <si>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</si>
  <si>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</si>
  <si>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</si>
  <si>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</si>
  <si>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</si>
  <si>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</si>
  <si>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</si>
  <si>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</si>
  <si>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</si>
  <si>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</si>
  <si>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</si>
  <si>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</si>
  <si>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</si>
  <si>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</si>
  <si>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</si>
  <si>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 xml:space="preserve">Verify alignment A1-A2                                    </t>
  </si>
  <si>
    <t>De Tension</t>
  </si>
  <si>
    <t>Adjust shims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</si>
  <si>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</si>
  <si>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</si>
  <si>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</si>
  <si>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</si>
  <si>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</si>
  <si>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</si>
  <si>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</si>
  <si>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</si>
  <si>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</si>
  <si>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</si>
  <si>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</si>
  <si>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</si>
  <si>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</si>
  <si>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</si>
  <si>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</si>
  <si>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</si>
  <si>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</si>
  <si>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</si>
  <si>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</si>
  <si>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</si>
  <si>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</si>
  <si>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</si>
  <si>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</si>
  <si>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</si>
  <si>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</si>
  <si>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</si>
  <si>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</si>
  <si>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</si>
  <si>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</si>
  <si>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</si>
  <si>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</si>
  <si>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</si>
  <si>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</si>
  <si>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</si>
  <si>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</si>
  <si>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</si>
  <si>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</si>
  <si>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</si>
  <si>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</si>
  <si>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</si>
  <si>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</si>
  <si>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</si>
  <si>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</si>
  <si>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</si>
  <si>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</si>
  <si>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</si>
  <si>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</si>
  <si>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</si>
  <si>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</si>
  <si>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</si>
  <si>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</si>
  <si>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</si>
  <si>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</si>
  <si>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</si>
  <si>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</si>
  <si>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</si>
  <si>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Position, tack-weld only two large horizontal diag ports (port 4's)</t>
  </si>
  <si>
    <t>etc=</t>
  </si>
  <si>
    <t xml:space="preserve">Fixtures installed - final metrology                    </t>
  </si>
  <si>
    <t xml:space="preserve">Check 3 sled interfaces adjust holes                               </t>
  </si>
  <si>
    <t>Install station 3 platforms  (8 required)</t>
  </si>
  <si>
    <t xml:space="preserve">Attach diagnostics, studs and coolant lines       </t>
  </si>
  <si>
    <t>Hardware rework  (1/2 FTE)</t>
  </si>
  <si>
    <t>Procure and load test 3 legged actuator System</t>
  </si>
  <si>
    <t>Procure, Fabricate and load test 3 legged actuator Lift Fixture</t>
  </si>
  <si>
    <t xml:space="preserve">install Final Internal and External monuments and measure     </t>
  </si>
  <si>
    <t>Metrology  Engineering Supervision FY09   raftopolous 50%    (6 months???tbd</t>
  </si>
  <si>
    <t>assume sta5 finishes March 2009</t>
  </si>
  <si>
    <t xml:space="preserve">PPPL EM LOE FY09       Viola 100%      (6 months???tbd)                </t>
  </si>
  <si>
    <t>this is LOE adjust consistent with overall schedule awaiting estimate from Mike Cole</t>
  </si>
  <si>
    <t>HP Coverage in the TFTR TC LOE FY09           @.75 fte (6 months???tbd)</t>
  </si>
  <si>
    <t>LOE Crane support, fixture setupfor TFTR TC. FY07   1.2 fte</t>
  </si>
  <si>
    <t>LOE Crane support, fixture setupfor TFTR TC.   FY08  1.2 fte</t>
  </si>
  <si>
    <t>LOE Crane support, fixture setupfor TFTR TC.  FY09   1.2 fte (6 months???tbd)</t>
  </si>
  <si>
    <t>LOE Field Supervision for TFTR TC FY09 edwards(6 months???tbd)</t>
  </si>
  <si>
    <t>LOE Metrology support FY09 1.5 fte engr plus ducco 100% (6 months???tbd)</t>
  </si>
  <si>
    <t>Misc M&amp;S FY09 (6 months???tbd)</t>
  </si>
  <si>
    <t>metrology network</t>
  </si>
  <si>
    <t>Align TF Coils</t>
  </si>
  <si>
    <t>Adjust Nose shims</t>
  </si>
  <si>
    <t>Fit A3/A4</t>
  </si>
  <si>
    <t>Fit A5/A6</t>
  </si>
  <si>
    <t>10" ports provided by WBS 38</t>
  </si>
  <si>
    <t>1802 and 1810</t>
  </si>
  <si>
    <t>Field period assembly</t>
  </si>
  <si>
    <t>Mike Viola</t>
  </si>
  <si>
    <t>Job: 1815 - Field Period Assembly Station 5 (in NCSX TC)-VIOLA</t>
  </si>
  <si>
    <t>total 1802 &amp; 1810 &amp; 1815</t>
  </si>
  <si>
    <t xml:space="preserve">Perform developmental trials on A1-A2.         </t>
  </si>
  <si>
    <t xml:space="preserve">Install heater tape on removeable ports            </t>
  </si>
  <si>
    <t xml:space="preserve">Trim seal plates           </t>
  </si>
  <si>
    <t>Perform final acceptance testing (H/C flow test)</t>
  </si>
  <si>
    <t>Bolt on 2  Port Extensions needed for first Plasma diagnostics</t>
  </si>
  <si>
    <t>Lift onto Station 6 assembly structure</t>
  </si>
  <si>
    <t>MTM NCR Hardware repurchase (bolt kits &amp; cover plates)</t>
  </si>
  <si>
    <t>Weld Nose</t>
  </si>
  <si>
    <t>Re measure Type A "A" flange</t>
  </si>
  <si>
    <t>Install and align station 3 screens    (steps 4.x)</t>
  </si>
  <si>
    <t>VV to MC turning fixt base;  metr check    (steps 5.x)</t>
  </si>
  <si>
    <t>Attach local protective strips to VV&amp;locate sens  (steps 6.01)</t>
  </si>
  <si>
    <t>Fab new legs</t>
  </si>
  <si>
    <t>Pre Installation set-up (Steps1.x)</t>
  </si>
  <si>
    <t xml:space="preserve">Rotate left MC to stand-off position&amp;chk        </t>
  </si>
  <si>
    <t xml:space="preserve">Rotate right MC to stand-off position and check p </t>
  </si>
  <si>
    <t>Pre assemble left MCHP (steps 2.x)</t>
  </si>
  <si>
    <t>Pre-assemble right MCHP (steps 3.x)</t>
  </si>
  <si>
    <t>Nose Weld Trials</t>
  </si>
  <si>
    <t>Keilbach 40</t>
  </si>
  <si>
    <t>Measure Bushings</t>
  </si>
  <si>
    <t>Tension 50%</t>
  </si>
  <si>
    <t>De Tension remove Fuji</t>
  </si>
  <si>
    <t>ReTension 50%</t>
  </si>
  <si>
    <t xml:space="preserve">Align A1-A2 with 3 shims and studs                               </t>
  </si>
  <si>
    <t>Measure nose shims</t>
  </si>
  <si>
    <t>Measure and Drill Bushings</t>
  </si>
  <si>
    <t>Tension</t>
  </si>
  <si>
    <t>Adjust Bushings</t>
  </si>
  <si>
    <t>Re Tension</t>
  </si>
  <si>
    <t>De -Tension</t>
  </si>
  <si>
    <t>Measure shims with gage blocks</t>
  </si>
  <si>
    <t xml:space="preserve">Verify alignment A1-B1                                  </t>
  </si>
  <si>
    <t xml:space="preserve">Verify alignment A1-B1                                 </t>
  </si>
  <si>
    <t xml:space="preserve">Align A1-B1 with 3 shims and studs                               </t>
  </si>
  <si>
    <t>Install shims with Fuji paper</t>
  </si>
  <si>
    <t>Tension 100%</t>
  </si>
  <si>
    <t>Install 3 Bushings for alignment</t>
  </si>
  <si>
    <t>Grind and install nose shims</t>
  </si>
  <si>
    <t>Tack nose shims one side</t>
  </si>
  <si>
    <t>Epoxy Paint wings and close surfaces</t>
  </si>
  <si>
    <t>Perform C-C mating check here to determin areas which need painting</t>
  </si>
  <si>
    <t>Measure and Install Bushings 2 at a time - if one at a time is needed then time doubles</t>
  </si>
  <si>
    <t>Install Nose Clamps</t>
  </si>
  <si>
    <t>Station 3?</t>
  </si>
  <si>
    <t>Final adjustment to shims - Install final outboard shims</t>
  </si>
  <si>
    <r>
      <t xml:space="preserve">Fabricate Nose Clamps </t>
    </r>
    <r>
      <rPr>
        <b/>
        <sz val="10"/>
        <rFont val="Arial"/>
        <family val="2"/>
      </rPr>
      <t>(can be done in parallel)</t>
    </r>
  </si>
  <si>
    <t>IMPORTANT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</si>
</sst>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0.0_)"/>
    <numFmt numFmtId="177" formatCode="0.000"/>
  </numFmts>
  <fonts count="40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8"/>
      <name val="Helv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0"/>
    </font>
    <font>
      <u val="singleAccounting"/>
      <sz val="14"/>
      <color indexed="8"/>
      <name val="Arial"/>
      <family val="0"/>
    </font>
    <font>
      <sz val="11"/>
      <name val="Arial"/>
      <family val="0"/>
    </font>
    <font>
      <b/>
      <sz val="12"/>
      <name val="Times"/>
      <family val="0"/>
    </font>
    <font>
      <b/>
      <sz val="10"/>
      <color indexed="12"/>
      <name val="Arial"/>
      <family val="2"/>
    </font>
    <font>
      <b/>
      <strike/>
      <sz val="10"/>
      <color indexed="8"/>
      <name val="Arial"/>
      <family val="2"/>
    </font>
    <font>
      <b/>
      <strike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12" fillId="6" borderId="14" xfId="0" applyFont="1" applyFill="1" applyBorder="1" applyAlignment="1">
      <alignment/>
    </xf>
    <xf numFmtId="164" fontId="12" fillId="6" borderId="14" xfId="0" applyNumberFormat="1" applyFont="1" applyFill="1" applyBorder="1" applyAlignment="1">
      <alignment/>
    </xf>
    <xf numFmtId="9" fontId="12" fillId="6" borderId="0" xfId="0" applyNumberFormat="1" applyFont="1" applyFill="1" applyBorder="1" applyAlignment="1">
      <alignment/>
    </xf>
    <xf numFmtId="0" fontId="12" fillId="6" borderId="0" xfId="0" applyFont="1" applyFill="1" applyAlignment="1">
      <alignment/>
    </xf>
    <xf numFmtId="172" fontId="19" fillId="0" borderId="14" xfId="15" applyNumberFormat="1" applyFont="1" applyBorder="1" applyAlignment="1">
      <alignment/>
    </xf>
    <xf numFmtId="172" fontId="19" fillId="0" borderId="18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0" fillId="5" borderId="15" xfId="15" applyNumberFormat="1" applyFont="1" applyFill="1" applyBorder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0" xfId="15" applyNumberFormat="1" applyFont="1" applyBorder="1" applyAlignment="1">
      <alignment/>
    </xf>
    <xf numFmtId="172" fontId="20" fillId="0" borderId="0" xfId="15" applyNumberFormat="1" applyFont="1" applyAlignment="1">
      <alignment/>
    </xf>
    <xf numFmtId="0" fontId="0" fillId="0" borderId="24" xfId="0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9" fontId="21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5" borderId="14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9" fontId="22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4" borderId="24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2" fillId="0" borderId="0" xfId="0" applyNumberFormat="1" applyFont="1" applyBorder="1" applyAlignment="1">
      <alignment/>
    </xf>
    <xf numFmtId="0" fontId="22" fillId="4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7" borderId="14" xfId="0" applyFont="1" applyFill="1" applyBorder="1" applyAlignment="1">
      <alignment/>
    </xf>
    <xf numFmtId="0" fontId="18" fillId="0" borderId="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3" fillId="4" borderId="0" xfId="0" applyFont="1" applyFill="1" applyAlignment="1">
      <alignment horizontal="left"/>
    </xf>
    <xf numFmtId="0" fontId="24" fillId="4" borderId="0" xfId="0" applyFont="1" applyFill="1" applyAlignment="1">
      <alignment/>
    </xf>
    <xf numFmtId="14" fontId="25" fillId="4" borderId="14" xfId="0" applyNumberFormat="1" applyFont="1" applyFill="1" applyBorder="1" applyAlignment="1">
      <alignment/>
    </xf>
    <xf numFmtId="14" fontId="26" fillId="4" borderId="14" xfId="0" applyNumberFormat="1" applyFont="1" applyFill="1" applyBorder="1" applyAlignment="1">
      <alignment/>
    </xf>
    <xf numFmtId="14" fontId="24" fillId="4" borderId="14" xfId="0" applyNumberFormat="1" applyFont="1" applyFill="1" applyBorder="1" applyAlignment="1">
      <alignment/>
    </xf>
    <xf numFmtId="0" fontId="24" fillId="4" borderId="14" xfId="0" applyFont="1" applyFill="1" applyBorder="1" applyAlignment="1">
      <alignment/>
    </xf>
    <xf numFmtId="172" fontId="27" fillId="4" borderId="18" xfId="15" applyNumberFormat="1" applyFont="1" applyFill="1" applyBorder="1" applyAlignment="1">
      <alignment/>
    </xf>
    <xf numFmtId="0" fontId="24" fillId="4" borderId="15" xfId="0" applyFont="1" applyFill="1" applyBorder="1" applyAlignment="1">
      <alignment/>
    </xf>
    <xf numFmtId="14" fontId="24" fillId="4" borderId="0" xfId="0" applyNumberFormat="1" applyFont="1" applyFill="1" applyBorder="1" applyAlignment="1">
      <alignment/>
    </xf>
    <xf numFmtId="165" fontId="24" fillId="4" borderId="0" xfId="0" applyNumberFormat="1" applyFont="1" applyFill="1" applyAlignment="1" applyProtection="1">
      <alignment/>
      <protection/>
    </xf>
    <xf numFmtId="165" fontId="25" fillId="4" borderId="0" xfId="0" applyNumberFormat="1" applyFont="1" applyFill="1" applyAlignment="1" applyProtection="1">
      <alignment/>
      <protection/>
    </xf>
    <xf numFmtId="14" fontId="25" fillId="4" borderId="14" xfId="0" applyNumberFormat="1" applyFont="1" applyFill="1" applyBorder="1" applyAlignment="1">
      <alignment/>
    </xf>
    <xf numFmtId="14" fontId="24" fillId="4" borderId="15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164" fontId="22" fillId="4" borderId="0" xfId="0" applyNumberFormat="1" applyFont="1" applyFill="1" applyBorder="1" applyAlignment="1">
      <alignment/>
    </xf>
    <xf numFmtId="9" fontId="22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4" borderId="14" xfId="0" applyFont="1" applyFill="1" applyBorder="1" applyAlignment="1">
      <alignment/>
    </xf>
    <xf numFmtId="0" fontId="19" fillId="4" borderId="0" xfId="0" applyFont="1" applyFill="1" applyAlignment="1">
      <alignment/>
    </xf>
    <xf numFmtId="0" fontId="20" fillId="4" borderId="18" xfId="0" applyFont="1" applyFill="1" applyBorder="1" applyAlignment="1">
      <alignment/>
    </xf>
    <xf numFmtId="0" fontId="20" fillId="4" borderId="0" xfId="0" applyFont="1" applyFill="1" applyAlignment="1">
      <alignment/>
    </xf>
    <xf numFmtId="9" fontId="20" fillId="4" borderId="0" xfId="0" applyNumberFormat="1" applyFont="1" applyFill="1" applyAlignment="1">
      <alignment/>
    </xf>
    <xf numFmtId="172" fontId="20" fillId="4" borderId="0" xfId="15" applyNumberFormat="1" applyFont="1" applyFill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9" fontId="24" fillId="4" borderId="0" xfId="0" applyNumberFormat="1" applyFont="1" applyFill="1" applyAlignment="1">
      <alignment/>
    </xf>
    <xf numFmtId="0" fontId="24" fillId="4" borderId="7" xfId="0" applyFont="1" applyFill="1" applyBorder="1" applyAlignment="1">
      <alignment/>
    </xf>
    <xf numFmtId="172" fontId="24" fillId="4" borderId="1" xfId="15" applyNumberFormat="1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24" fillId="4" borderId="8" xfId="0" applyFont="1" applyFill="1" applyBorder="1" applyAlignment="1">
      <alignment/>
    </xf>
    <xf numFmtId="174" fontId="24" fillId="4" borderId="9" xfId="17" applyNumberFormat="1" applyFont="1" applyFill="1" applyBorder="1" applyAlignment="1">
      <alignment/>
    </xf>
    <xf numFmtId="0" fontId="24" fillId="4" borderId="9" xfId="0" applyFont="1" applyFill="1" applyBorder="1" applyAlignment="1">
      <alignment/>
    </xf>
    <xf numFmtId="174" fontId="33" fillId="4" borderId="10" xfId="0" applyNumberFormat="1" applyFont="1" applyFill="1" applyBorder="1" applyAlignment="1">
      <alignment/>
    </xf>
    <xf numFmtId="174" fontId="34" fillId="4" borderId="27" xfId="0" applyNumberFormat="1" applyFont="1" applyFill="1" applyBorder="1" applyAlignment="1">
      <alignment/>
    </xf>
    <xf numFmtId="174" fontId="24" fillId="4" borderId="0" xfId="0" applyNumberFormat="1" applyFont="1" applyFill="1" applyAlignment="1">
      <alignment/>
    </xf>
    <xf numFmtId="174" fontId="32" fillId="4" borderId="0" xfId="0" applyNumberFormat="1" applyFont="1" applyFill="1" applyAlignment="1">
      <alignment/>
    </xf>
    <xf numFmtId="172" fontId="24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174" fontId="0" fillId="4" borderId="0" xfId="17" applyNumberFormat="1" applyFill="1" applyAlignment="1">
      <alignment/>
    </xf>
    <xf numFmtId="172" fontId="35" fillId="0" borderId="0" xfId="0" applyNumberFormat="1" applyFont="1" applyAlignment="1">
      <alignment/>
    </xf>
    <xf numFmtId="0" fontId="20" fillId="0" borderId="0" xfId="0" applyFont="1" applyAlignment="1">
      <alignment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0" fontId="37" fillId="0" borderId="0" xfId="0" applyFont="1" applyAlignment="1" applyProtection="1">
      <alignment horizontal="left"/>
      <protection/>
    </xf>
    <xf numFmtId="0" fontId="37" fillId="5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165" fontId="37" fillId="4" borderId="0" xfId="0" applyNumberFormat="1" applyFont="1" applyFill="1" applyAlignment="1" applyProtection="1">
      <alignment/>
      <protection/>
    </xf>
    <xf numFmtId="14" fontId="37" fillId="4" borderId="14" xfId="0" applyNumberFormat="1" applyFont="1" applyFill="1" applyBorder="1" applyAlignment="1">
      <alignment/>
    </xf>
    <xf numFmtId="9" fontId="37" fillId="0" borderId="0" xfId="0" applyNumberFormat="1" applyFont="1" applyBorder="1" applyAlignment="1">
      <alignment/>
    </xf>
    <xf numFmtId="164" fontId="37" fillId="0" borderId="0" xfId="0" applyNumberFormat="1" applyFont="1" applyAlignment="1" applyProtection="1">
      <alignment/>
      <protection/>
    </xf>
    <xf numFmtId="0" fontId="37" fillId="4" borderId="0" xfId="0" applyFont="1" applyFill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7" fillId="4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0" fillId="8" borderId="14" xfId="0" applyFont="1" applyFill="1" applyBorder="1" applyAlignment="1">
      <alignment/>
    </xf>
    <xf numFmtId="0" fontId="30" fillId="8" borderId="0" xfId="0" applyFont="1" applyFill="1" applyAlignment="1">
      <alignment/>
    </xf>
    <xf numFmtId="0" fontId="31" fillId="8" borderId="0" xfId="0" applyFont="1" applyFill="1" applyAlignment="1">
      <alignment/>
    </xf>
    <xf numFmtId="0" fontId="32" fillId="8" borderId="0" xfId="0" applyFont="1" applyFill="1" applyAlignment="1">
      <alignment/>
    </xf>
    <xf numFmtId="9" fontId="31" fillId="8" borderId="0" xfId="0" applyNumberFormat="1" applyFont="1" applyFill="1" applyAlignment="1">
      <alignment/>
    </xf>
    <xf numFmtId="0" fontId="30" fillId="8" borderId="15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2" fillId="8" borderId="15" xfId="0" applyFont="1" applyFill="1" applyBorder="1" applyAlignment="1">
      <alignment/>
    </xf>
    <xf numFmtId="9" fontId="31" fillId="8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4" fillId="0" borderId="1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9" borderId="17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4" fillId="4" borderId="28" xfId="0" applyNumberFormat="1" applyFont="1" applyFill="1" applyBorder="1" applyAlignment="1">
      <alignment/>
    </xf>
    <xf numFmtId="14" fontId="24" fillId="4" borderId="1" xfId="0" applyNumberFormat="1" applyFont="1" applyFill="1" applyBorder="1" applyAlignment="1">
      <alignment/>
    </xf>
    <xf numFmtId="14" fontId="24" fillId="4" borderId="20" xfId="0" applyNumberFormat="1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9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9" borderId="0" xfId="0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6" xfId="0" applyFont="1" applyFill="1" applyBorder="1" applyAlignment="1">
      <alignment/>
    </xf>
    <xf numFmtId="176" fontId="0" fillId="7" borderId="21" xfId="0" applyNumberFormat="1" applyFont="1" applyFill="1" applyBorder="1" applyAlignment="1">
      <alignment/>
    </xf>
    <xf numFmtId="0" fontId="12" fillId="7" borderId="7" xfId="0" applyFont="1" applyFill="1" applyBorder="1" applyAlignment="1">
      <alignment/>
    </xf>
    <xf numFmtId="164" fontId="0" fillId="7" borderId="21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176" fontId="0" fillId="9" borderId="17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5" borderId="14" xfId="0" applyFont="1" applyFill="1" applyBorder="1" applyAlignment="1">
      <alignment/>
    </xf>
    <xf numFmtId="164" fontId="24" fillId="0" borderId="14" xfId="0" applyNumberFormat="1" applyFont="1" applyBorder="1" applyAlignment="1">
      <alignment/>
    </xf>
    <xf numFmtId="9" fontId="24" fillId="0" borderId="0" xfId="0" applyNumberFormat="1" applyFont="1" applyBorder="1" applyAlignment="1">
      <alignment/>
    </xf>
    <xf numFmtId="0" fontId="24" fillId="4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9" borderId="14" xfId="0" applyFont="1" applyFill="1" applyBorder="1" applyAlignment="1">
      <alignment/>
    </xf>
    <xf numFmtId="164" fontId="24" fillId="9" borderId="14" xfId="0" applyNumberFormat="1" applyFont="1" applyFill="1" applyBorder="1" applyAlignment="1">
      <alignment/>
    </xf>
    <xf numFmtId="9" fontId="25" fillId="6" borderId="0" xfId="0" applyNumberFormat="1" applyFont="1" applyFill="1" applyBorder="1" applyAlignment="1">
      <alignment/>
    </xf>
    <xf numFmtId="0" fontId="25" fillId="6" borderId="0" xfId="0" applyFont="1" applyFill="1" applyAlignment="1">
      <alignment/>
    </xf>
    <xf numFmtId="164" fontId="24" fillId="0" borderId="14" xfId="0" applyNumberFormat="1" applyFont="1" applyFill="1" applyBorder="1" applyAlignment="1">
      <alignment/>
    </xf>
    <xf numFmtId="0" fontId="25" fillId="6" borderId="17" xfId="0" applyFont="1" applyFill="1" applyBorder="1" applyAlignment="1">
      <alignment/>
    </xf>
    <xf numFmtId="164" fontId="25" fillId="6" borderId="17" xfId="0" applyNumberFormat="1" applyFont="1" applyFill="1" applyBorder="1" applyAlignment="1">
      <alignment/>
    </xf>
    <xf numFmtId="14" fontId="25" fillId="4" borderId="17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24" fillId="0" borderId="20" xfId="0" applyFont="1" applyBorder="1" applyAlignment="1">
      <alignment/>
    </xf>
    <xf numFmtId="0" fontId="24" fillId="5" borderId="20" xfId="0" applyFont="1" applyFill="1" applyBorder="1" applyAlignment="1">
      <alignment/>
    </xf>
    <xf numFmtId="164" fontId="24" fillId="0" borderId="20" xfId="0" applyNumberFormat="1" applyFont="1" applyBorder="1" applyAlignment="1">
      <alignment/>
    </xf>
    <xf numFmtId="9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4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9" borderId="6" xfId="0" applyFont="1" applyFill="1" applyBorder="1" applyAlignment="1">
      <alignment/>
    </xf>
    <xf numFmtId="0" fontId="18" fillId="0" borderId="29" xfId="0" applyFont="1" applyBorder="1" applyAlignment="1">
      <alignment/>
    </xf>
    <xf numFmtId="0" fontId="24" fillId="0" borderId="28" xfId="0" applyFont="1" applyBorder="1" applyAlignment="1">
      <alignment/>
    </xf>
    <xf numFmtId="0" fontId="24" fillId="5" borderId="28" xfId="0" applyFont="1" applyFill="1" applyBorder="1" applyAlignment="1">
      <alignment/>
    </xf>
    <xf numFmtId="164" fontId="24" fillId="0" borderId="28" xfId="0" applyNumberFormat="1" applyFont="1" applyBorder="1" applyAlignment="1">
      <alignment/>
    </xf>
    <xf numFmtId="9" fontId="24" fillId="0" borderId="9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24" fillId="4" borderId="9" xfId="0" applyFont="1" applyFill="1" applyBorder="1" applyAlignment="1">
      <alignment/>
    </xf>
    <xf numFmtId="14" fontId="26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4" fontId="25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22" fillId="0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14" fontId="24" fillId="8" borderId="14" xfId="0" applyNumberFormat="1" applyFont="1" applyFill="1" applyBorder="1" applyAlignment="1">
      <alignment/>
    </xf>
    <xf numFmtId="9" fontId="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11" fillId="8" borderId="25" xfId="0" applyFont="1" applyFill="1" applyBorder="1" applyAlignment="1">
      <alignment/>
    </xf>
    <xf numFmtId="0" fontId="18" fillId="8" borderId="25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176" fontId="0" fillId="8" borderId="23" xfId="0" applyNumberFormat="1" applyFont="1" applyFill="1" applyBorder="1" applyAlignment="1">
      <alignment/>
    </xf>
    <xf numFmtId="14" fontId="24" fillId="8" borderId="15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14" fontId="24" fillId="8" borderId="30" xfId="0" applyNumberFormat="1" applyFont="1" applyFill="1" applyBorder="1" applyAlignment="1">
      <alignment/>
    </xf>
    <xf numFmtId="14" fontId="24" fillId="8" borderId="28" xfId="0" applyNumberFormat="1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176" fontId="0" fillId="8" borderId="31" xfId="0" applyNumberFormat="1" applyFont="1" applyFill="1" applyBorder="1" applyAlignment="1">
      <alignment/>
    </xf>
    <xf numFmtId="14" fontId="24" fillId="8" borderId="0" xfId="0" applyNumberFormat="1" applyFont="1" applyFill="1" applyBorder="1" applyAlignment="1">
      <alignment/>
    </xf>
    <xf numFmtId="14" fontId="24" fillId="8" borderId="17" xfId="0" applyNumberFormat="1" applyFont="1" applyFill="1" applyBorder="1" applyAlignment="1">
      <alignment/>
    </xf>
    <xf numFmtId="164" fontId="0" fillId="8" borderId="23" xfId="0" applyNumberFormat="1" applyFont="1" applyFill="1" applyBorder="1" applyAlignment="1">
      <alignment/>
    </xf>
    <xf numFmtId="0" fontId="38" fillId="0" borderId="25" xfId="0" applyFont="1" applyBorder="1" applyAlignment="1">
      <alignment/>
    </xf>
    <xf numFmtId="0" fontId="25" fillId="7" borderId="28" xfId="0" applyFont="1" applyFill="1" applyBorder="1" applyAlignment="1">
      <alignment/>
    </xf>
    <xf numFmtId="176" fontId="25" fillId="7" borderId="32" xfId="0" applyNumberFormat="1" applyFont="1" applyFill="1" applyBorder="1" applyAlignment="1">
      <alignment/>
    </xf>
    <xf numFmtId="14" fontId="25" fillId="4" borderId="30" xfId="0" applyNumberFormat="1" applyFont="1" applyFill="1" applyBorder="1" applyAlignment="1">
      <alignment/>
    </xf>
    <xf numFmtId="14" fontId="25" fillId="4" borderId="28" xfId="0" applyNumberFormat="1" applyFont="1" applyFill="1" applyBorder="1" applyAlignment="1">
      <alignment/>
    </xf>
    <xf numFmtId="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4" fontId="25" fillId="4" borderId="15" xfId="0" applyNumberFormat="1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28" xfId="0" applyFont="1" applyFill="1" applyBorder="1" applyAlignment="1">
      <alignment/>
    </xf>
    <xf numFmtId="164" fontId="0" fillId="8" borderId="32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0" fontId="39" fillId="0" borderId="25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7" borderId="14" xfId="0" applyFont="1" applyFill="1" applyBorder="1" applyAlignment="1">
      <alignment/>
    </xf>
    <xf numFmtId="176" fontId="12" fillId="7" borderId="23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10" borderId="0" xfId="0" applyFont="1" applyFill="1" applyBorder="1" applyAlignment="1">
      <alignment/>
    </xf>
    <xf numFmtId="0" fontId="12" fillId="7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7" borderId="0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14" fontId="24" fillId="4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0" fontId="17" fillId="8" borderId="25" xfId="0" applyFont="1" applyFill="1" applyBorder="1" applyAlignment="1">
      <alignment/>
    </xf>
    <xf numFmtId="0" fontId="39" fillId="8" borderId="25" xfId="0" applyFont="1" applyFill="1" applyBorder="1" applyAlignment="1">
      <alignment/>
    </xf>
    <xf numFmtId="9" fontId="12" fillId="8" borderId="0" xfId="0" applyNumberFormat="1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2" fillId="8" borderId="0" xfId="0" applyFont="1" applyFill="1" applyAlignment="1">
      <alignment/>
    </xf>
    <xf numFmtId="0" fontId="12" fillId="7" borderId="19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7" borderId="19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176" fontId="12" fillId="7" borderId="31" xfId="0" applyNumberFormat="1" applyFont="1" applyFill="1" applyBorder="1" applyAlignment="1">
      <alignment/>
    </xf>
    <xf numFmtId="14" fontId="25" fillId="4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176" fontId="12" fillId="7" borderId="21" xfId="0" applyNumberFormat="1" applyFont="1" applyFill="1" applyBorder="1" applyAlignment="1">
      <alignment/>
    </xf>
    <xf numFmtId="14" fontId="25" fillId="4" borderId="1" xfId="0" applyNumberFormat="1" applyFont="1" applyFill="1" applyBorder="1" applyAlignment="1">
      <alignment/>
    </xf>
    <xf numFmtId="14" fontId="25" fillId="4" borderId="20" xfId="0" applyNumberFormat="1" applyFont="1" applyFill="1" applyBorder="1" applyAlignment="1">
      <alignment/>
    </xf>
    <xf numFmtId="0" fontId="12" fillId="9" borderId="0" xfId="0" applyFont="1" applyFill="1" applyBorder="1" applyAlignment="1">
      <alignment/>
    </xf>
    <xf numFmtId="0" fontId="12" fillId="0" borderId="22" xfId="0" applyFont="1" applyBorder="1" applyAlignment="1">
      <alignment/>
    </xf>
    <xf numFmtId="164" fontId="12" fillId="0" borderId="23" xfId="0" applyNumberFormat="1" applyFont="1" applyBorder="1" applyAlignment="1">
      <alignment/>
    </xf>
    <xf numFmtId="164" fontId="12" fillId="7" borderId="23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33" xfId="0" applyFont="1" applyFill="1" applyBorder="1" applyAlignment="1">
      <alignment/>
    </xf>
    <xf numFmtId="0" fontId="12" fillId="7" borderId="28" xfId="0" applyFont="1" applyFill="1" applyBorder="1" applyAlignment="1">
      <alignment/>
    </xf>
    <xf numFmtId="164" fontId="12" fillId="7" borderId="32" xfId="0" applyNumberFormat="1" applyFont="1" applyFill="1" applyBorder="1" applyAlignment="1">
      <alignment/>
    </xf>
    <xf numFmtId="164" fontId="12" fillId="7" borderId="31" xfId="0" applyNumberFormat="1" applyFont="1" applyFill="1" applyBorder="1" applyAlignment="1">
      <alignment/>
    </xf>
    <xf numFmtId="0" fontId="12" fillId="4" borderId="0" xfId="0" applyFont="1" applyFill="1" applyAlignment="1">
      <alignment/>
    </xf>
    <xf numFmtId="0" fontId="17" fillId="0" borderId="16" xfId="0" applyFont="1" applyBorder="1" applyAlignment="1">
      <alignment/>
    </xf>
    <xf numFmtId="164" fontId="12" fillId="7" borderId="14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2" fillId="8" borderId="19" xfId="0" applyFont="1" applyFill="1" applyBorder="1" applyAlignment="1">
      <alignment/>
    </xf>
    <xf numFmtId="0" fontId="12" fillId="8" borderId="17" xfId="0" applyFont="1" applyFill="1" applyBorder="1" applyAlignment="1">
      <alignment/>
    </xf>
    <xf numFmtId="176" fontId="12" fillId="8" borderId="31" xfId="0" applyNumberFormat="1" applyFont="1" applyFill="1" applyBorder="1" applyAlignment="1">
      <alignment/>
    </xf>
    <xf numFmtId="14" fontId="25" fillId="8" borderId="0" xfId="0" applyNumberFormat="1" applyFont="1" applyFill="1" applyBorder="1" applyAlignment="1">
      <alignment/>
    </xf>
    <xf numFmtId="14" fontId="25" fillId="8" borderId="17" xfId="0" applyNumberFormat="1" applyFont="1" applyFill="1" applyBorder="1" applyAlignment="1">
      <alignment/>
    </xf>
    <xf numFmtId="0" fontId="0" fillId="5" borderId="17" xfId="0" applyFont="1" applyFill="1" applyBorder="1" applyAlignment="1">
      <alignment/>
    </xf>
    <xf numFmtId="164" fontId="0" fillId="7" borderId="17" xfId="0" applyNumberFormat="1" applyFont="1" applyFill="1" applyBorder="1" applyAlignment="1">
      <alignment/>
    </xf>
    <xf numFmtId="0" fontId="0" fillId="8" borderId="7" xfId="0" applyFont="1" applyFill="1" applyBorder="1" applyAlignment="1">
      <alignment/>
    </xf>
    <xf numFmtId="175" fontId="0" fillId="7" borderId="0" xfId="0" applyNumberFormat="1" applyFont="1" applyFill="1" applyBorder="1" applyAlignment="1">
      <alignment/>
    </xf>
    <xf numFmtId="175" fontId="12" fillId="7" borderId="0" xfId="0" applyNumberFormat="1" applyFont="1" applyFill="1" applyBorder="1" applyAlignment="1">
      <alignment/>
    </xf>
    <xf numFmtId="0" fontId="0" fillId="8" borderId="6" xfId="0" applyFill="1" applyBorder="1" applyAlignment="1">
      <alignment/>
    </xf>
    <xf numFmtId="0" fontId="12" fillId="8" borderId="6" xfId="0" applyFont="1" applyFill="1" applyBorder="1" applyAlignment="1">
      <alignment/>
    </xf>
    <xf numFmtId="9" fontId="0" fillId="8" borderId="9" xfId="0" applyNumberFormat="1" applyFon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9" xfId="0" applyFont="1" applyFill="1" applyBorder="1" applyAlignment="1">
      <alignment/>
    </xf>
    <xf numFmtId="0" fontId="0" fillId="8" borderId="10" xfId="0" applyFill="1" applyBorder="1" applyAlignment="1">
      <alignment/>
    </xf>
    <xf numFmtId="0" fontId="11" fillId="8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2" fillId="7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20" xfId="0" applyFont="1" applyFill="1" applyBorder="1" applyAlignment="1">
      <alignment/>
    </xf>
    <xf numFmtId="164" fontId="0" fillId="8" borderId="21" xfId="0" applyNumberFormat="1" applyFont="1" applyFill="1" applyBorder="1" applyAlignment="1">
      <alignment/>
    </xf>
    <xf numFmtId="14" fontId="24" fillId="8" borderId="1" xfId="0" applyNumberFormat="1" applyFont="1" applyFill="1" applyBorder="1" applyAlignment="1">
      <alignment/>
    </xf>
    <xf numFmtId="14" fontId="24" fillId="8" borderId="20" xfId="0" applyNumberFormat="1" applyFont="1" applyFill="1" applyBorder="1" applyAlignment="1">
      <alignment/>
    </xf>
    <xf numFmtId="9" fontId="0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12" fillId="5" borderId="15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12" fillId="8" borderId="22" xfId="0" applyFont="1" applyFill="1" applyBorder="1" applyAlignment="1">
      <alignment/>
    </xf>
    <xf numFmtId="164" fontId="11" fillId="8" borderId="23" xfId="0" applyNumberFormat="1" applyFont="1" applyFill="1" applyBorder="1" applyAlignment="1">
      <alignment/>
    </xf>
    <xf numFmtId="0" fontId="11" fillId="8" borderId="0" xfId="0" applyFont="1" applyFill="1" applyAlignment="1">
      <alignment/>
    </xf>
    <xf numFmtId="0" fontId="11" fillId="8" borderId="0" xfId="0" applyFont="1" applyFill="1" applyAlignment="1" applyProtection="1">
      <alignment horizontal="left"/>
      <protection/>
    </xf>
    <xf numFmtId="0" fontId="11" fillId="8" borderId="14" xfId="0" applyFont="1" applyFill="1" applyBorder="1" applyAlignment="1">
      <alignment/>
    </xf>
    <xf numFmtId="165" fontId="26" fillId="8" borderId="0" xfId="0" applyNumberFormat="1" applyFont="1" applyFill="1" applyAlignment="1" applyProtection="1">
      <alignment/>
      <protection/>
    </xf>
    <xf numFmtId="14" fontId="26" fillId="8" borderId="14" xfId="0" applyNumberFormat="1" applyFont="1" applyFill="1" applyBorder="1" applyAlignment="1">
      <alignment/>
    </xf>
    <xf numFmtId="9" fontId="11" fillId="8" borderId="0" xfId="0" applyNumberFormat="1" applyFont="1" applyFill="1" applyBorder="1" applyAlignment="1">
      <alignment/>
    </xf>
    <xf numFmtId="0" fontId="11" fillId="8" borderId="0" xfId="0" applyFont="1" applyFill="1" applyAlignment="1">
      <alignment/>
    </xf>
    <xf numFmtId="164" fontId="11" fillId="8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1"/>
  <sheetViews>
    <sheetView tabSelected="1" zoomScale="85" zoomScaleNormal="85" workbookViewId="0" topLeftCell="A1">
      <pane ySplit="1464" topLeftCell="BM167" activePane="bottomLeft" state="split"/>
      <selection pane="topLeft" activeCell="F154" sqref="F154"/>
      <selection pane="bottomLeft" activeCell="A155" sqref="A155"/>
    </sheetView>
  </sheetViews>
  <sheetFormatPr defaultColWidth="9.140625" defaultRowHeight="12.75"/>
  <cols>
    <col min="1" max="1" width="11.28125" style="51" customWidth="1"/>
    <col min="2" max="2" width="5.7109375" style="50" customWidth="1"/>
    <col min="3" max="3" width="74.140625" style="0" customWidth="1"/>
    <col min="4" max="4" width="9.8515625" style="76" hidden="1" customWidth="1"/>
    <col min="5" max="5" width="8.421875" style="0" bestFit="1" customWidth="1"/>
    <col min="6" max="6" width="2.00390625" style="0" customWidth="1"/>
    <col min="7" max="7" width="2.00390625" style="56" customWidth="1"/>
    <col min="8" max="8" width="6.8515625" style="64" customWidth="1"/>
    <col min="9" max="9" width="10.00390625" style="0" customWidth="1"/>
    <col min="10" max="13" width="2.28125" style="0" hidden="1" customWidth="1"/>
    <col min="14" max="14" width="9.421875" style="0" customWidth="1"/>
    <col min="15" max="15" width="2.8515625" style="0" hidden="1" customWidth="1"/>
    <col min="16" max="16" width="10.00390625" style="0" customWidth="1"/>
    <col min="17" max="17" width="1.8515625" style="0" hidden="1" customWidth="1"/>
    <col min="18" max="18" width="2.140625" style="0" hidden="1" customWidth="1"/>
    <col min="19" max="19" width="8.28125" style="96" hidden="1" customWidth="1"/>
    <col min="20" max="20" width="4.7109375" style="85" customWidth="1"/>
    <col min="21" max="21" width="10.140625" style="85" customWidth="1"/>
    <col min="22" max="22" width="9.57421875" style="0" customWidth="1"/>
    <col min="23" max="29" width="1.28515625" style="0" hidden="1" customWidth="1"/>
    <col min="30" max="30" width="1.28515625" style="0" customWidth="1"/>
    <col min="31" max="31" width="45.7109375" style="0" customWidth="1"/>
  </cols>
  <sheetData>
    <row r="1" spans="1:7" ht="15">
      <c r="A1" s="226"/>
      <c r="B1" s="227" t="s">
        <v>0</v>
      </c>
      <c r="C1" s="228">
        <v>185</v>
      </c>
      <c r="D1" s="69"/>
      <c r="E1" s="1"/>
      <c r="F1" s="2"/>
      <c r="G1" s="1"/>
    </row>
    <row r="2" spans="1:31" ht="15">
      <c r="A2" s="226"/>
      <c r="B2" s="229" t="s">
        <v>5</v>
      </c>
      <c r="C2" s="230" t="s">
        <v>229</v>
      </c>
      <c r="D2" s="70"/>
      <c r="E2" s="10"/>
      <c r="F2" s="11"/>
      <c r="G2" s="10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91"/>
      <c r="T2" s="86"/>
      <c r="U2" s="86"/>
      <c r="V2" s="10"/>
      <c r="W2" s="10"/>
      <c r="X2" s="10"/>
      <c r="Y2" s="10"/>
      <c r="Z2" s="10"/>
      <c r="AA2" s="10"/>
      <c r="AB2" s="10"/>
      <c r="AC2" s="12"/>
      <c r="AD2" s="8"/>
      <c r="AE2" s="9"/>
    </row>
    <row r="3" spans="1:31" ht="15.75" thickBot="1">
      <c r="A3" s="226"/>
      <c r="B3" s="229" t="s">
        <v>6</v>
      </c>
      <c r="C3" s="230" t="s">
        <v>230</v>
      </c>
      <c r="D3" s="70"/>
      <c r="E3" s="10"/>
      <c r="F3" s="11"/>
      <c r="G3" s="10"/>
      <c r="H3" s="59"/>
      <c r="I3" s="196">
        <v>1.4225</v>
      </c>
      <c r="J3" s="196"/>
      <c r="K3" s="196"/>
      <c r="L3" s="196"/>
      <c r="M3" s="196"/>
      <c r="N3" s="196">
        <v>175</v>
      </c>
      <c r="O3" s="196"/>
      <c r="P3" s="196">
        <v>169</v>
      </c>
      <c r="Q3" s="196"/>
      <c r="R3" s="196"/>
      <c r="S3" s="197"/>
      <c r="T3" s="198"/>
      <c r="U3" s="198">
        <v>84.5</v>
      </c>
      <c r="V3" s="196">
        <v>150</v>
      </c>
      <c r="W3" s="10"/>
      <c r="X3" s="10"/>
      <c r="Y3" s="10"/>
      <c r="Z3" s="10"/>
      <c r="AA3" s="10"/>
      <c r="AB3" s="10"/>
      <c r="AC3" s="12"/>
      <c r="AD3" s="8"/>
      <c r="AE3" s="9"/>
    </row>
    <row r="4" spans="1:31" ht="24.75" thickBot="1">
      <c r="A4" s="226"/>
      <c r="B4" s="229" t="s">
        <v>7</v>
      </c>
      <c r="C4" s="230" t="s">
        <v>231</v>
      </c>
      <c r="D4" s="70"/>
      <c r="E4" s="10"/>
      <c r="F4" s="11"/>
      <c r="G4" s="10"/>
      <c r="H4" s="58" t="s">
        <v>148</v>
      </c>
      <c r="I4" s="98" t="s">
        <v>169</v>
      </c>
      <c r="J4" s="1"/>
      <c r="K4" s="1"/>
      <c r="L4" s="1"/>
      <c r="M4" s="1"/>
      <c r="N4" s="3" t="s">
        <v>1</v>
      </c>
      <c r="O4" s="4"/>
      <c r="P4" s="5" t="s">
        <v>2</v>
      </c>
      <c r="Q4" s="6"/>
      <c r="R4" s="4"/>
      <c r="S4" s="92" t="s">
        <v>4</v>
      </c>
      <c r="T4" s="57" t="s">
        <v>164</v>
      </c>
      <c r="U4" s="57" t="s">
        <v>130</v>
      </c>
      <c r="V4" s="3" t="s">
        <v>23</v>
      </c>
      <c r="W4" s="1"/>
      <c r="X4" s="1"/>
      <c r="Y4" s="1"/>
      <c r="Z4" s="1"/>
      <c r="AA4" s="1"/>
      <c r="AB4" s="1"/>
      <c r="AC4" s="7"/>
      <c r="AD4" s="8"/>
      <c r="AE4" s="3" t="s">
        <v>165</v>
      </c>
    </row>
    <row r="5" spans="1:31" ht="17.25">
      <c r="A5" s="199"/>
      <c r="B5" s="199"/>
      <c r="C5" s="200"/>
      <c r="D5" s="71"/>
      <c r="E5" s="10"/>
      <c r="F5" s="11"/>
      <c r="G5" s="10"/>
      <c r="H5" s="59"/>
      <c r="I5" s="13" t="s">
        <v>8</v>
      </c>
      <c r="J5" s="14"/>
      <c r="K5" s="14"/>
      <c r="L5" s="14"/>
      <c r="M5" s="15"/>
      <c r="N5" s="16" t="s">
        <v>9</v>
      </c>
      <c r="O5" s="17"/>
      <c r="P5" s="14"/>
      <c r="Q5" s="14"/>
      <c r="R5" s="17"/>
      <c r="S5" s="93"/>
      <c r="T5" s="87"/>
      <c r="U5" s="87"/>
      <c r="V5" s="17"/>
      <c r="W5" s="17"/>
      <c r="X5" s="17"/>
      <c r="Y5" s="17"/>
      <c r="Z5" s="17"/>
      <c r="AA5" s="17"/>
      <c r="AB5" s="17"/>
      <c r="AC5" s="18"/>
      <c r="AD5" s="8"/>
      <c r="AE5" s="9"/>
    </row>
    <row r="6" spans="1:31" ht="12.75">
      <c r="A6" s="46"/>
      <c r="B6" s="46" t="s">
        <v>194</v>
      </c>
      <c r="D6" s="71"/>
      <c r="E6" s="10"/>
      <c r="F6" s="11"/>
      <c r="G6" s="10"/>
      <c r="H6" s="59"/>
      <c r="I6" s="117"/>
      <c r="J6" s="118"/>
      <c r="K6" s="118"/>
      <c r="L6" s="118"/>
      <c r="M6" s="119"/>
      <c r="N6" s="120"/>
      <c r="O6" s="121"/>
      <c r="P6" s="118"/>
      <c r="Q6" s="118"/>
      <c r="R6" s="121"/>
      <c r="S6" s="122"/>
      <c r="T6" s="123"/>
      <c r="U6" s="123"/>
      <c r="V6" s="121"/>
      <c r="W6" s="121"/>
      <c r="X6" s="121"/>
      <c r="Y6" s="121"/>
      <c r="Z6" s="121"/>
      <c r="AA6" s="121"/>
      <c r="AB6" s="121"/>
      <c r="AC6" s="124"/>
      <c r="AD6" s="8"/>
      <c r="AE6" s="9"/>
    </row>
    <row r="7" spans="1:31" ht="12.75">
      <c r="A7" s="46"/>
      <c r="B7" s="46"/>
      <c r="C7" s="10" t="s">
        <v>191</v>
      </c>
      <c r="D7" s="71"/>
      <c r="E7" s="10"/>
      <c r="F7" s="11"/>
      <c r="G7" s="10"/>
      <c r="H7" s="59"/>
      <c r="I7" s="117"/>
      <c r="J7" s="118"/>
      <c r="K7" s="118"/>
      <c r="L7" s="118"/>
      <c r="M7" s="119"/>
      <c r="N7" s="120"/>
      <c r="O7" s="121"/>
      <c r="P7" s="118"/>
      <c r="Q7" s="118"/>
      <c r="R7" s="121"/>
      <c r="S7" s="122"/>
      <c r="T7" s="123"/>
      <c r="U7" s="123"/>
      <c r="V7" s="121"/>
      <c r="W7" s="121"/>
      <c r="X7" s="121"/>
      <c r="Y7" s="121"/>
      <c r="Z7" s="121"/>
      <c r="AA7" s="121"/>
      <c r="AB7" s="121"/>
      <c r="AC7" s="124"/>
      <c r="AD7" s="8"/>
      <c r="AE7" s="9"/>
    </row>
    <row r="8" spans="1:31" ht="13.5" thickBot="1">
      <c r="A8" s="46"/>
      <c r="B8" s="46"/>
      <c r="C8" t="s">
        <v>193</v>
      </c>
      <c r="D8" s="72"/>
      <c r="E8" s="19"/>
      <c r="F8" s="20"/>
      <c r="G8" s="19"/>
      <c r="H8" s="60"/>
      <c r="I8" s="21">
        <v>1308</v>
      </c>
      <c r="J8" s="22">
        <v>1000</v>
      </c>
      <c r="K8" s="22">
        <v>1716</v>
      </c>
      <c r="L8" s="22">
        <v>1716</v>
      </c>
      <c r="M8" s="23">
        <v>1716</v>
      </c>
      <c r="N8" s="21">
        <v>168.7</v>
      </c>
      <c r="O8" s="22">
        <v>168.7</v>
      </c>
      <c r="P8" s="22">
        <v>156.5</v>
      </c>
      <c r="Q8" s="22">
        <v>128.59</v>
      </c>
      <c r="R8" s="22">
        <v>108.44</v>
      </c>
      <c r="S8" s="94">
        <v>78.33</v>
      </c>
      <c r="T8" s="88"/>
      <c r="U8" s="88"/>
      <c r="V8" s="22">
        <v>138.6</v>
      </c>
      <c r="W8" s="22">
        <v>138.6</v>
      </c>
      <c r="X8" s="22">
        <v>78.33</v>
      </c>
      <c r="Y8" s="22">
        <v>144.88</v>
      </c>
      <c r="Z8" s="22">
        <v>93.69</v>
      </c>
      <c r="AA8" s="22">
        <v>70.98</v>
      </c>
      <c r="AB8" s="22">
        <v>162.83</v>
      </c>
      <c r="AC8" s="23">
        <v>229.54</v>
      </c>
      <c r="AD8" s="8"/>
      <c r="AE8" s="9">
        <f>SUM(I8:AD8)</f>
        <v>9322.710000000001</v>
      </c>
    </row>
    <row r="9" spans="1:31" ht="13.5" thickBot="1">
      <c r="A9" s="46"/>
      <c r="B9" s="46"/>
      <c r="C9" t="s">
        <v>195</v>
      </c>
      <c r="D9" s="72"/>
      <c r="E9" s="19"/>
      <c r="F9" s="20"/>
      <c r="G9" s="19"/>
      <c r="H9" s="60"/>
      <c r="I9" s="21"/>
      <c r="J9" s="22"/>
      <c r="K9" s="22"/>
      <c r="L9" s="22"/>
      <c r="M9" s="23"/>
      <c r="N9" s="22"/>
      <c r="O9" s="22"/>
      <c r="P9" s="22"/>
      <c r="Q9" s="22"/>
      <c r="R9" s="22"/>
      <c r="S9" s="94"/>
      <c r="T9" s="88"/>
      <c r="U9" s="88"/>
      <c r="V9" s="22"/>
      <c r="W9" s="22"/>
      <c r="X9" s="22"/>
      <c r="Y9" s="22"/>
      <c r="Z9" s="22"/>
      <c r="AA9" s="22"/>
      <c r="AB9" s="22"/>
      <c r="AC9" s="23"/>
      <c r="AD9" s="8"/>
      <c r="AE9" s="9"/>
    </row>
    <row r="10" spans="1:31" ht="13.5" thickBot="1">
      <c r="A10" s="46"/>
      <c r="B10" s="46"/>
      <c r="C10" s="10" t="s">
        <v>192</v>
      </c>
      <c r="D10" s="72"/>
      <c r="E10" s="19"/>
      <c r="F10" s="20"/>
      <c r="G10" s="19"/>
      <c r="H10" s="60"/>
      <c r="I10" s="21"/>
      <c r="J10" s="22"/>
      <c r="K10" s="22"/>
      <c r="L10" s="22"/>
      <c r="M10" s="23"/>
      <c r="N10" s="22"/>
      <c r="O10" s="22"/>
      <c r="P10" s="22"/>
      <c r="Q10" s="22"/>
      <c r="R10" s="22"/>
      <c r="S10" s="94"/>
      <c r="T10" s="88"/>
      <c r="U10" s="88"/>
      <c r="V10" s="22"/>
      <c r="W10" s="22"/>
      <c r="X10" s="22"/>
      <c r="Y10" s="22"/>
      <c r="Z10" s="22"/>
      <c r="AA10" s="22"/>
      <c r="AB10" s="22"/>
      <c r="AC10" s="23"/>
      <c r="AD10" s="8"/>
      <c r="AE10" s="9"/>
    </row>
    <row r="11" spans="1:31" ht="13.5" thickBot="1">
      <c r="A11" s="46"/>
      <c r="B11" s="46"/>
      <c r="C11" s="10" t="s">
        <v>196</v>
      </c>
      <c r="D11" s="72"/>
      <c r="E11" s="19"/>
      <c r="F11" s="20"/>
      <c r="G11" s="19"/>
      <c r="H11" s="60"/>
      <c r="I11" s="21"/>
      <c r="J11" s="22"/>
      <c r="K11" s="22"/>
      <c r="L11" s="22"/>
      <c r="M11" s="23"/>
      <c r="N11" s="22"/>
      <c r="O11" s="22"/>
      <c r="P11" s="22"/>
      <c r="Q11" s="22"/>
      <c r="R11" s="22"/>
      <c r="S11" s="94"/>
      <c r="T11" s="88"/>
      <c r="U11" s="88"/>
      <c r="V11" s="22"/>
      <c r="W11" s="22"/>
      <c r="X11" s="22"/>
      <c r="Y11" s="22"/>
      <c r="Z11" s="22"/>
      <c r="AA11" s="22"/>
      <c r="AB11" s="22"/>
      <c r="AC11" s="23"/>
      <c r="AD11" s="8"/>
      <c r="AE11" s="9"/>
    </row>
    <row r="12" spans="1:31" ht="13.5" thickBot="1">
      <c r="A12" s="46"/>
      <c r="B12" s="46"/>
      <c r="C12" s="10"/>
      <c r="D12" s="72"/>
      <c r="E12" s="19"/>
      <c r="F12" s="20"/>
      <c r="G12" s="19"/>
      <c r="H12" s="60"/>
      <c r="I12" s="21"/>
      <c r="J12" s="22"/>
      <c r="K12" s="22"/>
      <c r="L12" s="22"/>
      <c r="M12" s="23"/>
      <c r="N12" s="22"/>
      <c r="O12" s="22"/>
      <c r="P12" s="22"/>
      <c r="Q12" s="22"/>
      <c r="R12" s="22"/>
      <c r="S12" s="94"/>
      <c r="T12" s="88"/>
      <c r="U12" s="88"/>
      <c r="V12" s="22"/>
      <c r="W12" s="22"/>
      <c r="X12" s="22"/>
      <c r="Y12" s="22"/>
      <c r="Z12" s="22"/>
      <c r="AA12" s="22"/>
      <c r="AB12" s="22"/>
      <c r="AC12" s="23"/>
      <c r="AD12" s="8"/>
      <c r="AE12" s="9"/>
    </row>
    <row r="13" spans="1:31" ht="21.75" customHeight="1" thickBot="1">
      <c r="A13" s="47" t="s">
        <v>10</v>
      </c>
      <c r="B13" s="54"/>
      <c r="C13" s="24" t="s">
        <v>11</v>
      </c>
      <c r="D13" s="73" t="s">
        <v>12</v>
      </c>
      <c r="E13" s="24" t="s">
        <v>13</v>
      </c>
      <c r="F13" s="24" t="s">
        <v>14</v>
      </c>
      <c r="G13" s="24" t="s">
        <v>15</v>
      </c>
      <c r="H13" s="61"/>
      <c r="I13" s="25" t="s">
        <v>16</v>
      </c>
      <c r="J13" s="26" t="s">
        <v>17</v>
      </c>
      <c r="K13" s="26" t="s">
        <v>18</v>
      </c>
      <c r="L13" s="26" t="s">
        <v>19</v>
      </c>
      <c r="M13" s="27" t="s">
        <v>20</v>
      </c>
      <c r="N13" s="3" t="s">
        <v>1</v>
      </c>
      <c r="O13" s="3" t="s">
        <v>21</v>
      </c>
      <c r="P13" s="5" t="s">
        <v>161</v>
      </c>
      <c r="Q13" s="6" t="s">
        <v>3</v>
      </c>
      <c r="R13" s="3" t="s">
        <v>22</v>
      </c>
      <c r="S13" s="92" t="s">
        <v>4</v>
      </c>
      <c r="T13" s="57" t="s">
        <v>164</v>
      </c>
      <c r="U13" s="57" t="s">
        <v>130</v>
      </c>
      <c r="V13" s="3" t="s">
        <v>23</v>
      </c>
      <c r="W13" s="3" t="s">
        <v>24</v>
      </c>
      <c r="X13" s="3" t="s">
        <v>25</v>
      </c>
      <c r="Y13" s="3" t="s">
        <v>26</v>
      </c>
      <c r="Z13" s="3" t="s">
        <v>27</v>
      </c>
      <c r="AA13" s="3" t="s">
        <v>28</v>
      </c>
      <c r="AB13" s="3" t="s">
        <v>29</v>
      </c>
      <c r="AC13" s="28" t="s">
        <v>30</v>
      </c>
      <c r="AD13" s="29"/>
      <c r="AE13" s="30" t="s">
        <v>31</v>
      </c>
    </row>
    <row r="14" spans="1:31" ht="12.75">
      <c r="A14" s="48"/>
      <c r="B14" s="48"/>
      <c r="C14" s="31"/>
      <c r="D14" s="74"/>
      <c r="E14" s="31"/>
      <c r="F14" s="32"/>
      <c r="G14" s="32"/>
      <c r="H14" s="62"/>
      <c r="I14" s="31"/>
      <c r="J14" s="31"/>
      <c r="K14" s="31"/>
      <c r="L14" s="31"/>
      <c r="M14" s="31"/>
      <c r="N14" s="31"/>
      <c r="O14" s="33"/>
      <c r="P14" s="31"/>
      <c r="Q14" s="31"/>
      <c r="R14" s="33"/>
      <c r="S14" s="31"/>
      <c r="T14" s="89"/>
      <c r="U14" s="89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.75">
      <c r="A15" s="49"/>
      <c r="B15" s="49"/>
      <c r="C15" s="34"/>
      <c r="D15" s="75"/>
      <c r="E15" s="34"/>
      <c r="F15" s="172"/>
      <c r="G15" s="172"/>
      <c r="H15" s="6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5"/>
      <c r="T15" s="90"/>
      <c r="U15" s="90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7" ht="12.75">
      <c r="A16" s="50"/>
      <c r="F16" s="173"/>
      <c r="G16" s="173"/>
    </row>
    <row r="17" spans="1:7" ht="12.75">
      <c r="A17" s="50"/>
      <c r="F17" s="173"/>
      <c r="G17" s="173"/>
    </row>
    <row r="18" spans="1:8" s="249" customFormat="1" ht="21">
      <c r="A18" s="247" t="s">
        <v>32</v>
      </c>
      <c r="B18" s="248"/>
      <c r="F18" s="250"/>
      <c r="G18" s="250"/>
      <c r="H18" s="251"/>
    </row>
    <row r="19" spans="1:19" ht="12.75">
      <c r="A19" s="52"/>
      <c r="B19" s="40" t="s">
        <v>40</v>
      </c>
      <c r="C19" s="35"/>
      <c r="D19" s="77"/>
      <c r="E19" s="36"/>
      <c r="F19" s="174"/>
      <c r="G19" s="174"/>
      <c r="H19" s="65"/>
      <c r="N19" s="148"/>
      <c r="O19" s="148"/>
      <c r="P19" s="148"/>
      <c r="Q19" s="148"/>
      <c r="R19" s="148"/>
      <c r="S19" s="148"/>
    </row>
    <row r="20" spans="1:31" ht="12.75">
      <c r="A20" s="52"/>
      <c r="B20" s="52"/>
      <c r="C20" s="37" t="s">
        <v>177</v>
      </c>
      <c r="D20" s="78">
        <v>362</v>
      </c>
      <c r="E20" s="38">
        <f>362/2</f>
        <v>181</v>
      </c>
      <c r="F20" s="175">
        <v>39173</v>
      </c>
      <c r="G20" s="176">
        <v>39353</v>
      </c>
      <c r="H20" s="66"/>
      <c r="N20" s="148"/>
      <c r="O20" s="148"/>
      <c r="P20" s="148">
        <f>1726/2/2</f>
        <v>431.5</v>
      </c>
      <c r="Q20" s="148"/>
      <c r="R20" s="148"/>
      <c r="S20" s="148"/>
      <c r="T20" s="167"/>
      <c r="U20" s="167"/>
      <c r="AE20" t="s">
        <v>176</v>
      </c>
    </row>
    <row r="21" spans="1:31" ht="12.75">
      <c r="A21" s="52"/>
      <c r="B21" s="52"/>
      <c r="C21" s="151" t="s">
        <v>178</v>
      </c>
      <c r="D21" s="151">
        <v>362</v>
      </c>
      <c r="E21" s="152">
        <v>362</v>
      </c>
      <c r="F21" s="258">
        <v>39356</v>
      </c>
      <c r="G21" s="258">
        <v>39719</v>
      </c>
      <c r="H21" s="147"/>
      <c r="I21" s="148"/>
      <c r="J21" s="148"/>
      <c r="K21" s="148"/>
      <c r="L21" s="148"/>
      <c r="M21" s="148"/>
      <c r="N21" s="148"/>
      <c r="O21" s="148"/>
      <c r="P21" s="148">
        <v>863</v>
      </c>
      <c r="Q21" s="148"/>
      <c r="R21" s="148"/>
      <c r="S21" s="148"/>
      <c r="T21" s="167"/>
      <c r="U21" s="167"/>
      <c r="V21" s="148"/>
      <c r="W21" s="148"/>
      <c r="X21" s="148"/>
      <c r="Y21" s="148"/>
      <c r="Z21" s="148"/>
      <c r="AA21" s="148"/>
      <c r="AB21" s="148"/>
      <c r="AC21" s="148"/>
      <c r="AD21" s="148"/>
      <c r="AE21" s="148" t="s">
        <v>176</v>
      </c>
    </row>
    <row r="22" spans="1:31" ht="12.75">
      <c r="A22" s="52"/>
      <c r="B22" s="52"/>
      <c r="C22" s="151" t="s">
        <v>212</v>
      </c>
      <c r="D22" s="151"/>
      <c r="E22" s="152">
        <f>362/2</f>
        <v>181</v>
      </c>
      <c r="F22" s="258">
        <v>39722</v>
      </c>
      <c r="G22" s="258">
        <v>39904</v>
      </c>
      <c r="H22" s="147"/>
      <c r="I22" s="148"/>
      <c r="J22" s="148"/>
      <c r="K22" s="148"/>
      <c r="L22" s="148"/>
      <c r="M22" s="148"/>
      <c r="N22" s="148"/>
      <c r="O22" s="148"/>
      <c r="P22" s="148">
        <f>+P21/2</f>
        <v>431.5</v>
      </c>
      <c r="Q22" s="148"/>
      <c r="R22" s="148"/>
      <c r="S22" s="148"/>
      <c r="T22" s="167"/>
      <c r="U22" s="167"/>
      <c r="V22" s="148"/>
      <c r="W22" s="148"/>
      <c r="X22" s="148"/>
      <c r="Y22" s="148"/>
      <c r="Z22" s="148"/>
      <c r="AA22" s="148"/>
      <c r="AB22" s="148"/>
      <c r="AC22" s="148"/>
      <c r="AD22" s="148"/>
      <c r="AE22" s="148" t="s">
        <v>213</v>
      </c>
    </row>
    <row r="23" spans="1:31" ht="12.75">
      <c r="A23" s="52"/>
      <c r="B23" s="52"/>
      <c r="C23" s="151" t="s">
        <v>174</v>
      </c>
      <c r="D23" s="151">
        <v>362</v>
      </c>
      <c r="E23" s="152">
        <f>362/2</f>
        <v>181</v>
      </c>
      <c r="F23" s="322">
        <v>39173</v>
      </c>
      <c r="G23" s="258">
        <v>39353</v>
      </c>
      <c r="H23" s="147"/>
      <c r="I23" s="148"/>
      <c r="J23" s="148"/>
      <c r="K23" s="148"/>
      <c r="L23" s="148"/>
      <c r="M23" s="148"/>
      <c r="N23" s="148"/>
      <c r="O23" s="148"/>
      <c r="P23" s="148">
        <f>1726/2</f>
        <v>863</v>
      </c>
      <c r="Q23" s="148"/>
      <c r="R23" s="148"/>
      <c r="S23" s="148"/>
      <c r="T23" s="167"/>
      <c r="U23" s="167"/>
      <c r="V23" s="148"/>
      <c r="W23" s="148"/>
      <c r="X23" s="148"/>
      <c r="Y23" s="148"/>
      <c r="Z23" s="148"/>
      <c r="AA23" s="148"/>
      <c r="AB23" s="148"/>
      <c r="AC23" s="148"/>
      <c r="AD23" s="148"/>
      <c r="AE23" s="148" t="s">
        <v>176</v>
      </c>
    </row>
    <row r="24" spans="1:31" ht="12.75">
      <c r="A24" s="52"/>
      <c r="B24" s="52"/>
      <c r="C24" s="151" t="s">
        <v>175</v>
      </c>
      <c r="D24" s="151">
        <v>273</v>
      </c>
      <c r="E24" s="152">
        <v>362</v>
      </c>
      <c r="F24" s="258">
        <v>39356</v>
      </c>
      <c r="G24" s="258">
        <v>39719</v>
      </c>
      <c r="H24" s="147"/>
      <c r="I24" s="148"/>
      <c r="J24" s="148"/>
      <c r="K24" s="148"/>
      <c r="L24" s="148"/>
      <c r="M24" s="148"/>
      <c r="N24" s="148"/>
      <c r="O24" s="148"/>
      <c r="P24" s="148">
        <v>1726</v>
      </c>
      <c r="Q24" s="148"/>
      <c r="R24" s="148"/>
      <c r="S24" s="148"/>
      <c r="T24" s="167"/>
      <c r="U24" s="167"/>
      <c r="V24" s="148"/>
      <c r="W24" s="148"/>
      <c r="X24" s="148"/>
      <c r="Y24" s="148"/>
      <c r="Z24" s="148"/>
      <c r="AA24" s="148"/>
      <c r="AB24" s="148"/>
      <c r="AC24" s="148"/>
      <c r="AD24" s="148"/>
      <c r="AE24" s="148" t="s">
        <v>176</v>
      </c>
    </row>
    <row r="25" spans="1:31" ht="12.75">
      <c r="A25" s="52"/>
      <c r="B25" s="52"/>
      <c r="C25" s="151" t="s">
        <v>214</v>
      </c>
      <c r="D25" s="151"/>
      <c r="E25" s="152">
        <f>362/2</f>
        <v>181</v>
      </c>
      <c r="F25" s="258">
        <v>39722</v>
      </c>
      <c r="G25" s="258">
        <v>39904</v>
      </c>
      <c r="H25" s="147"/>
      <c r="I25" s="148"/>
      <c r="J25" s="148"/>
      <c r="K25" s="148"/>
      <c r="L25" s="148"/>
      <c r="M25" s="148"/>
      <c r="N25" s="148"/>
      <c r="O25" s="148"/>
      <c r="P25" s="148">
        <f>+P24/2</f>
        <v>863</v>
      </c>
      <c r="Q25" s="148"/>
      <c r="R25" s="148"/>
      <c r="S25" s="148"/>
      <c r="T25" s="167"/>
      <c r="U25" s="167"/>
      <c r="V25" s="148"/>
      <c r="W25" s="148"/>
      <c r="X25" s="148"/>
      <c r="Y25" s="148"/>
      <c r="Z25" s="148"/>
      <c r="AA25" s="148"/>
      <c r="AB25" s="148"/>
      <c r="AC25" s="148"/>
      <c r="AD25" s="148"/>
      <c r="AE25" s="148" t="s">
        <v>213</v>
      </c>
    </row>
    <row r="26" spans="1:31" ht="12.75">
      <c r="A26" s="52"/>
      <c r="B26" s="52"/>
      <c r="C26" s="151" t="s">
        <v>179</v>
      </c>
      <c r="D26" s="151">
        <v>362</v>
      </c>
      <c r="E26" s="152">
        <f>362/2</f>
        <v>181</v>
      </c>
      <c r="F26" s="322">
        <v>39173</v>
      </c>
      <c r="G26" s="258">
        <v>39353</v>
      </c>
      <c r="H26" s="147"/>
      <c r="I26" s="148"/>
      <c r="J26" s="148"/>
      <c r="K26" s="148"/>
      <c r="L26" s="148"/>
      <c r="M26" s="148"/>
      <c r="N26" s="148">
        <f>1123/2</f>
        <v>561.5</v>
      </c>
      <c r="O26" s="148"/>
      <c r="P26" s="148"/>
      <c r="Q26" s="148"/>
      <c r="R26" s="148"/>
      <c r="S26" s="148"/>
      <c r="T26" s="167"/>
      <c r="U26" s="167"/>
      <c r="V26" s="148"/>
      <c r="W26" s="148"/>
      <c r="X26" s="148"/>
      <c r="Y26" s="148"/>
      <c r="Z26" s="148"/>
      <c r="AA26" s="148"/>
      <c r="AB26" s="148"/>
      <c r="AC26" s="148"/>
      <c r="AD26" s="148"/>
      <c r="AE26" s="148" t="s">
        <v>215</v>
      </c>
    </row>
    <row r="27" spans="1:31" ht="12.75">
      <c r="A27" s="52"/>
      <c r="B27" s="52"/>
      <c r="C27" s="151" t="s">
        <v>180</v>
      </c>
      <c r="D27" s="151" t="s">
        <v>38</v>
      </c>
      <c r="E27" s="152">
        <f>362/2</f>
        <v>181</v>
      </c>
      <c r="F27" s="258">
        <v>39356</v>
      </c>
      <c r="G27" s="258">
        <v>39719</v>
      </c>
      <c r="H27" s="147"/>
      <c r="I27" s="148"/>
      <c r="J27" s="148"/>
      <c r="K27" s="148"/>
      <c r="L27" s="148"/>
      <c r="M27" s="148"/>
      <c r="N27" s="148">
        <v>562</v>
      </c>
      <c r="O27" s="148"/>
      <c r="P27" s="148"/>
      <c r="Q27" s="148"/>
      <c r="R27" s="148"/>
      <c r="S27" s="148"/>
      <c r="T27" s="167"/>
      <c r="U27" s="167"/>
      <c r="V27" s="148"/>
      <c r="W27" s="148"/>
      <c r="X27" s="148"/>
      <c r="Y27" s="148"/>
      <c r="Z27" s="148"/>
      <c r="AA27" s="148"/>
      <c r="AB27" s="148"/>
      <c r="AC27" s="148"/>
      <c r="AD27" s="148"/>
      <c r="AE27" s="148" t="s">
        <v>215</v>
      </c>
    </row>
    <row r="28" spans="1:31" ht="12.75">
      <c r="A28" s="52"/>
      <c r="B28" s="52"/>
      <c r="C28" s="151" t="s">
        <v>162</v>
      </c>
      <c r="D28" s="151">
        <v>365</v>
      </c>
      <c r="E28" s="152">
        <f>362/2</f>
        <v>181</v>
      </c>
      <c r="F28" s="322">
        <v>39173</v>
      </c>
      <c r="G28" s="258">
        <v>39353</v>
      </c>
      <c r="H28" s="147"/>
      <c r="I28" s="148"/>
      <c r="J28" s="148"/>
      <c r="K28" s="148"/>
      <c r="L28" s="148"/>
      <c r="M28" s="148"/>
      <c r="N28" s="148"/>
      <c r="O28" s="148"/>
      <c r="P28" s="149">
        <f>1726*0.75/2</f>
        <v>647.25</v>
      </c>
      <c r="Q28" s="148"/>
      <c r="R28" s="148"/>
      <c r="S28" s="148"/>
      <c r="T28" s="167"/>
      <c r="U28" s="167"/>
      <c r="V28" s="148"/>
      <c r="W28" s="148"/>
      <c r="X28" s="148"/>
      <c r="Y28" s="148"/>
      <c r="Z28" s="148"/>
      <c r="AA28" s="148"/>
      <c r="AB28" s="148"/>
      <c r="AC28" s="148"/>
      <c r="AD28" s="148"/>
      <c r="AE28" s="148" t="s">
        <v>181</v>
      </c>
    </row>
    <row r="29" spans="1:31" ht="12.75">
      <c r="A29" s="52"/>
      <c r="B29" s="52"/>
      <c r="C29" s="151" t="s">
        <v>163</v>
      </c>
      <c r="D29" s="151">
        <v>189</v>
      </c>
      <c r="E29" s="152">
        <v>362</v>
      </c>
      <c r="F29" s="258">
        <v>39356</v>
      </c>
      <c r="G29" s="258">
        <v>39719</v>
      </c>
      <c r="H29" s="147"/>
      <c r="I29" s="148"/>
      <c r="J29" s="148"/>
      <c r="K29" s="148"/>
      <c r="L29" s="148"/>
      <c r="M29" s="148"/>
      <c r="N29" s="148"/>
      <c r="O29" s="148"/>
      <c r="P29" s="149">
        <f>1726*0.75</f>
        <v>1294.5</v>
      </c>
      <c r="Q29" s="148"/>
      <c r="R29" s="148"/>
      <c r="S29" s="148"/>
      <c r="T29" s="167"/>
      <c r="U29" s="167"/>
      <c r="V29" s="148"/>
      <c r="W29" s="148"/>
      <c r="X29" s="148"/>
      <c r="Y29" s="148"/>
      <c r="Z29" s="148"/>
      <c r="AA29" s="148"/>
      <c r="AB29" s="148"/>
      <c r="AC29" s="148"/>
      <c r="AD29" s="148"/>
      <c r="AE29" s="148" t="s">
        <v>181</v>
      </c>
    </row>
    <row r="30" spans="1:31" ht="12.75">
      <c r="A30" s="52"/>
      <c r="B30" s="52"/>
      <c r="C30" s="151" t="s">
        <v>216</v>
      </c>
      <c r="D30" s="151"/>
      <c r="E30" s="152">
        <f>362/2</f>
        <v>181</v>
      </c>
      <c r="F30" s="258">
        <v>39722</v>
      </c>
      <c r="G30" s="258">
        <v>39904</v>
      </c>
      <c r="H30" s="147"/>
      <c r="I30" s="148"/>
      <c r="J30" s="148"/>
      <c r="K30" s="148"/>
      <c r="L30" s="148"/>
      <c r="M30" s="148"/>
      <c r="N30" s="148"/>
      <c r="O30" s="148"/>
      <c r="P30" s="149">
        <f>1726*0.75/2</f>
        <v>647.25</v>
      </c>
      <c r="Q30" s="148"/>
      <c r="R30" s="148"/>
      <c r="S30" s="148"/>
      <c r="T30" s="167"/>
      <c r="U30" s="167"/>
      <c r="V30" s="148"/>
      <c r="W30" s="148"/>
      <c r="X30" s="148"/>
      <c r="Y30" s="148"/>
      <c r="Z30" s="148"/>
      <c r="AA30" s="148"/>
      <c r="AB30" s="148"/>
      <c r="AC30" s="148"/>
      <c r="AD30" s="148"/>
      <c r="AE30" s="148" t="s">
        <v>213</v>
      </c>
    </row>
    <row r="31" spans="1:31" ht="12.75">
      <c r="A31" s="52"/>
      <c r="B31" s="52"/>
      <c r="C31" s="151"/>
      <c r="D31" s="151"/>
      <c r="E31" s="152"/>
      <c r="F31" s="258"/>
      <c r="G31" s="258"/>
      <c r="H31" s="147"/>
      <c r="I31" s="148"/>
      <c r="J31" s="148"/>
      <c r="K31" s="148"/>
      <c r="L31" s="148"/>
      <c r="M31" s="148"/>
      <c r="N31" s="148"/>
      <c r="O31" s="148"/>
      <c r="P31" s="149"/>
      <c r="Q31" s="148"/>
      <c r="R31" s="148"/>
      <c r="S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12.75">
      <c r="A32" s="52"/>
      <c r="B32" s="40" t="s">
        <v>41</v>
      </c>
      <c r="C32" s="323"/>
      <c r="D32" s="323"/>
      <c r="E32" s="324"/>
      <c r="F32" s="325"/>
      <c r="G32" s="326"/>
      <c r="H32" s="147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</row>
    <row r="33" spans="1:31" ht="12.75">
      <c r="A33" s="52"/>
      <c r="B33" s="55"/>
      <c r="C33" s="327" t="s">
        <v>42</v>
      </c>
      <c r="D33" s="323"/>
      <c r="E33" s="324"/>
      <c r="F33" s="325"/>
      <c r="G33" s="326"/>
      <c r="H33" s="147"/>
      <c r="I33" s="148"/>
      <c r="J33" s="148"/>
      <c r="K33" s="148"/>
      <c r="L33" s="148"/>
      <c r="M33" s="148"/>
      <c r="N33" s="148"/>
      <c r="O33" s="148"/>
      <c r="P33" s="148" t="s">
        <v>182</v>
      </c>
      <c r="Q33" s="148"/>
      <c r="R33" s="148"/>
      <c r="S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 t="s">
        <v>183</v>
      </c>
    </row>
    <row r="34" spans="1:31" ht="12.75">
      <c r="A34" s="52"/>
      <c r="B34" s="55"/>
      <c r="C34" s="327" t="s">
        <v>43</v>
      </c>
      <c r="D34" s="323"/>
      <c r="E34" s="324"/>
      <c r="F34" s="325"/>
      <c r="G34" s="326"/>
      <c r="H34" s="147"/>
      <c r="I34" s="148"/>
      <c r="J34" s="148"/>
      <c r="K34" s="148"/>
      <c r="L34" s="148"/>
      <c r="M34" s="148"/>
      <c r="N34" s="148"/>
      <c r="O34" s="148"/>
      <c r="P34" s="148" t="s">
        <v>184</v>
      </c>
      <c r="Q34" s="148"/>
      <c r="R34" s="148"/>
      <c r="S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 t="s">
        <v>185</v>
      </c>
    </row>
    <row r="35" spans="1:19" ht="12.75">
      <c r="A35" s="52"/>
      <c r="B35" s="52"/>
      <c r="C35" s="37" t="s">
        <v>44</v>
      </c>
      <c r="D35" s="78">
        <v>27</v>
      </c>
      <c r="E35" s="38">
        <v>14</v>
      </c>
      <c r="F35" s="176">
        <v>39202</v>
      </c>
      <c r="G35" s="176">
        <f>F35+E35</f>
        <v>39216</v>
      </c>
      <c r="H35" s="66"/>
      <c r="S35" s="96">
        <v>7</v>
      </c>
    </row>
    <row r="36" spans="1:19" ht="12.75">
      <c r="A36" s="52"/>
      <c r="B36" s="52"/>
      <c r="C36" s="37" t="s">
        <v>34</v>
      </c>
      <c r="D36" s="78">
        <v>6</v>
      </c>
      <c r="E36" s="37">
        <v>6</v>
      </c>
      <c r="F36" s="176">
        <f>G158</f>
        <v>39108</v>
      </c>
      <c r="G36" s="176">
        <f>F36+E36</f>
        <v>39114</v>
      </c>
      <c r="H36" s="66"/>
      <c r="S36" s="96">
        <v>4</v>
      </c>
    </row>
    <row r="37" spans="1:19" ht="12.75">
      <c r="A37" s="52"/>
      <c r="B37" s="52"/>
      <c r="C37" s="37" t="s">
        <v>35</v>
      </c>
      <c r="D37" s="78">
        <v>6</v>
      </c>
      <c r="E37" s="38">
        <v>6</v>
      </c>
      <c r="F37" s="176">
        <f>G35</f>
        <v>39216</v>
      </c>
      <c r="G37" s="176">
        <f>F37+E37</f>
        <v>39222</v>
      </c>
      <c r="H37" s="66"/>
      <c r="S37" s="96">
        <v>3</v>
      </c>
    </row>
    <row r="38" spans="1:19" ht="12.75">
      <c r="A38" s="52"/>
      <c r="B38" s="52"/>
      <c r="C38" s="37" t="s">
        <v>36</v>
      </c>
      <c r="D38" s="78">
        <v>6</v>
      </c>
      <c r="E38" s="38">
        <v>2</v>
      </c>
      <c r="F38" s="176">
        <f>G37</f>
        <v>39222</v>
      </c>
      <c r="G38" s="176">
        <f>F38+E38</f>
        <v>39224</v>
      </c>
      <c r="H38" s="66"/>
      <c r="S38" s="96">
        <v>6</v>
      </c>
    </row>
    <row r="39" spans="1:19" ht="12.75">
      <c r="A39" s="52"/>
      <c r="B39" s="52"/>
      <c r="C39" s="37" t="s">
        <v>37</v>
      </c>
      <c r="D39" s="78">
        <v>6</v>
      </c>
      <c r="E39" s="38">
        <v>1</v>
      </c>
      <c r="F39" s="176">
        <f>G38</f>
        <v>39224</v>
      </c>
      <c r="G39" s="176">
        <f>F39+E39</f>
        <v>39225</v>
      </c>
      <c r="H39" s="66"/>
      <c r="S39" s="96">
        <v>1</v>
      </c>
    </row>
    <row r="40" spans="1:8" ht="12.75">
      <c r="A40" s="52"/>
      <c r="B40" s="52"/>
      <c r="C40" s="37" t="s">
        <v>45</v>
      </c>
      <c r="D40" s="78"/>
      <c r="E40" s="38"/>
      <c r="F40" s="177" t="s">
        <v>38</v>
      </c>
      <c r="G40" s="176">
        <f>G39</f>
        <v>39225</v>
      </c>
      <c r="H40" s="66"/>
    </row>
    <row r="41" spans="1:8" ht="12.75">
      <c r="A41" s="52"/>
      <c r="B41" s="40" t="s">
        <v>46</v>
      </c>
      <c r="C41" s="37"/>
      <c r="D41" s="78"/>
      <c r="E41" s="38"/>
      <c r="F41" s="177"/>
      <c r="G41" s="176"/>
      <c r="H41" s="66"/>
    </row>
    <row r="42" spans="1:31" ht="12.75">
      <c r="A42" s="52"/>
      <c r="B42" s="55"/>
      <c r="C42" s="39" t="s">
        <v>42</v>
      </c>
      <c r="D42" s="78"/>
      <c r="E42" s="38"/>
      <c r="F42" s="177"/>
      <c r="G42" s="176"/>
      <c r="H42" s="66"/>
      <c r="P42" t="s">
        <v>182</v>
      </c>
      <c r="AE42" t="s">
        <v>183</v>
      </c>
    </row>
    <row r="43" spans="1:31" ht="12.75">
      <c r="A43" s="52"/>
      <c r="B43" s="55"/>
      <c r="C43" s="39" t="s">
        <v>43</v>
      </c>
      <c r="D43" s="78"/>
      <c r="E43" s="38"/>
      <c r="F43" s="177"/>
      <c r="G43" s="176"/>
      <c r="H43" s="66"/>
      <c r="P43" t="s">
        <v>184</v>
      </c>
      <c r="AE43" t="s">
        <v>185</v>
      </c>
    </row>
    <row r="44" spans="1:8" ht="18.75" customHeight="1">
      <c r="A44" s="52"/>
      <c r="B44" s="52"/>
      <c r="C44" s="37" t="s">
        <v>33</v>
      </c>
      <c r="D44" s="78">
        <v>27</v>
      </c>
      <c r="E44" s="38">
        <v>10</v>
      </c>
      <c r="F44" s="176">
        <v>39212</v>
      </c>
      <c r="G44" s="176">
        <f>F44+E44</f>
        <v>39222</v>
      </c>
      <c r="H44" s="66"/>
    </row>
    <row r="45" spans="1:8" ht="12.75">
      <c r="A45" s="52"/>
      <c r="B45" s="52"/>
      <c r="C45" s="37" t="s">
        <v>34</v>
      </c>
      <c r="D45" s="78">
        <v>6</v>
      </c>
      <c r="E45" s="38">
        <v>6</v>
      </c>
      <c r="F45" s="176">
        <f>G44</f>
        <v>39222</v>
      </c>
      <c r="G45" s="176">
        <f>F45+E45</f>
        <v>39228</v>
      </c>
      <c r="H45" s="66"/>
    </row>
    <row r="46" spans="1:8" ht="12.75">
      <c r="A46" s="52"/>
      <c r="B46" s="52"/>
      <c r="C46" s="37" t="s">
        <v>35</v>
      </c>
      <c r="D46" s="78">
        <v>6</v>
      </c>
      <c r="E46" s="38">
        <v>6</v>
      </c>
      <c r="F46" s="176">
        <v>39255</v>
      </c>
      <c r="G46" s="176">
        <f aca="true" t="shared" si="0" ref="G46:G55">F46+E46</f>
        <v>39261</v>
      </c>
      <c r="H46" s="66"/>
    </row>
    <row r="47" spans="1:8" ht="12.75">
      <c r="A47" s="52"/>
      <c r="B47" s="52"/>
      <c r="C47" s="37" t="s">
        <v>36</v>
      </c>
      <c r="D47" s="78">
        <v>6</v>
      </c>
      <c r="E47" s="38">
        <v>6</v>
      </c>
      <c r="F47" s="176">
        <f>G46</f>
        <v>39261</v>
      </c>
      <c r="G47" s="176">
        <f t="shared" si="0"/>
        <v>39267</v>
      </c>
      <c r="H47" s="66"/>
    </row>
    <row r="48" spans="1:8" ht="12.75">
      <c r="A48" s="52"/>
      <c r="B48" s="52"/>
      <c r="C48" s="37" t="s">
        <v>37</v>
      </c>
      <c r="D48" s="78">
        <v>6</v>
      </c>
      <c r="E48" s="38">
        <v>6</v>
      </c>
      <c r="F48" s="176">
        <f>G47</f>
        <v>39267</v>
      </c>
      <c r="G48" s="176">
        <f t="shared" si="0"/>
        <v>39273</v>
      </c>
      <c r="H48" s="66"/>
    </row>
    <row r="49" spans="1:8" ht="12.75">
      <c r="A49" s="52"/>
      <c r="B49" s="52"/>
      <c r="C49" s="37" t="s">
        <v>47</v>
      </c>
      <c r="D49" s="78"/>
      <c r="E49" s="38">
        <v>1</v>
      </c>
      <c r="F49" s="176">
        <f>G48</f>
        <v>39273</v>
      </c>
      <c r="G49" s="176">
        <v>39274</v>
      </c>
      <c r="H49" s="66"/>
    </row>
    <row r="50" spans="1:19" ht="12.75">
      <c r="A50" s="52"/>
      <c r="B50" s="52"/>
      <c r="C50" s="37" t="s">
        <v>39</v>
      </c>
      <c r="D50" s="78">
        <v>6</v>
      </c>
      <c r="E50" s="38">
        <v>6</v>
      </c>
      <c r="F50" s="176">
        <f>G49</f>
        <v>39274</v>
      </c>
      <c r="G50" s="176">
        <f t="shared" si="0"/>
        <v>39280</v>
      </c>
      <c r="H50" s="66"/>
      <c r="S50" s="96">
        <v>80</v>
      </c>
    </row>
    <row r="51" spans="1:8" ht="12.75">
      <c r="A51" s="52"/>
      <c r="B51" s="40" t="s">
        <v>48</v>
      </c>
      <c r="C51" s="37"/>
      <c r="D51" s="78"/>
      <c r="E51" s="38"/>
      <c r="F51" s="176"/>
      <c r="G51" s="176"/>
      <c r="H51" s="66"/>
    </row>
    <row r="52" spans="1:31" ht="12.75">
      <c r="A52" s="52"/>
      <c r="B52" s="53"/>
      <c r="C52" s="39" t="s">
        <v>42</v>
      </c>
      <c r="D52" s="78"/>
      <c r="E52" s="38"/>
      <c r="F52" s="176"/>
      <c r="G52" s="176"/>
      <c r="H52" s="66"/>
      <c r="P52" t="s">
        <v>182</v>
      </c>
      <c r="AE52" t="s">
        <v>183</v>
      </c>
    </row>
    <row r="53" spans="1:31" ht="12.75">
      <c r="A53" s="52"/>
      <c r="B53" s="53"/>
      <c r="C53" s="39" t="s">
        <v>43</v>
      </c>
      <c r="D53" s="78"/>
      <c r="E53" s="38"/>
      <c r="F53" s="176"/>
      <c r="G53" s="176"/>
      <c r="H53" s="66"/>
      <c r="P53" t="s">
        <v>184</v>
      </c>
      <c r="AE53" t="s">
        <v>185</v>
      </c>
    </row>
    <row r="54" spans="1:8" ht="12.75">
      <c r="A54" s="52"/>
      <c r="C54" s="37" t="s">
        <v>33</v>
      </c>
      <c r="D54" s="78">
        <v>27</v>
      </c>
      <c r="E54" s="38">
        <v>14</v>
      </c>
      <c r="F54" s="176">
        <v>39356</v>
      </c>
      <c r="G54" s="176">
        <f t="shared" si="0"/>
        <v>39370</v>
      </c>
      <c r="H54" s="66"/>
    </row>
    <row r="55" spans="1:8" ht="12.75">
      <c r="A55" s="52"/>
      <c r="B55" s="52"/>
      <c r="C55" s="37" t="s">
        <v>34</v>
      </c>
      <c r="D55" s="78">
        <v>6</v>
      </c>
      <c r="E55" s="38">
        <v>6</v>
      </c>
      <c r="F55" s="176">
        <f>G54</f>
        <v>39370</v>
      </c>
      <c r="G55" s="176">
        <f t="shared" si="0"/>
        <v>39376</v>
      </c>
      <c r="H55" s="66"/>
    </row>
    <row r="56" spans="1:8" ht="12.75">
      <c r="A56" s="52"/>
      <c r="B56" s="52"/>
      <c r="C56" s="37" t="s">
        <v>35</v>
      </c>
      <c r="D56" s="78">
        <v>6</v>
      </c>
      <c r="E56" s="38">
        <v>6</v>
      </c>
      <c r="F56" s="176">
        <f>G55</f>
        <v>39376</v>
      </c>
      <c r="G56" s="176">
        <f>F56+E56</f>
        <v>39382</v>
      </c>
      <c r="H56" s="66"/>
    </row>
    <row r="57" spans="1:8" ht="12.75">
      <c r="A57" s="52"/>
      <c r="B57" s="52"/>
      <c r="C57" s="37" t="s">
        <v>36</v>
      </c>
      <c r="D57" s="78">
        <v>7</v>
      </c>
      <c r="E57" s="38">
        <v>7</v>
      </c>
      <c r="F57" s="176">
        <f>G56</f>
        <v>39382</v>
      </c>
      <c r="G57" s="176">
        <f>F57+E57</f>
        <v>39389</v>
      </c>
      <c r="H57" s="66"/>
    </row>
    <row r="58" spans="1:8" ht="12.75">
      <c r="A58" s="52"/>
      <c r="B58" s="52"/>
      <c r="C58" s="37" t="s">
        <v>37</v>
      </c>
      <c r="D58" s="78">
        <v>7</v>
      </c>
      <c r="E58" s="38">
        <v>7</v>
      </c>
      <c r="F58" s="176">
        <f>G57</f>
        <v>39389</v>
      </c>
      <c r="G58" s="176">
        <f>F58+E58</f>
        <v>39396</v>
      </c>
      <c r="H58" s="66"/>
    </row>
    <row r="59" spans="1:8" ht="12.75">
      <c r="A59" s="52"/>
      <c r="B59" s="52"/>
      <c r="C59" s="37" t="s">
        <v>49</v>
      </c>
      <c r="D59" s="78"/>
      <c r="E59" s="38">
        <v>1</v>
      </c>
      <c r="F59" s="176">
        <f>G58</f>
        <v>39396</v>
      </c>
      <c r="G59" s="176">
        <f>F59+E59</f>
        <v>39397</v>
      </c>
      <c r="H59" s="66"/>
    </row>
    <row r="60" spans="1:22" ht="15">
      <c r="A60" s="134" t="s">
        <v>50</v>
      </c>
      <c r="B60" s="135"/>
      <c r="C60" s="136"/>
      <c r="D60" s="137"/>
      <c r="E60" s="138"/>
      <c r="F60" s="178"/>
      <c r="G60" s="178"/>
      <c r="H60" s="139"/>
      <c r="I60" s="140">
        <f aca="true" t="shared" si="1" ref="I60:V60">SUM(I32:I59,I20:I31)</f>
        <v>0</v>
      </c>
      <c r="J60" s="140">
        <f t="shared" si="1"/>
        <v>0</v>
      </c>
      <c r="K60" s="140">
        <f t="shared" si="1"/>
        <v>0</v>
      </c>
      <c r="L60" s="140">
        <f t="shared" si="1"/>
        <v>0</v>
      </c>
      <c r="M60" s="140">
        <f t="shared" si="1"/>
        <v>0</v>
      </c>
      <c r="N60" s="140">
        <f t="shared" si="1"/>
        <v>1123.5</v>
      </c>
      <c r="O60" s="140">
        <f t="shared" si="1"/>
        <v>0</v>
      </c>
      <c r="P60" s="140">
        <f t="shared" si="1"/>
        <v>7767</v>
      </c>
      <c r="Q60" s="140">
        <f t="shared" si="1"/>
        <v>0</v>
      </c>
      <c r="R60" s="140">
        <f t="shared" si="1"/>
        <v>0</v>
      </c>
      <c r="S60" s="140">
        <f t="shared" si="1"/>
        <v>101</v>
      </c>
      <c r="T60" s="140">
        <f t="shared" si="1"/>
        <v>0</v>
      </c>
      <c r="U60" s="140">
        <f t="shared" si="1"/>
        <v>0</v>
      </c>
      <c r="V60" s="140">
        <f t="shared" si="1"/>
        <v>0</v>
      </c>
    </row>
    <row r="61" spans="1:21" s="115" customFormat="1" ht="12.75">
      <c r="A61" s="110"/>
      <c r="B61" s="111"/>
      <c r="C61" s="112"/>
      <c r="D61" s="112"/>
      <c r="E61" s="113"/>
      <c r="F61" s="179"/>
      <c r="G61" s="179"/>
      <c r="H61" s="114"/>
      <c r="T61" s="116"/>
      <c r="U61" s="116"/>
    </row>
    <row r="62" spans="1:21" s="115" customFormat="1" ht="12.75">
      <c r="A62" s="110"/>
      <c r="B62" s="111"/>
      <c r="C62" s="112"/>
      <c r="D62" s="112"/>
      <c r="E62" s="113"/>
      <c r="F62" s="179"/>
      <c r="G62" s="179"/>
      <c r="H62" s="114"/>
      <c r="T62" s="116"/>
      <c r="U62" s="116"/>
    </row>
    <row r="63" spans="1:8" s="249" customFormat="1" ht="21">
      <c r="A63" s="247" t="s">
        <v>129</v>
      </c>
      <c r="B63" s="252"/>
      <c r="C63" s="253"/>
      <c r="D63" s="253"/>
      <c r="F63" s="254"/>
      <c r="G63" s="254"/>
      <c r="H63" s="255"/>
    </row>
    <row r="64" spans="1:22" ht="12.75">
      <c r="A64" s="53"/>
      <c r="B64" s="40" t="s">
        <v>51</v>
      </c>
      <c r="C64" s="41"/>
      <c r="D64" s="79"/>
      <c r="E64" s="38"/>
      <c r="F64" s="179"/>
      <c r="G64" s="179"/>
      <c r="H64" s="147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V64" s="148"/>
    </row>
    <row r="65" spans="3:31" ht="12.75">
      <c r="C65" s="151" t="s">
        <v>217</v>
      </c>
      <c r="D65" s="151">
        <v>362</v>
      </c>
      <c r="E65" s="152">
        <f>362/2</f>
        <v>181</v>
      </c>
      <c r="F65" s="322">
        <v>39173</v>
      </c>
      <c r="G65" s="258">
        <v>39353</v>
      </c>
      <c r="H65" s="147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>
        <v>696.6605400000001</v>
      </c>
      <c r="T65" s="167"/>
      <c r="U65" s="149">
        <f>1726*1.2/2</f>
        <v>1035.6</v>
      </c>
      <c r="V65" s="148"/>
      <c r="W65" s="148"/>
      <c r="X65" s="148"/>
      <c r="Y65" s="148"/>
      <c r="Z65" s="148"/>
      <c r="AA65" s="148"/>
      <c r="AB65" s="148"/>
      <c r="AC65" s="148"/>
      <c r="AD65" s="148"/>
      <c r="AE65" s="148" t="s">
        <v>186</v>
      </c>
    </row>
    <row r="66" spans="1:31" ht="12.75">
      <c r="A66" s="52"/>
      <c r="B66" s="52"/>
      <c r="C66" s="151" t="s">
        <v>218</v>
      </c>
      <c r="D66" s="151">
        <v>363</v>
      </c>
      <c r="E66" s="152">
        <v>362</v>
      </c>
      <c r="F66" s="258">
        <v>39356</v>
      </c>
      <c r="G66" s="258">
        <v>39719</v>
      </c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>
        <v>838.34</v>
      </c>
      <c r="T66" s="167"/>
      <c r="U66" s="149">
        <f>1726*1.2</f>
        <v>2071.2</v>
      </c>
      <c r="V66" s="148"/>
      <c r="W66" s="148"/>
      <c r="X66" s="148"/>
      <c r="Y66" s="148"/>
      <c r="Z66" s="148"/>
      <c r="AA66" s="148"/>
      <c r="AB66" s="148"/>
      <c r="AC66" s="148"/>
      <c r="AD66" s="148"/>
      <c r="AE66" s="148" t="s">
        <v>186</v>
      </c>
    </row>
    <row r="67" spans="1:31" ht="12.75">
      <c r="A67" s="52"/>
      <c r="B67" s="52"/>
      <c r="C67" s="151" t="s">
        <v>219</v>
      </c>
      <c r="D67" s="151"/>
      <c r="E67" s="152"/>
      <c r="F67" s="258">
        <v>39722</v>
      </c>
      <c r="G67" s="258">
        <v>39904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67"/>
      <c r="U67" s="149"/>
      <c r="V67" s="148"/>
      <c r="W67" s="148"/>
      <c r="X67" s="148"/>
      <c r="Y67" s="148"/>
      <c r="Z67" s="148"/>
      <c r="AA67" s="148"/>
      <c r="AB67" s="148"/>
      <c r="AC67" s="148"/>
      <c r="AD67" s="148"/>
      <c r="AE67" s="148" t="s">
        <v>213</v>
      </c>
    </row>
    <row r="68" spans="1:31" ht="12.75">
      <c r="A68" s="52"/>
      <c r="B68" s="52"/>
      <c r="C68" s="151" t="s">
        <v>187</v>
      </c>
      <c r="D68" s="151"/>
      <c r="E68" s="152">
        <f>362/2</f>
        <v>181</v>
      </c>
      <c r="F68" s="322">
        <v>39173</v>
      </c>
      <c r="G68" s="258">
        <v>39353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67"/>
      <c r="U68" s="167"/>
      <c r="V68" s="148">
        <f>1726/2</f>
        <v>863</v>
      </c>
      <c r="W68" s="148"/>
      <c r="X68" s="148"/>
      <c r="Y68" s="148"/>
      <c r="Z68" s="148"/>
      <c r="AA68" s="148"/>
      <c r="AB68" s="148"/>
      <c r="AC68" s="148"/>
      <c r="AD68" s="148"/>
      <c r="AE68" s="148" t="s">
        <v>176</v>
      </c>
    </row>
    <row r="69" spans="1:31" ht="12.75">
      <c r="A69" s="52"/>
      <c r="B69" s="52"/>
      <c r="C69" s="151" t="s">
        <v>188</v>
      </c>
      <c r="D69" s="151"/>
      <c r="E69" s="152">
        <v>362</v>
      </c>
      <c r="F69" s="258">
        <v>39356</v>
      </c>
      <c r="G69" s="258">
        <v>39719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67"/>
      <c r="U69" s="167"/>
      <c r="V69" s="148">
        <v>1726</v>
      </c>
      <c r="W69" s="148"/>
      <c r="X69" s="148"/>
      <c r="Y69" s="148"/>
      <c r="Z69" s="148"/>
      <c r="AA69" s="148"/>
      <c r="AB69" s="148"/>
      <c r="AC69" s="148"/>
      <c r="AD69" s="148"/>
      <c r="AE69" s="148" t="s">
        <v>176</v>
      </c>
    </row>
    <row r="70" spans="1:31" ht="12.75">
      <c r="A70" s="52"/>
      <c r="B70" s="52"/>
      <c r="C70" s="151" t="s">
        <v>220</v>
      </c>
      <c r="D70" s="151"/>
      <c r="E70" s="152">
        <f>362/2</f>
        <v>181</v>
      </c>
      <c r="F70" s="258">
        <v>39722</v>
      </c>
      <c r="G70" s="258">
        <v>39904</v>
      </c>
      <c r="H70" s="147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67"/>
      <c r="U70" s="167"/>
      <c r="V70" s="148">
        <f>+V69/2</f>
        <v>863</v>
      </c>
      <c r="W70" s="148"/>
      <c r="X70" s="148"/>
      <c r="Y70" s="148"/>
      <c r="Z70" s="148"/>
      <c r="AA70" s="148"/>
      <c r="AB70" s="148"/>
      <c r="AC70" s="148"/>
      <c r="AD70" s="148"/>
      <c r="AE70" s="148" t="s">
        <v>213</v>
      </c>
    </row>
    <row r="71" spans="1:31" ht="12.75">
      <c r="A71" s="52"/>
      <c r="B71" s="52"/>
      <c r="C71" s="151" t="s">
        <v>189</v>
      </c>
      <c r="D71" s="151">
        <v>362</v>
      </c>
      <c r="E71" s="152">
        <f>362/2</f>
        <v>181</v>
      </c>
      <c r="F71" s="322">
        <v>39173</v>
      </c>
      <c r="G71" s="258">
        <v>39353</v>
      </c>
      <c r="H71" s="147"/>
      <c r="I71" s="148"/>
      <c r="J71" s="148"/>
      <c r="K71" s="148"/>
      <c r="L71" s="148"/>
      <c r="M71" s="148"/>
      <c r="N71" s="148"/>
      <c r="O71" s="148"/>
      <c r="P71" s="148">
        <f>1726*1.5/2</f>
        <v>1294.5</v>
      </c>
      <c r="Q71" s="148"/>
      <c r="R71" s="148"/>
      <c r="S71" s="148">
        <v>1435.968</v>
      </c>
      <c r="T71" s="167"/>
      <c r="U71" s="148">
        <f>1726/2</f>
        <v>863</v>
      </c>
      <c r="V71" s="148"/>
      <c r="W71" s="148"/>
      <c r="X71" s="148"/>
      <c r="Y71" s="148"/>
      <c r="Z71" s="148"/>
      <c r="AA71" s="148"/>
      <c r="AB71" s="148"/>
      <c r="AC71" s="148"/>
      <c r="AD71" s="148"/>
      <c r="AE71" s="148" t="s">
        <v>176</v>
      </c>
    </row>
    <row r="72" spans="1:31" ht="12.75">
      <c r="A72" s="52"/>
      <c r="B72" s="52"/>
      <c r="C72" s="151" t="s">
        <v>190</v>
      </c>
      <c r="D72" s="151">
        <v>362</v>
      </c>
      <c r="E72" s="152">
        <v>362</v>
      </c>
      <c r="F72" s="258">
        <v>39356</v>
      </c>
      <c r="G72" s="258">
        <v>39719</v>
      </c>
      <c r="H72" s="147"/>
      <c r="I72" s="148"/>
      <c r="J72" s="148"/>
      <c r="K72" s="148"/>
      <c r="L72" s="148"/>
      <c r="M72" s="148"/>
      <c r="N72" s="148"/>
      <c r="O72" s="148"/>
      <c r="P72" s="148">
        <f>1726*1.5</f>
        <v>2589</v>
      </c>
      <c r="Q72" s="148"/>
      <c r="R72" s="148"/>
      <c r="S72" s="148">
        <v>1435.968</v>
      </c>
      <c r="T72" s="167"/>
      <c r="U72" s="148">
        <v>1726</v>
      </c>
      <c r="V72" s="148"/>
      <c r="W72" s="148"/>
      <c r="X72" s="148"/>
      <c r="Y72" s="148"/>
      <c r="Z72" s="148"/>
      <c r="AA72" s="148"/>
      <c r="AB72" s="148"/>
      <c r="AC72" s="148"/>
      <c r="AD72" s="148"/>
      <c r="AE72" s="148" t="s">
        <v>176</v>
      </c>
    </row>
    <row r="73" spans="1:31" ht="12.75">
      <c r="A73" s="55"/>
      <c r="B73" s="53"/>
      <c r="C73" s="151" t="s">
        <v>221</v>
      </c>
      <c r="D73" s="151"/>
      <c r="E73" s="152">
        <f>362/2</f>
        <v>181</v>
      </c>
      <c r="F73" s="258">
        <v>39722</v>
      </c>
      <c r="G73" s="258">
        <v>39904</v>
      </c>
      <c r="H73" s="147"/>
      <c r="I73" s="148"/>
      <c r="J73" s="148"/>
      <c r="K73" s="148"/>
      <c r="L73" s="148"/>
      <c r="M73" s="148"/>
      <c r="N73" s="148"/>
      <c r="O73" s="148"/>
      <c r="P73" s="148">
        <f>+P72/2</f>
        <v>1294.5</v>
      </c>
      <c r="Q73" s="148"/>
      <c r="R73" s="148"/>
      <c r="S73" s="148"/>
      <c r="T73" s="167"/>
      <c r="U73" s="148">
        <f>+U72/2</f>
        <v>863</v>
      </c>
      <c r="V73" s="148"/>
      <c r="W73" s="148"/>
      <c r="X73" s="148"/>
      <c r="Y73" s="148"/>
      <c r="Z73" s="148"/>
      <c r="AA73" s="148"/>
      <c r="AB73" s="148"/>
      <c r="AC73" s="148"/>
      <c r="AD73" s="148"/>
      <c r="AE73" s="148" t="s">
        <v>213</v>
      </c>
    </row>
    <row r="74" spans="1:31" ht="12.75">
      <c r="A74" s="55"/>
      <c r="B74" s="53"/>
      <c r="C74" s="151" t="s">
        <v>167</v>
      </c>
      <c r="D74" s="151"/>
      <c r="E74" s="152">
        <f>362/2</f>
        <v>181</v>
      </c>
      <c r="F74" s="322">
        <v>39173</v>
      </c>
      <c r="G74" s="258">
        <v>39353</v>
      </c>
      <c r="H74" s="147"/>
      <c r="I74" s="148">
        <f>36/2</f>
        <v>18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67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 t="s">
        <v>166</v>
      </c>
    </row>
    <row r="75" spans="1:31" ht="12.75">
      <c r="A75" s="55"/>
      <c r="B75" s="53"/>
      <c r="C75" s="151" t="s">
        <v>168</v>
      </c>
      <c r="D75" s="151"/>
      <c r="E75" s="152">
        <v>362</v>
      </c>
      <c r="F75" s="258">
        <v>39356</v>
      </c>
      <c r="G75" s="258">
        <v>39719</v>
      </c>
      <c r="H75" s="147"/>
      <c r="I75" s="148">
        <v>36</v>
      </c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67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 t="s">
        <v>166</v>
      </c>
    </row>
    <row r="76" spans="1:31" ht="12.75">
      <c r="A76" s="55"/>
      <c r="B76" s="53"/>
      <c r="C76" s="151" t="s">
        <v>222</v>
      </c>
      <c r="D76" s="151"/>
      <c r="E76" s="152">
        <f>362/2</f>
        <v>181</v>
      </c>
      <c r="F76" s="258">
        <v>39722</v>
      </c>
      <c r="G76" s="258">
        <v>39904</v>
      </c>
      <c r="H76" s="147"/>
      <c r="I76" s="148">
        <f>+I75/2</f>
        <v>18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67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 t="s">
        <v>213</v>
      </c>
    </row>
    <row r="77" spans="1:31" ht="12.75">
      <c r="A77" s="55"/>
      <c r="B77" s="53"/>
      <c r="C77" s="151"/>
      <c r="D77" s="151"/>
      <c r="E77" s="152"/>
      <c r="F77" s="258"/>
      <c r="G77" s="258"/>
      <c r="H77" s="147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</row>
    <row r="78" spans="2:8" ht="12.75">
      <c r="B78" s="40" t="s">
        <v>132</v>
      </c>
      <c r="C78" s="37"/>
      <c r="D78" s="78"/>
      <c r="E78" s="38"/>
      <c r="F78" s="176"/>
      <c r="G78" s="176"/>
      <c r="H78" s="66"/>
    </row>
    <row r="79" spans="1:19" ht="12.75">
      <c r="A79" s="40"/>
      <c r="C79" s="151" t="s">
        <v>52</v>
      </c>
      <c r="D79" s="151">
        <v>75</v>
      </c>
      <c r="E79" s="152">
        <v>35</v>
      </c>
      <c r="F79" s="176">
        <v>39092</v>
      </c>
      <c r="G79" s="176">
        <f aca="true" t="shared" si="2" ref="G79:G97">F79+E79</f>
        <v>39127</v>
      </c>
      <c r="H79" s="147">
        <v>1</v>
      </c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>
        <v>245</v>
      </c>
    </row>
    <row r="80" spans="1:19" ht="12.75">
      <c r="A80" s="40"/>
      <c r="C80" s="151" t="s">
        <v>53</v>
      </c>
      <c r="D80" s="151">
        <v>75</v>
      </c>
      <c r="E80" s="152">
        <v>7</v>
      </c>
      <c r="F80" s="176">
        <f aca="true" t="shared" si="3" ref="F80:F91">G79</f>
        <v>39127</v>
      </c>
      <c r="G80" s="176">
        <f t="shared" si="2"/>
        <v>39134</v>
      </c>
      <c r="H80" s="147">
        <v>1</v>
      </c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>
        <v>17.1</v>
      </c>
    </row>
    <row r="81" spans="1:19" ht="12.75">
      <c r="A81" s="40"/>
      <c r="C81" s="151" t="s">
        <v>54</v>
      </c>
      <c r="D81" s="151">
        <v>2</v>
      </c>
      <c r="E81" s="152">
        <v>1</v>
      </c>
      <c r="F81" s="176">
        <f t="shared" si="3"/>
        <v>39134</v>
      </c>
      <c r="G81" s="176">
        <f t="shared" si="2"/>
        <v>39135</v>
      </c>
      <c r="H81" s="147">
        <v>1</v>
      </c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</row>
    <row r="82" spans="1:19" ht="12.75">
      <c r="A82" s="40"/>
      <c r="C82" s="151" t="s">
        <v>66</v>
      </c>
      <c r="D82" s="151">
        <v>75</v>
      </c>
      <c r="E82" s="152">
        <v>3</v>
      </c>
      <c r="F82" s="176">
        <f t="shared" si="3"/>
        <v>39135</v>
      </c>
      <c r="G82" s="176">
        <f t="shared" si="2"/>
        <v>39138</v>
      </c>
      <c r="H82" s="147">
        <v>1</v>
      </c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>
        <v>42</v>
      </c>
    </row>
    <row r="83" spans="1:19" ht="12.75">
      <c r="A83" s="40"/>
      <c r="C83" s="151" t="s">
        <v>56</v>
      </c>
      <c r="D83" s="151">
        <v>43</v>
      </c>
      <c r="E83" s="152">
        <v>14</v>
      </c>
      <c r="F83" s="176">
        <f t="shared" si="3"/>
        <v>39138</v>
      </c>
      <c r="G83" s="176">
        <f>F83+E83</f>
        <v>39152</v>
      </c>
      <c r="H83" s="147">
        <v>1</v>
      </c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>
        <v>256</v>
      </c>
    </row>
    <row r="84" spans="1:19" ht="12.75">
      <c r="A84" s="40"/>
      <c r="C84" s="151" t="s">
        <v>58</v>
      </c>
      <c r="D84" s="151">
        <v>41</v>
      </c>
      <c r="E84" s="152">
        <v>3</v>
      </c>
      <c r="F84" s="176">
        <f t="shared" si="3"/>
        <v>39152</v>
      </c>
      <c r="G84" s="176">
        <f t="shared" si="2"/>
        <v>39155</v>
      </c>
      <c r="H84" s="147">
        <v>1</v>
      </c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>
        <v>240</v>
      </c>
    </row>
    <row r="85" spans="1:19" ht="12.75">
      <c r="A85" s="40"/>
      <c r="C85" s="151" t="s">
        <v>131</v>
      </c>
      <c r="D85" s="151"/>
      <c r="E85" s="152">
        <v>4</v>
      </c>
      <c r="F85" s="176">
        <f t="shared" si="3"/>
        <v>39155</v>
      </c>
      <c r="G85" s="176">
        <f>F85+E85</f>
        <v>39159</v>
      </c>
      <c r="H85" s="147">
        <v>1</v>
      </c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>
        <v>28</v>
      </c>
    </row>
    <row r="86" spans="1:19" ht="12.75">
      <c r="A86" s="40"/>
      <c r="C86" s="151" t="s">
        <v>61</v>
      </c>
      <c r="D86" s="151">
        <v>8</v>
      </c>
      <c r="E86" s="152">
        <v>5</v>
      </c>
      <c r="F86" s="176">
        <f t="shared" si="3"/>
        <v>39159</v>
      </c>
      <c r="G86" s="176">
        <f>F86+E86</f>
        <v>39164</v>
      </c>
      <c r="H86" s="147">
        <v>1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>
        <v>65</v>
      </c>
    </row>
    <row r="87" spans="1:19" ht="12.75">
      <c r="A87" s="40"/>
      <c r="C87" s="151" t="s">
        <v>62</v>
      </c>
      <c r="D87" s="151">
        <v>2</v>
      </c>
      <c r="E87" s="152">
        <v>2</v>
      </c>
      <c r="F87" s="176">
        <f t="shared" si="3"/>
        <v>39164</v>
      </c>
      <c r="G87" s="176">
        <f>F87+E87</f>
        <v>39166</v>
      </c>
      <c r="H87" s="147">
        <v>1</v>
      </c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>
        <v>28</v>
      </c>
    </row>
    <row r="88" spans="1:21" ht="12.75">
      <c r="A88" s="40"/>
      <c r="C88" s="37" t="s">
        <v>59</v>
      </c>
      <c r="D88" s="78">
        <v>34</v>
      </c>
      <c r="E88" s="38">
        <v>15</v>
      </c>
      <c r="F88" s="176">
        <f t="shared" si="3"/>
        <v>39166</v>
      </c>
      <c r="G88" s="176">
        <f t="shared" si="2"/>
        <v>39181</v>
      </c>
      <c r="H88" s="66">
        <v>0.5</v>
      </c>
      <c r="I88" s="148"/>
      <c r="J88" s="148"/>
      <c r="K88" s="148"/>
      <c r="L88" s="148"/>
      <c r="M88" s="148"/>
      <c r="N88" s="148"/>
      <c r="S88" s="96">
        <v>192</v>
      </c>
      <c r="T88" s="85">
        <v>2.5</v>
      </c>
      <c r="U88" s="85">
        <f aca="true" t="shared" si="4" ref="U88:U97">8*T88*E88</f>
        <v>300</v>
      </c>
    </row>
    <row r="89" spans="1:31" ht="12.75">
      <c r="A89" s="40"/>
      <c r="C89" s="37" t="s">
        <v>135</v>
      </c>
      <c r="D89" s="78">
        <v>34</v>
      </c>
      <c r="E89" s="38">
        <v>10</v>
      </c>
      <c r="F89" s="176">
        <f t="shared" si="3"/>
        <v>39181</v>
      </c>
      <c r="G89" s="176">
        <f>F89+E89</f>
        <v>39191</v>
      </c>
      <c r="H89" s="66" t="s">
        <v>149</v>
      </c>
      <c r="I89" s="148">
        <v>2</v>
      </c>
      <c r="J89" s="148"/>
      <c r="K89" s="148"/>
      <c r="L89" s="148"/>
      <c r="M89" s="148"/>
      <c r="N89" s="148"/>
      <c r="S89" s="96">
        <v>192</v>
      </c>
      <c r="T89" s="85">
        <v>2.5</v>
      </c>
      <c r="U89" s="85">
        <f t="shared" si="4"/>
        <v>200</v>
      </c>
      <c r="AE89" t="s">
        <v>197</v>
      </c>
    </row>
    <row r="90" spans="1:31" ht="12.75">
      <c r="A90" s="40"/>
      <c r="C90" s="37" t="s">
        <v>60</v>
      </c>
      <c r="D90" s="78">
        <v>6</v>
      </c>
      <c r="E90" s="38">
        <v>5</v>
      </c>
      <c r="F90" s="176">
        <f t="shared" si="3"/>
        <v>39191</v>
      </c>
      <c r="G90" s="176">
        <f t="shared" si="2"/>
        <v>39196</v>
      </c>
      <c r="H90" s="66" t="s">
        <v>149</v>
      </c>
      <c r="I90" s="148"/>
      <c r="J90" s="148"/>
      <c r="K90" s="148"/>
      <c r="L90" s="148"/>
      <c r="M90" s="148"/>
      <c r="N90" s="148"/>
      <c r="S90" s="96">
        <v>46</v>
      </c>
      <c r="T90" s="85">
        <v>2.5</v>
      </c>
      <c r="U90" s="85">
        <f t="shared" si="4"/>
        <v>100</v>
      </c>
      <c r="AE90" t="s">
        <v>197</v>
      </c>
    </row>
    <row r="91" spans="1:31" s="242" customFormat="1" ht="12.75">
      <c r="A91" s="243"/>
      <c r="B91" s="231"/>
      <c r="C91" s="235" t="s">
        <v>237</v>
      </c>
      <c r="D91" s="234">
        <v>6</v>
      </c>
      <c r="E91" s="244">
        <v>5</v>
      </c>
      <c r="F91" s="237">
        <f t="shared" si="3"/>
        <v>39196</v>
      </c>
      <c r="G91" s="237">
        <f>F91+E91</f>
        <v>39201</v>
      </c>
      <c r="H91" s="238" t="s">
        <v>149</v>
      </c>
      <c r="I91" s="241">
        <v>4</v>
      </c>
      <c r="J91" s="241"/>
      <c r="K91" s="241"/>
      <c r="L91" s="241"/>
      <c r="M91" s="241"/>
      <c r="N91" s="241"/>
      <c r="S91" s="245">
        <v>46</v>
      </c>
      <c r="T91" s="241">
        <v>2.5</v>
      </c>
      <c r="U91" s="241">
        <f>8*T91*E91</f>
        <v>100</v>
      </c>
      <c r="AE91" s="242" t="s">
        <v>197</v>
      </c>
    </row>
    <row r="92" spans="1:31" s="242" customFormat="1" ht="12.75">
      <c r="A92" s="243"/>
      <c r="B92" s="232"/>
      <c r="C92" s="235" t="s">
        <v>236</v>
      </c>
      <c r="D92" s="234">
        <v>3</v>
      </c>
      <c r="E92" s="244">
        <v>2</v>
      </c>
      <c r="F92" s="237">
        <f>G90</f>
        <v>39196</v>
      </c>
      <c r="G92" s="237">
        <f>F92+E92</f>
        <v>39198</v>
      </c>
      <c r="H92" s="238" t="s">
        <v>150</v>
      </c>
      <c r="I92" s="241"/>
      <c r="J92" s="241"/>
      <c r="K92" s="241"/>
      <c r="L92" s="241"/>
      <c r="M92" s="241"/>
      <c r="N92" s="241"/>
      <c r="S92" s="245">
        <v>29</v>
      </c>
      <c r="T92" s="241">
        <v>2.5</v>
      </c>
      <c r="U92" s="241">
        <f>8*T92*E92</f>
        <v>40</v>
      </c>
      <c r="AE92" s="242" t="s">
        <v>197</v>
      </c>
    </row>
    <row r="93" spans="1:31" ht="12.75">
      <c r="A93" s="40"/>
      <c r="C93" s="37" t="s">
        <v>57</v>
      </c>
      <c r="D93" s="78">
        <v>6</v>
      </c>
      <c r="E93" s="38">
        <v>18</v>
      </c>
      <c r="F93" s="176">
        <f>G90</f>
        <v>39196</v>
      </c>
      <c r="G93" s="176">
        <f>F93+E93</f>
        <v>39214</v>
      </c>
      <c r="H93" s="66" t="s">
        <v>152</v>
      </c>
      <c r="I93" s="148"/>
      <c r="J93" s="148"/>
      <c r="K93" s="148"/>
      <c r="L93" s="148"/>
      <c r="M93" s="148"/>
      <c r="N93" s="148"/>
      <c r="S93" s="96">
        <v>35</v>
      </c>
      <c r="T93" s="85">
        <v>2.5</v>
      </c>
      <c r="U93" s="85">
        <f t="shared" si="4"/>
        <v>360</v>
      </c>
      <c r="AE93" t="s">
        <v>197</v>
      </c>
    </row>
    <row r="94" spans="1:21" s="155" customFormat="1" ht="12.75">
      <c r="A94" s="109"/>
      <c r="B94" s="166"/>
      <c r="C94" s="156" t="s">
        <v>211</v>
      </c>
      <c r="D94" s="157">
        <v>48</v>
      </c>
      <c r="E94" s="158">
        <v>4</v>
      </c>
      <c r="F94" s="176">
        <f>G93</f>
        <v>39214</v>
      </c>
      <c r="G94" s="176">
        <f>F94+E94</f>
        <v>39218</v>
      </c>
      <c r="H94" s="163"/>
      <c r="I94" s="165"/>
      <c r="J94" s="165"/>
      <c r="K94" s="165"/>
      <c r="L94" s="165"/>
      <c r="M94" s="165"/>
      <c r="N94" s="165"/>
      <c r="S94" s="164">
        <v>288</v>
      </c>
      <c r="T94" s="165">
        <v>2.5</v>
      </c>
      <c r="U94" s="165">
        <f t="shared" si="4"/>
        <v>80</v>
      </c>
    </row>
    <row r="95" spans="1:31" ht="12.75">
      <c r="A95" s="40"/>
      <c r="C95" s="37" t="s">
        <v>63</v>
      </c>
      <c r="D95" s="78">
        <v>7</v>
      </c>
      <c r="E95" s="38">
        <v>4</v>
      </c>
      <c r="F95" s="176">
        <f>G93</f>
        <v>39214</v>
      </c>
      <c r="G95" s="176">
        <f t="shared" si="2"/>
        <v>39218</v>
      </c>
      <c r="H95" s="66" t="s">
        <v>153</v>
      </c>
      <c r="I95" s="148"/>
      <c r="J95" s="148"/>
      <c r="K95" s="148"/>
      <c r="L95" s="148"/>
      <c r="M95" s="148"/>
      <c r="N95" s="148"/>
      <c r="S95" s="96">
        <v>33.15</v>
      </c>
      <c r="T95" s="85">
        <v>2.5</v>
      </c>
      <c r="U95" s="85">
        <f t="shared" si="4"/>
        <v>80</v>
      </c>
      <c r="AE95" t="s">
        <v>197</v>
      </c>
    </row>
    <row r="96" spans="1:31" s="242" customFormat="1" ht="12.75">
      <c r="A96" s="243"/>
      <c r="B96" s="232"/>
      <c r="C96" s="235" t="s">
        <v>235</v>
      </c>
      <c r="D96" s="234">
        <v>3</v>
      </c>
      <c r="E96" s="244">
        <v>6</v>
      </c>
      <c r="F96" s="237">
        <f>G95</f>
        <v>39218</v>
      </c>
      <c r="G96" s="237">
        <f t="shared" si="2"/>
        <v>39224</v>
      </c>
      <c r="H96" s="238" t="s">
        <v>150</v>
      </c>
      <c r="I96" s="241"/>
      <c r="J96" s="241"/>
      <c r="K96" s="241"/>
      <c r="L96" s="241"/>
      <c r="M96" s="241"/>
      <c r="N96" s="241"/>
      <c r="S96" s="245">
        <v>29</v>
      </c>
      <c r="T96" s="241">
        <v>2.5</v>
      </c>
      <c r="U96" s="241">
        <f t="shared" si="4"/>
        <v>120</v>
      </c>
      <c r="AE96" s="242" t="s">
        <v>197</v>
      </c>
    </row>
    <row r="97" spans="1:31" ht="12.75">
      <c r="A97" s="40"/>
      <c r="B97" s="53"/>
      <c r="C97" s="37" t="s">
        <v>64</v>
      </c>
      <c r="D97" s="78">
        <v>4</v>
      </c>
      <c r="E97" s="38">
        <v>2</v>
      </c>
      <c r="F97" s="176">
        <f>G95</f>
        <v>39218</v>
      </c>
      <c r="G97" s="176">
        <f t="shared" si="2"/>
        <v>39220</v>
      </c>
      <c r="H97" s="66" t="s">
        <v>153</v>
      </c>
      <c r="I97" s="148"/>
      <c r="J97" s="148"/>
      <c r="K97" s="148"/>
      <c r="L97" s="148"/>
      <c r="M97" s="148"/>
      <c r="N97" s="148"/>
      <c r="S97" s="96">
        <v>42</v>
      </c>
      <c r="T97" s="85">
        <v>2.5</v>
      </c>
      <c r="U97" s="85">
        <f t="shared" si="4"/>
        <v>40</v>
      </c>
      <c r="AE97" t="s">
        <v>197</v>
      </c>
    </row>
    <row r="98" spans="2:14" ht="12.75">
      <c r="B98" s="40" t="s">
        <v>133</v>
      </c>
      <c r="C98" s="37"/>
      <c r="D98" s="78"/>
      <c r="E98" s="38"/>
      <c r="F98" s="176"/>
      <c r="G98" s="176"/>
      <c r="H98" s="66"/>
      <c r="I98" s="148"/>
      <c r="J98" s="148"/>
      <c r="K98" s="148"/>
      <c r="L98" s="148"/>
      <c r="M98" s="148"/>
      <c r="N98" s="148"/>
    </row>
    <row r="99" spans="1:14" ht="12.75">
      <c r="A99" s="40"/>
      <c r="B99" s="53"/>
      <c r="C99" s="37" t="s">
        <v>170</v>
      </c>
      <c r="D99" s="78"/>
      <c r="E99" s="38"/>
      <c r="F99" s="176"/>
      <c r="G99" s="176"/>
      <c r="H99" s="66"/>
      <c r="I99" s="148">
        <v>2</v>
      </c>
      <c r="J99" s="148"/>
      <c r="K99" s="148"/>
      <c r="L99" s="148"/>
      <c r="M99" s="148"/>
      <c r="N99" s="148"/>
    </row>
    <row r="100" spans="1:19" ht="12.75">
      <c r="A100" s="40"/>
      <c r="C100" s="151" t="s">
        <v>52</v>
      </c>
      <c r="D100" s="151">
        <v>35</v>
      </c>
      <c r="E100" s="152">
        <v>12</v>
      </c>
      <c r="F100" s="176">
        <v>39131</v>
      </c>
      <c r="G100" s="176">
        <f>F100+E100</f>
        <v>39143</v>
      </c>
      <c r="H100" s="147">
        <v>1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>
        <v>245</v>
      </c>
    </row>
    <row r="101" spans="1:19" ht="12.75">
      <c r="A101" s="40"/>
      <c r="C101" s="151" t="s">
        <v>53</v>
      </c>
      <c r="D101" s="151">
        <v>5</v>
      </c>
      <c r="E101" s="152">
        <v>7</v>
      </c>
      <c r="F101" s="176">
        <f>G100</f>
        <v>39143</v>
      </c>
      <c r="G101" s="176">
        <f>F101+E101</f>
        <v>39150</v>
      </c>
      <c r="H101" s="147">
        <v>1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>
        <v>53</v>
      </c>
    </row>
    <row r="102" spans="1:19" ht="12.75">
      <c r="A102" s="40"/>
      <c r="C102" s="151" t="s">
        <v>54</v>
      </c>
      <c r="D102" s="151">
        <v>0</v>
      </c>
      <c r="E102" s="152">
        <v>1</v>
      </c>
      <c r="F102" s="176">
        <f>G101</f>
        <v>39150</v>
      </c>
      <c r="G102" s="176">
        <f>F102+E102</f>
        <v>39151</v>
      </c>
      <c r="H102" s="147">
        <v>1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>
        <v>11</v>
      </c>
    </row>
    <row r="103" spans="1:19" ht="12.75">
      <c r="A103" s="40"/>
      <c r="C103" s="151" t="s">
        <v>55</v>
      </c>
      <c r="D103" s="151">
        <v>15</v>
      </c>
      <c r="E103" s="152">
        <v>3</v>
      </c>
      <c r="F103" s="176">
        <f>G102</f>
        <v>39151</v>
      </c>
      <c r="G103" s="176">
        <f>F103+E103</f>
        <v>39154</v>
      </c>
      <c r="H103" s="147">
        <v>1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>
        <v>183</v>
      </c>
    </row>
    <row r="104" spans="1:19" ht="12.75">
      <c r="A104" s="40"/>
      <c r="C104" s="151" t="s">
        <v>56</v>
      </c>
      <c r="D104" s="151">
        <v>27</v>
      </c>
      <c r="E104" s="152">
        <v>14</v>
      </c>
      <c r="F104" s="176">
        <f>G103</f>
        <v>39154</v>
      </c>
      <c r="G104" s="176">
        <f>F104+E104</f>
        <v>39168</v>
      </c>
      <c r="H104" s="147">
        <v>1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>
        <v>280</v>
      </c>
    </row>
    <row r="105" spans="1:19" ht="12.75">
      <c r="A105" s="40"/>
      <c r="C105" s="151" t="s">
        <v>58</v>
      </c>
      <c r="D105" s="151">
        <v>31</v>
      </c>
      <c r="E105" s="152">
        <v>3</v>
      </c>
      <c r="F105" s="176">
        <f>G104</f>
        <v>39168</v>
      </c>
      <c r="G105" s="176">
        <f aca="true" t="shared" si="5" ref="G105:G113">F105+E105</f>
        <v>39171</v>
      </c>
      <c r="H105" s="147">
        <v>1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>
        <v>163</v>
      </c>
    </row>
    <row r="106" spans="1:19" ht="12" customHeight="1">
      <c r="A106" s="40"/>
      <c r="C106" s="151" t="s">
        <v>131</v>
      </c>
      <c r="D106" s="151"/>
      <c r="E106" s="152">
        <v>4</v>
      </c>
      <c r="F106" s="176">
        <f aca="true" t="shared" si="6" ref="F106:F112">G105</f>
        <v>39171</v>
      </c>
      <c r="G106" s="175">
        <f t="shared" si="5"/>
        <v>39175</v>
      </c>
      <c r="H106" s="147">
        <v>1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>
        <v>28</v>
      </c>
    </row>
    <row r="107" spans="1:31" ht="12.75">
      <c r="A107" s="40"/>
      <c r="C107" s="37" t="s">
        <v>61</v>
      </c>
      <c r="D107" s="78">
        <v>8</v>
      </c>
      <c r="E107" s="38">
        <v>5</v>
      </c>
      <c r="F107" s="176">
        <f t="shared" si="6"/>
        <v>39175</v>
      </c>
      <c r="G107" s="176">
        <f t="shared" si="5"/>
        <v>39180</v>
      </c>
      <c r="H107" s="66" t="s">
        <v>149</v>
      </c>
      <c r="I107" s="148"/>
      <c r="S107" s="96">
        <v>80</v>
      </c>
      <c r="T107" s="85">
        <v>2.5</v>
      </c>
      <c r="U107" s="85">
        <f aca="true" t="shared" si="7" ref="U107:U118">8*T107*E107</f>
        <v>100</v>
      </c>
      <c r="AE107" t="s">
        <v>197</v>
      </c>
    </row>
    <row r="108" spans="1:31" ht="12.75">
      <c r="A108" s="40"/>
      <c r="C108" s="37" t="s">
        <v>62</v>
      </c>
      <c r="D108" s="78">
        <v>2</v>
      </c>
      <c r="E108" s="38">
        <v>2</v>
      </c>
      <c r="F108" s="176">
        <f t="shared" si="6"/>
        <v>39180</v>
      </c>
      <c r="G108" s="176">
        <f t="shared" si="5"/>
        <v>39182</v>
      </c>
      <c r="H108" s="66" t="s">
        <v>149</v>
      </c>
      <c r="I108" s="148"/>
      <c r="S108" s="96">
        <v>23</v>
      </c>
      <c r="T108" s="85">
        <v>2.5</v>
      </c>
      <c r="U108" s="85">
        <f t="shared" si="7"/>
        <v>40</v>
      </c>
      <c r="AE108" t="s">
        <v>197</v>
      </c>
    </row>
    <row r="109" spans="1:31" ht="12.75">
      <c r="A109" s="40"/>
      <c r="C109" s="37" t="s">
        <v>59</v>
      </c>
      <c r="D109" s="78">
        <v>34</v>
      </c>
      <c r="E109" s="38">
        <v>15</v>
      </c>
      <c r="F109" s="176">
        <f t="shared" si="6"/>
        <v>39182</v>
      </c>
      <c r="G109" s="176">
        <f t="shared" si="5"/>
        <v>39197</v>
      </c>
      <c r="H109" s="66" t="s">
        <v>151</v>
      </c>
      <c r="I109" s="148"/>
      <c r="S109" s="96">
        <v>384</v>
      </c>
      <c r="T109" s="85">
        <v>2.5</v>
      </c>
      <c r="U109" s="85">
        <f t="shared" si="7"/>
        <v>300</v>
      </c>
      <c r="AE109" t="s">
        <v>197</v>
      </c>
    </row>
    <row r="110" spans="1:31" ht="12.75">
      <c r="A110" s="40"/>
      <c r="C110" s="37" t="s">
        <v>135</v>
      </c>
      <c r="D110" s="78">
        <v>34</v>
      </c>
      <c r="E110" s="38">
        <v>10</v>
      </c>
      <c r="F110" s="176">
        <f t="shared" si="6"/>
        <v>39197</v>
      </c>
      <c r="G110" s="176">
        <f t="shared" si="5"/>
        <v>39207</v>
      </c>
      <c r="H110" s="66" t="s">
        <v>151</v>
      </c>
      <c r="I110" s="148">
        <v>2</v>
      </c>
      <c r="S110" s="96">
        <v>192</v>
      </c>
      <c r="T110" s="85">
        <v>2.5</v>
      </c>
      <c r="U110" s="85">
        <f t="shared" si="7"/>
        <v>200</v>
      </c>
      <c r="AE110" t="s">
        <v>197</v>
      </c>
    </row>
    <row r="111" spans="1:31" ht="12.75">
      <c r="A111" s="40"/>
      <c r="C111" s="37" t="s">
        <v>60</v>
      </c>
      <c r="D111" s="78">
        <v>7</v>
      </c>
      <c r="E111" s="38">
        <v>5</v>
      </c>
      <c r="F111" s="176">
        <f t="shared" si="6"/>
        <v>39207</v>
      </c>
      <c r="G111" s="176">
        <f t="shared" si="5"/>
        <v>39212</v>
      </c>
      <c r="H111" s="66" t="s">
        <v>154</v>
      </c>
      <c r="I111" s="148"/>
      <c r="S111" s="96">
        <v>38</v>
      </c>
      <c r="T111" s="85">
        <v>2.5</v>
      </c>
      <c r="U111" s="85">
        <f t="shared" si="7"/>
        <v>100</v>
      </c>
      <c r="AE111" t="s">
        <v>197</v>
      </c>
    </row>
    <row r="112" spans="1:31" s="242" customFormat="1" ht="12.75">
      <c r="A112" s="243"/>
      <c r="B112" s="231"/>
      <c r="C112" s="235" t="s">
        <v>237</v>
      </c>
      <c r="D112" s="234">
        <v>6</v>
      </c>
      <c r="E112" s="244">
        <v>5</v>
      </c>
      <c r="F112" s="237">
        <f t="shared" si="6"/>
        <v>39212</v>
      </c>
      <c r="G112" s="237">
        <f t="shared" si="5"/>
        <v>39217</v>
      </c>
      <c r="H112" s="238"/>
      <c r="I112" s="241">
        <v>4</v>
      </c>
      <c r="S112" s="245">
        <v>46</v>
      </c>
      <c r="T112" s="241">
        <v>2.5</v>
      </c>
      <c r="U112" s="241">
        <f t="shared" si="7"/>
        <v>100</v>
      </c>
      <c r="AE112" s="242" t="s">
        <v>197</v>
      </c>
    </row>
    <row r="113" spans="1:31" s="242" customFormat="1" ht="12.75">
      <c r="A113" s="243"/>
      <c r="B113" s="232"/>
      <c r="C113" s="235" t="s">
        <v>236</v>
      </c>
      <c r="D113" s="234">
        <v>3</v>
      </c>
      <c r="E113" s="244">
        <v>2</v>
      </c>
      <c r="F113" s="237">
        <f>G111</f>
        <v>39212</v>
      </c>
      <c r="G113" s="237">
        <f t="shared" si="5"/>
        <v>39214</v>
      </c>
      <c r="H113" s="238" t="s">
        <v>150</v>
      </c>
      <c r="I113" s="241"/>
      <c r="S113" s="245">
        <v>29</v>
      </c>
      <c r="T113" s="241">
        <v>2.5</v>
      </c>
      <c r="U113" s="241">
        <f t="shared" si="7"/>
        <v>40</v>
      </c>
      <c r="AE113" s="242" t="s">
        <v>197</v>
      </c>
    </row>
    <row r="114" spans="1:31" ht="12.75">
      <c r="A114" s="40"/>
      <c r="C114" s="37" t="s">
        <v>57</v>
      </c>
      <c r="D114" s="78">
        <v>12</v>
      </c>
      <c r="E114" s="38">
        <v>18</v>
      </c>
      <c r="F114" s="176">
        <f>G111</f>
        <v>39212</v>
      </c>
      <c r="G114" s="176">
        <f>F114+E114</f>
        <v>39230</v>
      </c>
      <c r="H114" s="66" t="s">
        <v>154</v>
      </c>
      <c r="I114" s="148"/>
      <c r="S114" s="96">
        <v>10</v>
      </c>
      <c r="T114" s="85">
        <v>2.5</v>
      </c>
      <c r="U114" s="85">
        <f t="shared" si="7"/>
        <v>360</v>
      </c>
      <c r="AE114" t="s">
        <v>197</v>
      </c>
    </row>
    <row r="115" spans="1:21" s="155" customFormat="1" ht="12.75">
      <c r="A115" s="109"/>
      <c r="B115" s="166"/>
      <c r="C115" s="156" t="s">
        <v>211</v>
      </c>
      <c r="D115" s="157">
        <v>48</v>
      </c>
      <c r="E115" s="158">
        <v>4</v>
      </c>
      <c r="F115" s="176">
        <f>G114</f>
        <v>39230</v>
      </c>
      <c r="G115" s="176">
        <f>F115+E115</f>
        <v>39234</v>
      </c>
      <c r="H115" s="163"/>
      <c r="I115" s="165"/>
      <c r="S115" s="164">
        <v>288</v>
      </c>
      <c r="T115" s="165">
        <v>2.5</v>
      </c>
      <c r="U115" s="165">
        <f>8*T115*E115</f>
        <v>80</v>
      </c>
    </row>
    <row r="116" spans="1:31" ht="12.75">
      <c r="A116" s="40"/>
      <c r="C116" s="37" t="s">
        <v>63</v>
      </c>
      <c r="D116" s="78">
        <v>4</v>
      </c>
      <c r="E116" s="38">
        <v>4</v>
      </c>
      <c r="F116" s="176">
        <f>G114</f>
        <v>39230</v>
      </c>
      <c r="G116" s="176">
        <f>F116+E116</f>
        <v>39234</v>
      </c>
      <c r="H116" s="66" t="s">
        <v>154</v>
      </c>
      <c r="I116" s="148"/>
      <c r="S116" s="96">
        <v>33.15</v>
      </c>
      <c r="T116" s="85">
        <v>2.5</v>
      </c>
      <c r="U116" s="85">
        <f t="shared" si="7"/>
        <v>80</v>
      </c>
      <c r="AE116" t="s">
        <v>197</v>
      </c>
    </row>
    <row r="117" spans="1:31" s="242" customFormat="1" ht="12.75">
      <c r="A117" s="243"/>
      <c r="B117" s="232"/>
      <c r="C117" s="235" t="s">
        <v>235</v>
      </c>
      <c r="D117" s="234">
        <v>3</v>
      </c>
      <c r="E117" s="244">
        <v>6</v>
      </c>
      <c r="F117" s="237">
        <f>G116</f>
        <v>39234</v>
      </c>
      <c r="G117" s="237">
        <f>F117+E117</f>
        <v>39240</v>
      </c>
      <c r="H117" s="238" t="s">
        <v>150</v>
      </c>
      <c r="I117" s="241"/>
      <c r="S117" s="245">
        <v>29</v>
      </c>
      <c r="T117" s="241">
        <v>2.5</v>
      </c>
      <c r="U117" s="241">
        <f t="shared" si="7"/>
        <v>120</v>
      </c>
      <c r="AE117" s="242" t="s">
        <v>197</v>
      </c>
    </row>
    <row r="118" spans="1:31" ht="12.75">
      <c r="A118" s="40"/>
      <c r="C118" s="37" t="s">
        <v>64</v>
      </c>
      <c r="D118" s="78">
        <v>2</v>
      </c>
      <c r="E118" s="38">
        <v>2</v>
      </c>
      <c r="F118" s="176">
        <f>G116</f>
        <v>39234</v>
      </c>
      <c r="G118" s="176">
        <f>F118+E118</f>
        <v>39236</v>
      </c>
      <c r="H118" s="66" t="s">
        <v>154</v>
      </c>
      <c r="I118" s="148"/>
      <c r="S118" s="96">
        <v>63</v>
      </c>
      <c r="T118" s="85">
        <v>2.5</v>
      </c>
      <c r="U118" s="85">
        <f t="shared" si="7"/>
        <v>40</v>
      </c>
      <c r="AE118" t="s">
        <v>197</v>
      </c>
    </row>
    <row r="119" spans="2:9" ht="12.75">
      <c r="B119" s="40" t="s">
        <v>134</v>
      </c>
      <c r="C119" s="37"/>
      <c r="D119" s="78"/>
      <c r="E119" s="38"/>
      <c r="F119" s="176"/>
      <c r="G119" s="176"/>
      <c r="H119" s="66"/>
      <c r="I119" s="148"/>
    </row>
    <row r="120" spans="1:9" ht="12.75">
      <c r="A120" s="40"/>
      <c r="B120" s="53"/>
      <c r="C120" s="37" t="s">
        <v>170</v>
      </c>
      <c r="D120" s="78"/>
      <c r="E120" s="38"/>
      <c r="F120" s="176"/>
      <c r="G120" s="176"/>
      <c r="H120" s="66"/>
      <c r="I120" s="148">
        <v>2</v>
      </c>
    </row>
    <row r="121" spans="1:21" s="148" customFormat="1" ht="12.75">
      <c r="A121" s="153"/>
      <c r="B121" s="154"/>
      <c r="C121" s="151" t="s">
        <v>52</v>
      </c>
      <c r="D121" s="151">
        <v>26</v>
      </c>
      <c r="E121" s="152">
        <v>12</v>
      </c>
      <c r="F121" s="176">
        <v>39181</v>
      </c>
      <c r="G121" s="176">
        <f aca="true" t="shared" si="8" ref="G121:G139">F121+E121</f>
        <v>39193</v>
      </c>
      <c r="H121" s="147">
        <v>1</v>
      </c>
      <c r="S121" s="148">
        <v>221</v>
      </c>
      <c r="T121" s="85"/>
      <c r="U121" s="85"/>
    </row>
    <row r="122" spans="1:31" s="242" customFormat="1" ht="12.75">
      <c r="A122" s="243"/>
      <c r="B122" s="232"/>
      <c r="C122" s="235" t="s">
        <v>236</v>
      </c>
      <c r="D122" s="234">
        <v>3</v>
      </c>
      <c r="E122" s="244">
        <v>2</v>
      </c>
      <c r="F122" s="237">
        <f>G121</f>
        <v>39193</v>
      </c>
      <c r="G122" s="237">
        <f t="shared" si="8"/>
        <v>39195</v>
      </c>
      <c r="H122" s="238" t="s">
        <v>150</v>
      </c>
      <c r="I122" s="241"/>
      <c r="S122" s="245">
        <v>29</v>
      </c>
      <c r="T122" s="241">
        <v>2.5</v>
      </c>
      <c r="U122" s="241">
        <f>8*T122*E122</f>
        <v>40</v>
      </c>
      <c r="AE122" s="242" t="s">
        <v>197</v>
      </c>
    </row>
    <row r="123" spans="1:31" ht="12.75">
      <c r="A123" s="40"/>
      <c r="B123" s="52"/>
      <c r="C123" s="37" t="s">
        <v>53</v>
      </c>
      <c r="D123" s="78">
        <v>3</v>
      </c>
      <c r="E123" s="38">
        <v>7</v>
      </c>
      <c r="F123" s="176">
        <f>G121</f>
        <v>39193</v>
      </c>
      <c r="G123" s="176">
        <f t="shared" si="8"/>
        <v>39200</v>
      </c>
      <c r="H123" s="66" t="s">
        <v>150</v>
      </c>
      <c r="I123" s="148"/>
      <c r="S123" s="96">
        <v>29</v>
      </c>
      <c r="T123" s="85">
        <v>2.5</v>
      </c>
      <c r="U123" s="85">
        <f aca="true" t="shared" si="9" ref="U123:U142">8*T123*E123</f>
        <v>140</v>
      </c>
      <c r="AE123" t="s">
        <v>197</v>
      </c>
    </row>
    <row r="124" spans="1:31" s="242" customFormat="1" ht="12.75">
      <c r="A124" s="243"/>
      <c r="B124" s="232"/>
      <c r="C124" s="235" t="s">
        <v>235</v>
      </c>
      <c r="D124" s="234">
        <v>3</v>
      </c>
      <c r="E124" s="244">
        <v>6</v>
      </c>
      <c r="F124" s="237">
        <f>G123</f>
        <v>39200</v>
      </c>
      <c r="G124" s="237">
        <f>F124+E124</f>
        <v>39206</v>
      </c>
      <c r="H124" s="238" t="s">
        <v>150</v>
      </c>
      <c r="I124" s="241"/>
      <c r="S124" s="245">
        <v>29</v>
      </c>
      <c r="T124" s="241">
        <v>2.5</v>
      </c>
      <c r="U124" s="241">
        <f>8*T124*E124</f>
        <v>120</v>
      </c>
      <c r="AE124" s="242" t="s">
        <v>197</v>
      </c>
    </row>
    <row r="125" spans="1:31" ht="12.75">
      <c r="A125" s="40"/>
      <c r="B125" s="52"/>
      <c r="C125" s="37" t="s">
        <v>54</v>
      </c>
      <c r="D125" s="78">
        <v>0</v>
      </c>
      <c r="E125" s="38">
        <v>1</v>
      </c>
      <c r="F125" s="176">
        <f>G123</f>
        <v>39200</v>
      </c>
      <c r="G125" s="176">
        <f t="shared" si="8"/>
        <v>39201</v>
      </c>
      <c r="H125" s="66" t="s">
        <v>150</v>
      </c>
      <c r="I125" s="148"/>
      <c r="S125" s="96">
        <v>11</v>
      </c>
      <c r="T125" s="85">
        <v>2.5</v>
      </c>
      <c r="U125" s="85">
        <f t="shared" si="9"/>
        <v>20</v>
      </c>
      <c r="AE125" t="s">
        <v>197</v>
      </c>
    </row>
    <row r="126" spans="1:31" ht="12.75">
      <c r="A126" s="40"/>
      <c r="B126" s="52"/>
      <c r="C126" s="37" t="s">
        <v>55</v>
      </c>
      <c r="D126" s="78">
        <v>15</v>
      </c>
      <c r="E126" s="38">
        <v>3</v>
      </c>
      <c r="F126" s="176">
        <f aca="true" t="shared" si="10" ref="F126:F135">G125</f>
        <v>39201</v>
      </c>
      <c r="G126" s="176">
        <f t="shared" si="8"/>
        <v>39204</v>
      </c>
      <c r="H126" s="66" t="s">
        <v>150</v>
      </c>
      <c r="I126" s="148">
        <v>2</v>
      </c>
      <c r="S126" s="96">
        <v>86</v>
      </c>
      <c r="T126" s="85">
        <v>2.5</v>
      </c>
      <c r="U126" s="85">
        <f t="shared" si="9"/>
        <v>60</v>
      </c>
      <c r="AE126" t="s">
        <v>197</v>
      </c>
    </row>
    <row r="127" spans="1:31" ht="12.75">
      <c r="A127" s="40"/>
      <c r="B127" s="52"/>
      <c r="C127" s="37" t="s">
        <v>56</v>
      </c>
      <c r="D127" s="78">
        <v>28</v>
      </c>
      <c r="E127" s="38">
        <v>14</v>
      </c>
      <c r="F127" s="176">
        <f t="shared" si="10"/>
        <v>39204</v>
      </c>
      <c r="G127" s="176">
        <f t="shared" si="8"/>
        <v>39218</v>
      </c>
      <c r="H127" s="66" t="s">
        <v>151</v>
      </c>
      <c r="I127" s="148"/>
      <c r="S127" s="96">
        <v>420</v>
      </c>
      <c r="T127" s="85">
        <v>2.5</v>
      </c>
      <c r="U127" s="85">
        <f t="shared" si="9"/>
        <v>280</v>
      </c>
      <c r="AE127" t="s">
        <v>197</v>
      </c>
    </row>
    <row r="128" spans="1:31" ht="12.75">
      <c r="A128" s="40"/>
      <c r="B128" s="52"/>
      <c r="C128" s="37" t="s">
        <v>58</v>
      </c>
      <c r="D128" s="78">
        <v>26</v>
      </c>
      <c r="E128" s="38">
        <v>3</v>
      </c>
      <c r="F128" s="176">
        <f t="shared" si="10"/>
        <v>39218</v>
      </c>
      <c r="G128" s="176">
        <f aca="true" t="shared" si="11" ref="G128:G135">F128+E128</f>
        <v>39221</v>
      </c>
      <c r="H128" s="66" t="s">
        <v>151</v>
      </c>
      <c r="I128" s="148"/>
      <c r="S128" s="96">
        <v>266</v>
      </c>
      <c r="T128" s="85">
        <v>2.5</v>
      </c>
      <c r="U128" s="85">
        <f t="shared" si="9"/>
        <v>60</v>
      </c>
      <c r="AE128" t="s">
        <v>197</v>
      </c>
    </row>
    <row r="129" spans="1:31" ht="12.75">
      <c r="A129" s="40"/>
      <c r="B129" s="52"/>
      <c r="C129" s="37" t="s">
        <v>131</v>
      </c>
      <c r="D129" s="78"/>
      <c r="E129" s="38">
        <v>4</v>
      </c>
      <c r="F129" s="176">
        <f t="shared" si="10"/>
        <v>39221</v>
      </c>
      <c r="G129" s="176">
        <f t="shared" si="11"/>
        <v>39225</v>
      </c>
      <c r="H129" s="66" t="s">
        <v>151</v>
      </c>
      <c r="I129" s="148"/>
      <c r="S129" s="96">
        <v>28</v>
      </c>
      <c r="T129" s="85">
        <v>2.5</v>
      </c>
      <c r="U129" s="85">
        <f t="shared" si="9"/>
        <v>80</v>
      </c>
      <c r="AE129" t="s">
        <v>197</v>
      </c>
    </row>
    <row r="130" spans="1:31" ht="12.75">
      <c r="A130" s="40"/>
      <c r="B130" s="52"/>
      <c r="C130" s="37" t="s">
        <v>61</v>
      </c>
      <c r="D130" s="78">
        <v>8</v>
      </c>
      <c r="E130" s="38">
        <v>5</v>
      </c>
      <c r="F130" s="176">
        <f t="shared" si="10"/>
        <v>39225</v>
      </c>
      <c r="G130" s="176">
        <f t="shared" si="11"/>
        <v>39230</v>
      </c>
      <c r="H130" s="66" t="s">
        <v>155</v>
      </c>
      <c r="I130" s="148"/>
      <c r="S130" s="96">
        <v>50</v>
      </c>
      <c r="T130" s="85">
        <v>2.5</v>
      </c>
      <c r="U130" s="85">
        <f t="shared" si="9"/>
        <v>100</v>
      </c>
      <c r="AE130" t="s">
        <v>197</v>
      </c>
    </row>
    <row r="131" spans="1:31" ht="12.75">
      <c r="A131" s="40"/>
      <c r="B131" s="52"/>
      <c r="C131" s="37" t="s">
        <v>62</v>
      </c>
      <c r="D131" s="78">
        <v>2</v>
      </c>
      <c r="E131" s="38">
        <v>2</v>
      </c>
      <c r="F131" s="176">
        <f t="shared" si="10"/>
        <v>39230</v>
      </c>
      <c r="G131" s="176">
        <f t="shared" si="11"/>
        <v>39232</v>
      </c>
      <c r="H131" s="66" t="s">
        <v>156</v>
      </c>
      <c r="I131" s="148"/>
      <c r="S131" s="96">
        <v>22</v>
      </c>
      <c r="T131" s="85">
        <v>2.5</v>
      </c>
      <c r="U131" s="85">
        <f t="shared" si="9"/>
        <v>40</v>
      </c>
      <c r="AE131" t="s">
        <v>197</v>
      </c>
    </row>
    <row r="132" spans="1:31" ht="12.75">
      <c r="A132" s="40"/>
      <c r="B132" s="52"/>
      <c r="C132" s="37" t="s">
        <v>59</v>
      </c>
      <c r="D132" s="78">
        <v>29</v>
      </c>
      <c r="E132" s="38">
        <v>15</v>
      </c>
      <c r="F132" s="176">
        <f t="shared" si="10"/>
        <v>39232</v>
      </c>
      <c r="G132" s="176">
        <f t="shared" si="11"/>
        <v>39247</v>
      </c>
      <c r="H132" s="66" t="s">
        <v>156</v>
      </c>
      <c r="I132" s="148"/>
      <c r="S132" s="96">
        <v>352</v>
      </c>
      <c r="T132" s="85">
        <v>2.5</v>
      </c>
      <c r="U132" s="85">
        <f t="shared" si="9"/>
        <v>300</v>
      </c>
      <c r="AE132" t="s">
        <v>197</v>
      </c>
    </row>
    <row r="133" spans="1:31" ht="12.75">
      <c r="A133" s="40"/>
      <c r="C133" s="37" t="s">
        <v>135</v>
      </c>
      <c r="D133" s="78">
        <v>34</v>
      </c>
      <c r="E133" s="38">
        <v>10</v>
      </c>
      <c r="F133" s="176">
        <f t="shared" si="10"/>
        <v>39247</v>
      </c>
      <c r="G133" s="176">
        <f t="shared" si="11"/>
        <v>39257</v>
      </c>
      <c r="H133" s="66" t="s">
        <v>156</v>
      </c>
      <c r="I133" s="148">
        <v>2</v>
      </c>
      <c r="S133" s="96">
        <v>192</v>
      </c>
      <c r="T133" s="85">
        <v>2.5</v>
      </c>
      <c r="U133" s="85">
        <f t="shared" si="9"/>
        <v>200</v>
      </c>
      <c r="AE133" t="s">
        <v>197</v>
      </c>
    </row>
    <row r="134" spans="1:31" ht="12.75">
      <c r="A134" s="40"/>
      <c r="B134" s="52"/>
      <c r="C134" s="37" t="s">
        <v>60</v>
      </c>
      <c r="D134" s="78">
        <v>4</v>
      </c>
      <c r="E134" s="38">
        <v>5</v>
      </c>
      <c r="F134" s="176">
        <f t="shared" si="10"/>
        <v>39257</v>
      </c>
      <c r="G134" s="176">
        <f t="shared" si="11"/>
        <v>39262</v>
      </c>
      <c r="H134" s="66" t="s">
        <v>156</v>
      </c>
      <c r="I134" s="148"/>
      <c r="S134" s="96">
        <v>36</v>
      </c>
      <c r="T134" s="85">
        <v>2.5</v>
      </c>
      <c r="U134" s="85">
        <f t="shared" si="9"/>
        <v>100</v>
      </c>
      <c r="AE134" t="s">
        <v>197</v>
      </c>
    </row>
    <row r="135" spans="1:31" s="242" customFormat="1" ht="12.75">
      <c r="A135" s="243"/>
      <c r="B135" s="231"/>
      <c r="C135" s="235" t="s">
        <v>237</v>
      </c>
      <c r="D135" s="234">
        <v>6</v>
      </c>
      <c r="E135" s="244">
        <v>5</v>
      </c>
      <c r="F135" s="237">
        <f t="shared" si="10"/>
        <v>39262</v>
      </c>
      <c r="G135" s="237">
        <f t="shared" si="11"/>
        <v>39267</v>
      </c>
      <c r="H135" s="238"/>
      <c r="I135" s="241">
        <v>4</v>
      </c>
      <c r="S135" s="245">
        <v>46</v>
      </c>
      <c r="T135" s="241">
        <v>2.5</v>
      </c>
      <c r="U135" s="241">
        <f t="shared" si="9"/>
        <v>100</v>
      </c>
      <c r="AE135" s="242" t="s">
        <v>197</v>
      </c>
    </row>
    <row r="136" spans="1:31" ht="12.75">
      <c r="A136" s="40"/>
      <c r="B136" s="52"/>
      <c r="C136" s="37" t="s">
        <v>57</v>
      </c>
      <c r="D136" s="78">
        <v>2</v>
      </c>
      <c r="E136" s="38">
        <v>18</v>
      </c>
      <c r="F136" s="176">
        <f>G134</f>
        <v>39262</v>
      </c>
      <c r="G136" s="176">
        <f t="shared" si="8"/>
        <v>39280</v>
      </c>
      <c r="H136" s="66" t="s">
        <v>156</v>
      </c>
      <c r="I136" s="148"/>
      <c r="S136" s="96">
        <v>10</v>
      </c>
      <c r="T136" s="85">
        <v>2.5</v>
      </c>
      <c r="U136" s="85">
        <f t="shared" si="9"/>
        <v>360</v>
      </c>
      <c r="AE136" t="s">
        <v>197</v>
      </c>
    </row>
    <row r="137" spans="1:21" s="155" customFormat="1" ht="12.75">
      <c r="A137" s="109"/>
      <c r="B137" s="166"/>
      <c r="C137" s="156" t="s">
        <v>211</v>
      </c>
      <c r="D137" s="157">
        <v>48</v>
      </c>
      <c r="E137" s="158">
        <v>4</v>
      </c>
      <c r="F137" s="176">
        <f>G136</f>
        <v>39280</v>
      </c>
      <c r="G137" s="176">
        <f>F137+E137</f>
        <v>39284</v>
      </c>
      <c r="H137" s="163"/>
      <c r="I137" s="165"/>
      <c r="S137" s="164">
        <v>288</v>
      </c>
      <c r="T137" s="165">
        <v>2.5</v>
      </c>
      <c r="U137" s="85">
        <f t="shared" si="9"/>
        <v>80</v>
      </c>
    </row>
    <row r="138" spans="1:31" ht="12.75">
      <c r="A138" s="40"/>
      <c r="B138" s="52"/>
      <c r="C138" s="37" t="s">
        <v>63</v>
      </c>
      <c r="D138" s="78">
        <v>2</v>
      </c>
      <c r="E138" s="38">
        <v>4</v>
      </c>
      <c r="F138" s="176">
        <f>G136</f>
        <v>39280</v>
      </c>
      <c r="G138" s="176">
        <f t="shared" si="8"/>
        <v>39284</v>
      </c>
      <c r="H138" s="66" t="s">
        <v>156</v>
      </c>
      <c r="S138" s="96">
        <v>33.15</v>
      </c>
      <c r="T138" s="85">
        <v>2.5</v>
      </c>
      <c r="U138" s="85">
        <f t="shared" si="9"/>
        <v>80</v>
      </c>
      <c r="AE138" t="s">
        <v>197</v>
      </c>
    </row>
    <row r="139" spans="1:31" ht="12.75">
      <c r="A139" s="40"/>
      <c r="B139" s="55"/>
      <c r="C139" s="37" t="s">
        <v>64</v>
      </c>
      <c r="D139" s="78">
        <v>2</v>
      </c>
      <c r="E139" s="38">
        <v>2</v>
      </c>
      <c r="F139" s="176">
        <f>G138</f>
        <v>39284</v>
      </c>
      <c r="G139" s="176">
        <f t="shared" si="8"/>
        <v>39286</v>
      </c>
      <c r="H139" s="66" t="s">
        <v>156</v>
      </c>
      <c r="S139" s="96">
        <v>43</v>
      </c>
      <c r="T139" s="85">
        <v>2.5</v>
      </c>
      <c r="U139" s="85">
        <f t="shared" si="9"/>
        <v>40</v>
      </c>
      <c r="AE139" t="s">
        <v>197</v>
      </c>
    </row>
    <row r="140" spans="1:21" ht="12.75">
      <c r="A140" s="52"/>
      <c r="B140" s="40" t="s">
        <v>65</v>
      </c>
      <c r="C140" s="37"/>
      <c r="D140" s="78"/>
      <c r="E140" s="38"/>
      <c r="F140" s="176"/>
      <c r="G140" s="176"/>
      <c r="H140" s="66"/>
      <c r="U140" s="85">
        <f t="shared" si="9"/>
        <v>0</v>
      </c>
    </row>
    <row r="141" spans="1:21" s="155" customFormat="1" ht="12.75">
      <c r="A141" s="109"/>
      <c r="B141" s="166"/>
      <c r="C141" s="156" t="s">
        <v>207</v>
      </c>
      <c r="D141" s="157">
        <v>48</v>
      </c>
      <c r="E141" s="158">
        <v>17</v>
      </c>
      <c r="F141" s="176">
        <v>39457</v>
      </c>
      <c r="G141" s="176">
        <f>F141+E141</f>
        <v>39474</v>
      </c>
      <c r="H141" s="163"/>
      <c r="S141" s="164">
        <v>288</v>
      </c>
      <c r="T141" s="165">
        <v>2.5</v>
      </c>
      <c r="U141" s="85">
        <f t="shared" si="9"/>
        <v>340</v>
      </c>
    </row>
    <row r="142" spans="1:21" s="155" customFormat="1" ht="12.75">
      <c r="A142" s="109"/>
      <c r="B142" s="166"/>
      <c r="C142" s="156" t="s">
        <v>211</v>
      </c>
      <c r="D142" s="157">
        <v>48</v>
      </c>
      <c r="E142" s="158">
        <v>2</v>
      </c>
      <c r="F142" s="176">
        <f>G141</f>
        <v>39474</v>
      </c>
      <c r="G142" s="176">
        <f>F142+E142</f>
        <v>39476</v>
      </c>
      <c r="H142" s="163"/>
      <c r="S142" s="164">
        <v>288</v>
      </c>
      <c r="T142" s="165">
        <v>2.5</v>
      </c>
      <c r="U142" s="85">
        <f t="shared" si="9"/>
        <v>40</v>
      </c>
    </row>
    <row r="143" spans="1:8" s="164" customFormat="1" ht="12.75">
      <c r="A143" s="192"/>
      <c r="B143" s="192"/>
      <c r="C143" s="193"/>
      <c r="D143" s="193"/>
      <c r="E143" s="194"/>
      <c r="F143" s="180"/>
      <c r="G143" s="180"/>
      <c r="H143" s="195"/>
    </row>
    <row r="144" spans="1:9" ht="12.75">
      <c r="A144" s="53"/>
      <c r="B144" s="50" t="s">
        <v>128</v>
      </c>
      <c r="C144" s="44"/>
      <c r="D144" s="80"/>
      <c r="E144" s="45"/>
      <c r="F144" s="180"/>
      <c r="G144" s="180"/>
      <c r="H144" s="66"/>
      <c r="I144" s="148"/>
    </row>
    <row r="145" spans="2:29" ht="12.75">
      <c r="B145" s="52"/>
      <c r="C145" s="42" t="s">
        <v>119</v>
      </c>
      <c r="D145" s="78">
        <v>46</v>
      </c>
      <c r="E145" s="37">
        <v>2</v>
      </c>
      <c r="F145" s="181">
        <v>39181</v>
      </c>
      <c r="G145" s="176">
        <f aca="true" t="shared" si="12" ref="G145:G155">F145+E145</f>
        <v>39183</v>
      </c>
      <c r="H145" s="66"/>
      <c r="I145" s="148">
        <v>3</v>
      </c>
      <c r="J145" s="43"/>
      <c r="K145" s="42"/>
      <c r="L145" s="42"/>
      <c r="M145" s="42"/>
      <c r="N145" s="42"/>
      <c r="O145" s="42"/>
      <c r="P145" s="42"/>
      <c r="Q145" s="42"/>
      <c r="R145" s="42"/>
      <c r="S145" s="97"/>
      <c r="T145" s="85">
        <v>2.5</v>
      </c>
      <c r="U145" s="85">
        <f aca="true" t="shared" si="13" ref="U145:U169">8*T145*E145</f>
        <v>40</v>
      </c>
      <c r="V145" s="42"/>
      <c r="W145" s="42"/>
      <c r="X145" s="42"/>
      <c r="Y145" s="42"/>
      <c r="Z145" s="42"/>
      <c r="AA145" s="42"/>
      <c r="AB145" s="42"/>
      <c r="AC145" s="42"/>
    </row>
    <row r="146" spans="2:29" ht="12.75">
      <c r="B146" s="52"/>
      <c r="C146" s="42" t="s">
        <v>120</v>
      </c>
      <c r="D146" s="78">
        <v>67</v>
      </c>
      <c r="E146" s="37">
        <v>12</v>
      </c>
      <c r="F146" s="181">
        <v>39181</v>
      </c>
      <c r="G146" s="176">
        <f t="shared" si="12"/>
        <v>39193</v>
      </c>
      <c r="H146" s="66"/>
      <c r="I146" s="148">
        <v>2</v>
      </c>
      <c r="J146" s="43"/>
      <c r="K146" s="42"/>
      <c r="L146" s="42"/>
      <c r="M146" s="42"/>
      <c r="N146" s="42"/>
      <c r="O146" s="42"/>
      <c r="P146" s="42"/>
      <c r="Q146" s="42"/>
      <c r="R146" s="42"/>
      <c r="S146" s="97"/>
      <c r="T146" s="85">
        <v>2.5</v>
      </c>
      <c r="U146" s="85">
        <f t="shared" si="13"/>
        <v>240</v>
      </c>
      <c r="V146" s="42"/>
      <c r="W146" s="42"/>
      <c r="X146" s="42"/>
      <c r="Y146" s="42"/>
      <c r="Z146" s="42"/>
      <c r="AA146" s="42"/>
      <c r="AB146" s="42"/>
      <c r="AC146" s="42"/>
    </row>
    <row r="147" spans="1:29" s="108" customFormat="1" ht="12.75">
      <c r="A147" s="99"/>
      <c r="B147" s="100"/>
      <c r="C147" s="101" t="s">
        <v>121</v>
      </c>
      <c r="D147" s="102">
        <v>36</v>
      </c>
      <c r="E147" s="103">
        <v>36</v>
      </c>
      <c r="F147" s="182">
        <v>39170</v>
      </c>
      <c r="G147" s="183">
        <f t="shared" si="12"/>
        <v>39206</v>
      </c>
      <c r="H147" s="104"/>
      <c r="I147" s="329"/>
      <c r="J147" s="105"/>
      <c r="K147" s="101"/>
      <c r="L147" s="101"/>
      <c r="M147" s="101"/>
      <c r="N147" s="101"/>
      <c r="O147" s="101"/>
      <c r="P147" s="101"/>
      <c r="Q147" s="101"/>
      <c r="R147" s="101"/>
      <c r="S147" s="106"/>
      <c r="T147" s="107">
        <v>0</v>
      </c>
      <c r="U147" s="85">
        <f t="shared" si="13"/>
        <v>0</v>
      </c>
      <c r="V147" s="101"/>
      <c r="W147" s="101"/>
      <c r="X147" s="101"/>
      <c r="Y147" s="101"/>
      <c r="Z147" s="101"/>
      <c r="AA147" s="101"/>
      <c r="AB147" s="101"/>
      <c r="AC147" s="101"/>
    </row>
    <row r="148" spans="2:29" ht="12.75">
      <c r="B148" s="52"/>
      <c r="C148" s="42" t="s">
        <v>136</v>
      </c>
      <c r="D148" s="78">
        <v>90</v>
      </c>
      <c r="E148" s="37">
        <v>7</v>
      </c>
      <c r="F148" s="181">
        <v>39175</v>
      </c>
      <c r="G148" s="176">
        <f t="shared" si="12"/>
        <v>39182</v>
      </c>
      <c r="H148" s="66"/>
      <c r="I148" s="148">
        <v>2</v>
      </c>
      <c r="J148" s="43"/>
      <c r="K148" s="42"/>
      <c r="L148" s="42"/>
      <c r="M148" s="42"/>
      <c r="N148" s="42"/>
      <c r="O148" s="42"/>
      <c r="P148" s="42"/>
      <c r="Q148" s="42"/>
      <c r="R148" s="42"/>
      <c r="S148" s="97"/>
      <c r="T148" s="85">
        <v>2.5</v>
      </c>
      <c r="U148" s="85">
        <f t="shared" si="13"/>
        <v>140</v>
      </c>
      <c r="V148" s="42"/>
      <c r="W148" s="42"/>
      <c r="X148" s="42"/>
      <c r="Y148" s="42"/>
      <c r="Z148" s="42"/>
      <c r="AA148" s="42"/>
      <c r="AB148" s="42"/>
      <c r="AC148" s="42"/>
    </row>
    <row r="149" spans="1:29" s="242" customFormat="1" ht="12.75">
      <c r="A149" s="231"/>
      <c r="B149" s="232"/>
      <c r="C149" s="233" t="s">
        <v>234</v>
      </c>
      <c r="D149" s="234">
        <v>90</v>
      </c>
      <c r="E149" s="235">
        <v>30</v>
      </c>
      <c r="F149" s="236">
        <v>39175</v>
      </c>
      <c r="G149" s="237">
        <f>F149+E149</f>
        <v>39205</v>
      </c>
      <c r="H149" s="238"/>
      <c r="I149" s="241">
        <v>2</v>
      </c>
      <c r="J149" s="239"/>
      <c r="K149" s="233"/>
      <c r="L149" s="233"/>
      <c r="M149" s="233"/>
      <c r="N149" s="233"/>
      <c r="O149" s="233"/>
      <c r="P149" s="233"/>
      <c r="Q149" s="233"/>
      <c r="R149" s="233"/>
      <c r="S149" s="240"/>
      <c r="T149" s="241">
        <v>2.5</v>
      </c>
      <c r="U149" s="241">
        <f t="shared" si="13"/>
        <v>600</v>
      </c>
      <c r="V149" s="233"/>
      <c r="W149" s="233"/>
      <c r="X149" s="233"/>
      <c r="Y149" s="233"/>
      <c r="Z149" s="233"/>
      <c r="AA149" s="233"/>
      <c r="AB149" s="233"/>
      <c r="AC149" s="233"/>
    </row>
    <row r="150" spans="2:29" ht="12.75">
      <c r="B150" s="52"/>
      <c r="C150" s="42" t="s">
        <v>122</v>
      </c>
      <c r="D150" s="78">
        <v>6</v>
      </c>
      <c r="E150" s="37">
        <v>6</v>
      </c>
      <c r="F150" s="181">
        <v>39182</v>
      </c>
      <c r="G150" s="176">
        <f t="shared" si="12"/>
        <v>39188</v>
      </c>
      <c r="H150" s="66"/>
      <c r="I150" s="148">
        <v>40</v>
      </c>
      <c r="J150" s="43"/>
      <c r="K150" s="42"/>
      <c r="L150" s="42"/>
      <c r="M150" s="42"/>
      <c r="N150" s="42"/>
      <c r="O150" s="42"/>
      <c r="P150" s="42"/>
      <c r="Q150" s="42"/>
      <c r="R150" s="42"/>
      <c r="S150" s="97"/>
      <c r="T150" s="85">
        <v>2.5</v>
      </c>
      <c r="U150" s="85">
        <f t="shared" si="13"/>
        <v>120</v>
      </c>
      <c r="V150" s="42"/>
      <c r="W150" s="42"/>
      <c r="X150" s="42"/>
      <c r="Y150" s="42"/>
      <c r="Z150" s="42"/>
      <c r="AA150" s="42"/>
      <c r="AB150" s="42"/>
      <c r="AC150" s="42"/>
    </row>
    <row r="151" spans="2:29" ht="12.75">
      <c r="B151" s="52"/>
      <c r="C151" s="42" t="s">
        <v>123</v>
      </c>
      <c r="D151" s="78">
        <v>56</v>
      </c>
      <c r="E151" s="37">
        <v>20</v>
      </c>
      <c r="F151" s="181">
        <v>39171</v>
      </c>
      <c r="G151" s="176">
        <f t="shared" si="12"/>
        <v>39191</v>
      </c>
      <c r="H151" s="66"/>
      <c r="I151" s="148">
        <v>25</v>
      </c>
      <c r="J151" s="43"/>
      <c r="K151" s="42"/>
      <c r="L151" s="42"/>
      <c r="M151" s="42"/>
      <c r="N151" s="42"/>
      <c r="O151" s="42"/>
      <c r="P151" s="42"/>
      <c r="Q151" s="42"/>
      <c r="R151" s="42"/>
      <c r="S151" s="97"/>
      <c r="T151" s="85">
        <v>2.5</v>
      </c>
      <c r="U151" s="85">
        <f t="shared" si="13"/>
        <v>400</v>
      </c>
      <c r="V151" s="42"/>
      <c r="W151" s="42"/>
      <c r="X151" s="42"/>
      <c r="Y151" s="42"/>
      <c r="Z151" s="42"/>
      <c r="AA151" s="42"/>
      <c r="AB151" s="42"/>
      <c r="AC151" s="42"/>
    </row>
    <row r="152" spans="2:29" ht="12.75">
      <c r="B152" s="52"/>
      <c r="C152" s="42" t="s">
        <v>124</v>
      </c>
      <c r="D152" s="78">
        <v>4</v>
      </c>
      <c r="E152" s="37">
        <v>4</v>
      </c>
      <c r="F152" s="181">
        <v>39174</v>
      </c>
      <c r="G152" s="176">
        <f t="shared" si="12"/>
        <v>39178</v>
      </c>
      <c r="H152" s="66"/>
      <c r="I152" s="147"/>
      <c r="J152" s="43"/>
      <c r="K152" s="42"/>
      <c r="L152" s="42"/>
      <c r="M152" s="42"/>
      <c r="N152" s="42"/>
      <c r="O152" s="42"/>
      <c r="P152" s="42"/>
      <c r="Q152" s="42"/>
      <c r="R152" s="42"/>
      <c r="S152" s="97"/>
      <c r="T152" s="85">
        <v>2.5</v>
      </c>
      <c r="U152" s="85">
        <f t="shared" si="13"/>
        <v>80</v>
      </c>
      <c r="V152" s="42"/>
      <c r="W152" s="42"/>
      <c r="X152" s="42"/>
      <c r="Y152" s="42"/>
      <c r="Z152" s="42"/>
      <c r="AA152" s="42"/>
      <c r="AB152" s="42"/>
      <c r="AC152" s="42"/>
    </row>
    <row r="153" spans="2:29" ht="12.75">
      <c r="B153" s="52"/>
      <c r="C153" s="42" t="s">
        <v>125</v>
      </c>
      <c r="D153" s="78">
        <v>11</v>
      </c>
      <c r="E153" s="37">
        <v>11</v>
      </c>
      <c r="F153" s="181">
        <v>39181</v>
      </c>
      <c r="G153" s="176">
        <f t="shared" si="12"/>
        <v>39192</v>
      </c>
      <c r="H153" s="66"/>
      <c r="I153" s="148">
        <v>2</v>
      </c>
      <c r="J153" s="43"/>
      <c r="K153" s="42"/>
      <c r="L153" s="42"/>
      <c r="M153" s="42"/>
      <c r="N153" s="42"/>
      <c r="O153" s="42"/>
      <c r="P153" s="42"/>
      <c r="Q153" s="42"/>
      <c r="R153" s="42"/>
      <c r="S153" s="97"/>
      <c r="T153" s="85">
        <v>2.5</v>
      </c>
      <c r="U153" s="85">
        <f t="shared" si="13"/>
        <v>220</v>
      </c>
      <c r="V153" s="42"/>
      <c r="W153" s="42"/>
      <c r="X153" s="42"/>
      <c r="Y153" s="42"/>
      <c r="Z153" s="42"/>
      <c r="AA153" s="42"/>
      <c r="AB153" s="42"/>
      <c r="AC153" s="42"/>
    </row>
    <row r="154" spans="1:31" s="470" customFormat="1" ht="12.75">
      <c r="A154" s="464" t="s">
        <v>281</v>
      </c>
      <c r="B154" s="332"/>
      <c r="C154" s="465" t="s">
        <v>252</v>
      </c>
      <c r="D154" s="466"/>
      <c r="E154" s="466">
        <v>30</v>
      </c>
      <c r="F154" s="467"/>
      <c r="G154" s="468"/>
      <c r="H154" s="469"/>
      <c r="I154" s="470">
        <v>5</v>
      </c>
      <c r="J154" s="471"/>
      <c r="K154" s="465"/>
      <c r="L154" s="465"/>
      <c r="M154" s="465"/>
      <c r="N154" s="465">
        <v>50</v>
      </c>
      <c r="O154" s="465"/>
      <c r="P154" s="465">
        <v>50</v>
      </c>
      <c r="Q154" s="465"/>
      <c r="R154" s="465"/>
      <c r="S154" s="465"/>
      <c r="T154" s="470">
        <v>3.5</v>
      </c>
      <c r="U154" s="470">
        <f t="shared" si="13"/>
        <v>840</v>
      </c>
      <c r="V154" s="465">
        <v>50</v>
      </c>
      <c r="W154" s="465"/>
      <c r="X154" s="465"/>
      <c r="Y154" s="465"/>
      <c r="Z154" s="465"/>
      <c r="AA154" s="465"/>
      <c r="AB154" s="465"/>
      <c r="AC154" s="465"/>
      <c r="AE154" s="470" t="s">
        <v>253</v>
      </c>
    </row>
    <row r="155" spans="2:29" ht="12.75">
      <c r="B155" s="52"/>
      <c r="C155" s="42" t="s">
        <v>126</v>
      </c>
      <c r="D155" s="78">
        <v>42</v>
      </c>
      <c r="E155" s="37">
        <v>15</v>
      </c>
      <c r="F155" s="181">
        <v>39171</v>
      </c>
      <c r="G155" s="176">
        <f t="shared" si="12"/>
        <v>39186</v>
      </c>
      <c r="H155" s="66"/>
      <c r="I155" s="148">
        <v>15</v>
      </c>
      <c r="J155" s="43"/>
      <c r="K155" s="42"/>
      <c r="L155" s="42"/>
      <c r="M155" s="42"/>
      <c r="N155" s="42"/>
      <c r="O155" s="42"/>
      <c r="P155" s="42"/>
      <c r="Q155" s="42"/>
      <c r="R155" s="42"/>
      <c r="S155" s="97"/>
      <c r="T155" s="85">
        <v>2.5</v>
      </c>
      <c r="U155" s="85">
        <f t="shared" si="13"/>
        <v>300</v>
      </c>
      <c r="V155" s="42"/>
      <c r="W155" s="42"/>
      <c r="X155" s="42"/>
      <c r="Y155" s="42"/>
      <c r="Z155" s="42"/>
      <c r="AA155" s="42"/>
      <c r="AB155" s="42"/>
      <c r="AC155" s="42"/>
    </row>
    <row r="156" spans="2:29" ht="12.75">
      <c r="B156" s="52"/>
      <c r="C156" s="42" t="s">
        <v>127</v>
      </c>
      <c r="D156" s="81"/>
      <c r="E156" s="42"/>
      <c r="F156" s="181"/>
      <c r="G156" s="181">
        <v>39245</v>
      </c>
      <c r="H156" s="67"/>
      <c r="I156" s="147"/>
      <c r="J156" s="43"/>
      <c r="K156" s="42"/>
      <c r="L156" s="42"/>
      <c r="M156" s="42"/>
      <c r="N156" s="42"/>
      <c r="O156" s="42"/>
      <c r="P156" s="42"/>
      <c r="Q156" s="42"/>
      <c r="R156" s="42"/>
      <c r="S156" s="97"/>
      <c r="T156" s="85">
        <v>2.5</v>
      </c>
      <c r="U156" s="85">
        <f t="shared" si="13"/>
        <v>0</v>
      </c>
      <c r="V156" s="42"/>
      <c r="W156" s="42"/>
      <c r="X156" s="42"/>
      <c r="Y156" s="42"/>
      <c r="Z156" s="42"/>
      <c r="AA156" s="42"/>
      <c r="AB156" s="42"/>
      <c r="AC156" s="42"/>
    </row>
    <row r="157" spans="1:21" s="155" customFormat="1" ht="12.75">
      <c r="A157" s="109"/>
      <c r="B157" s="109"/>
      <c r="C157" s="156" t="s">
        <v>208</v>
      </c>
      <c r="D157" s="157">
        <v>2</v>
      </c>
      <c r="E157" s="158">
        <v>120</v>
      </c>
      <c r="F157" s="176">
        <f>G156</f>
        <v>39245</v>
      </c>
      <c r="G157" s="176"/>
      <c r="H157" s="163"/>
      <c r="I157" s="165">
        <v>10</v>
      </c>
      <c r="S157" s="164">
        <v>48</v>
      </c>
      <c r="T157" s="165">
        <v>1</v>
      </c>
      <c r="U157" s="85">
        <f t="shared" si="13"/>
        <v>960</v>
      </c>
    </row>
    <row r="158" spans="1:21" ht="12.75">
      <c r="A158" s="52"/>
      <c r="B158" s="52"/>
      <c r="C158" s="37" t="s">
        <v>198</v>
      </c>
      <c r="D158" s="78">
        <v>4</v>
      </c>
      <c r="E158" s="37">
        <v>4</v>
      </c>
      <c r="F158" s="176">
        <v>39104</v>
      </c>
      <c r="G158" s="176">
        <f>F158+E158</f>
        <v>39108</v>
      </c>
      <c r="H158" s="66"/>
      <c r="I158" s="148">
        <v>2</v>
      </c>
      <c r="S158" s="96">
        <v>20</v>
      </c>
      <c r="T158" s="85">
        <v>2.5</v>
      </c>
      <c r="U158" s="85">
        <f t="shared" si="13"/>
        <v>80</v>
      </c>
    </row>
    <row r="159" spans="1:21" ht="12.75">
      <c r="A159" s="52"/>
      <c r="B159" s="52"/>
      <c r="C159" s="37" t="s">
        <v>199</v>
      </c>
      <c r="D159" s="78">
        <v>3</v>
      </c>
      <c r="E159" s="37">
        <v>3</v>
      </c>
      <c r="F159" s="176">
        <v>39179</v>
      </c>
      <c r="G159" s="176">
        <f>F159+E159</f>
        <v>39182</v>
      </c>
      <c r="H159" s="66"/>
      <c r="I159" s="148">
        <v>2</v>
      </c>
      <c r="S159" s="96">
        <v>10</v>
      </c>
      <c r="T159" s="85">
        <v>2.5</v>
      </c>
      <c r="U159" s="85">
        <f t="shared" si="13"/>
        <v>60</v>
      </c>
    </row>
    <row r="160" spans="1:21" ht="12.75">
      <c r="A160" s="52"/>
      <c r="B160" s="52"/>
      <c r="C160" s="37" t="s">
        <v>200</v>
      </c>
      <c r="D160" s="78"/>
      <c r="E160" s="37">
        <v>6</v>
      </c>
      <c r="F160" s="176">
        <v>39190</v>
      </c>
      <c r="G160" s="176">
        <f>F160+E160</f>
        <v>39196</v>
      </c>
      <c r="H160" s="66"/>
      <c r="I160" s="148">
        <v>2</v>
      </c>
      <c r="S160" s="96">
        <v>6</v>
      </c>
      <c r="T160" s="85">
        <v>2.5</v>
      </c>
      <c r="U160" s="85">
        <f t="shared" si="13"/>
        <v>120</v>
      </c>
    </row>
    <row r="161" spans="1:21" ht="12.75">
      <c r="A161" s="52"/>
      <c r="B161" s="52"/>
      <c r="C161" s="37" t="s">
        <v>201</v>
      </c>
      <c r="D161" s="78"/>
      <c r="E161" s="37">
        <v>3</v>
      </c>
      <c r="F161" s="176">
        <v>39239</v>
      </c>
      <c r="G161" s="176">
        <f>F161+E161</f>
        <v>39242</v>
      </c>
      <c r="H161" s="66"/>
      <c r="I161" s="148">
        <v>2</v>
      </c>
      <c r="S161" s="96">
        <v>6</v>
      </c>
      <c r="T161" s="85">
        <v>2.5</v>
      </c>
      <c r="U161" s="85">
        <f t="shared" si="13"/>
        <v>60</v>
      </c>
    </row>
    <row r="162" spans="2:29" ht="12.75">
      <c r="B162" s="40" t="s">
        <v>67</v>
      </c>
      <c r="C162" s="42"/>
      <c r="D162" s="81"/>
      <c r="E162" s="42"/>
      <c r="F162" s="181"/>
      <c r="G162" s="181"/>
      <c r="H162" s="67"/>
      <c r="I162" s="330"/>
      <c r="J162" s="43"/>
      <c r="K162" s="42"/>
      <c r="L162" s="42"/>
      <c r="M162" s="42"/>
      <c r="N162" s="42"/>
      <c r="O162" s="42"/>
      <c r="P162" s="42"/>
      <c r="Q162" s="42"/>
      <c r="R162" s="42"/>
      <c r="S162" s="97"/>
      <c r="U162" s="85">
        <f t="shared" si="13"/>
        <v>0</v>
      </c>
      <c r="V162" s="42"/>
      <c r="W162" s="42"/>
      <c r="X162" s="42"/>
      <c r="Y162" s="42"/>
      <c r="Z162" s="42"/>
      <c r="AA162" s="42"/>
      <c r="AB162" s="42"/>
      <c r="AC162" s="42"/>
    </row>
    <row r="163" spans="1:21" ht="12.75">
      <c r="A163" s="40"/>
      <c r="B163" s="53"/>
      <c r="C163" s="37" t="s">
        <v>170</v>
      </c>
      <c r="D163" s="78"/>
      <c r="E163" s="38"/>
      <c r="F163" s="176"/>
      <c r="G163" s="176"/>
      <c r="H163" s="66"/>
      <c r="I163" s="148">
        <v>5</v>
      </c>
      <c r="T163" s="167"/>
      <c r="U163" s="167">
        <f t="shared" si="13"/>
        <v>0</v>
      </c>
    </row>
    <row r="164" spans="1:31" ht="12.75">
      <c r="A164" s="52"/>
      <c r="B164" s="52"/>
      <c r="C164" s="37" t="s">
        <v>70</v>
      </c>
      <c r="D164" s="78">
        <v>7</v>
      </c>
      <c r="E164" s="38">
        <v>7</v>
      </c>
      <c r="F164" s="176">
        <v>39176</v>
      </c>
      <c r="G164" s="176">
        <f>F164+E164</f>
        <v>39183</v>
      </c>
      <c r="H164" s="66"/>
      <c r="I164" s="148"/>
      <c r="S164" s="96">
        <v>88</v>
      </c>
      <c r="T164" s="167">
        <v>2.5</v>
      </c>
      <c r="U164" s="167">
        <f t="shared" si="13"/>
        <v>140</v>
      </c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</row>
    <row r="165" spans="1:31" ht="12.75">
      <c r="A165" s="52"/>
      <c r="B165" s="52"/>
      <c r="C165" s="37" t="s">
        <v>159</v>
      </c>
      <c r="D165" s="78">
        <v>7</v>
      </c>
      <c r="E165" s="38">
        <v>7</v>
      </c>
      <c r="F165" s="176">
        <v>39202</v>
      </c>
      <c r="G165" s="176">
        <f>F165+E165</f>
        <v>39209</v>
      </c>
      <c r="H165" s="66"/>
      <c r="I165" s="148"/>
      <c r="S165" s="96">
        <v>88</v>
      </c>
      <c r="T165" s="167">
        <v>2.5</v>
      </c>
      <c r="U165" s="167">
        <f t="shared" si="13"/>
        <v>140</v>
      </c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</row>
    <row r="166" spans="1:31" ht="13.5" thickBot="1">
      <c r="A166" s="53"/>
      <c r="B166" s="53"/>
      <c r="C166" s="288" t="s">
        <v>242</v>
      </c>
      <c r="D166" s="262"/>
      <c r="E166" s="289">
        <v>2.5</v>
      </c>
      <c r="F166" s="184"/>
      <c r="G166" s="176"/>
      <c r="H166" s="66"/>
      <c r="I166" s="148"/>
      <c r="T166" s="379">
        <v>2.5</v>
      </c>
      <c r="U166" s="379">
        <f t="shared" si="13"/>
        <v>50</v>
      </c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</row>
    <row r="167" spans="1:32" ht="13.5" thickBot="1">
      <c r="A167" s="272"/>
      <c r="B167" s="169" t="s">
        <v>173</v>
      </c>
      <c r="C167" s="125" t="s">
        <v>157</v>
      </c>
      <c r="D167" s="126"/>
      <c r="E167" s="127">
        <v>1</v>
      </c>
      <c r="F167" s="184">
        <f>G165</f>
        <v>39209</v>
      </c>
      <c r="G167" s="176">
        <f>F167+E167</f>
        <v>39210</v>
      </c>
      <c r="H167" s="66"/>
      <c r="I167" s="148"/>
      <c r="S167" s="96">
        <v>360</v>
      </c>
      <c r="T167" s="167">
        <v>2.5</v>
      </c>
      <c r="U167" s="387">
        <f t="shared" si="13"/>
        <v>20</v>
      </c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78"/>
    </row>
    <row r="168" spans="1:32" ht="12.75">
      <c r="A168" s="273"/>
      <c r="B168" s="170" t="s">
        <v>173</v>
      </c>
      <c r="C168" s="128" t="s">
        <v>146</v>
      </c>
      <c r="D168" s="78">
        <v>2</v>
      </c>
      <c r="E168" s="129">
        <v>4</v>
      </c>
      <c r="F168" s="184">
        <f>G167</f>
        <v>39210</v>
      </c>
      <c r="G168" s="176">
        <f>F168+E168</f>
        <v>39214</v>
      </c>
      <c r="H168" s="66"/>
      <c r="I168" s="148"/>
      <c r="S168" s="96">
        <v>32</v>
      </c>
      <c r="T168" s="167">
        <v>2.5</v>
      </c>
      <c r="U168" s="380">
        <f t="shared" si="13"/>
        <v>80</v>
      </c>
      <c r="V168" s="381"/>
      <c r="W168" s="381"/>
      <c r="X168" s="381"/>
      <c r="Y168" s="381"/>
      <c r="Z168" s="381"/>
      <c r="AA168" s="381"/>
      <c r="AB168" s="381"/>
      <c r="AC168" s="381"/>
      <c r="AD168" s="381"/>
      <c r="AE168" s="382"/>
      <c r="AF168" s="278"/>
    </row>
    <row r="169" spans="1:32" ht="12.75">
      <c r="A169" s="273"/>
      <c r="B169" s="170" t="s">
        <v>173</v>
      </c>
      <c r="C169" s="339" t="s">
        <v>258</v>
      </c>
      <c r="D169" s="78">
        <v>2</v>
      </c>
      <c r="E169" s="129">
        <v>2</v>
      </c>
      <c r="F169" s="184" t="e">
        <f>#REF!</f>
        <v>#REF!</v>
      </c>
      <c r="G169" s="176" t="e">
        <f aca="true" t="shared" si="14" ref="G169:G177">F169+E169</f>
        <v>#REF!</v>
      </c>
      <c r="H169" s="66"/>
      <c r="I169" s="148"/>
      <c r="S169" s="96">
        <v>32</v>
      </c>
      <c r="T169" s="85">
        <v>2.5</v>
      </c>
      <c r="U169" s="442">
        <f t="shared" si="13"/>
        <v>40</v>
      </c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383"/>
      <c r="AF169" s="278"/>
    </row>
    <row r="170" spans="1:32" s="377" customFormat="1" ht="12.75">
      <c r="A170" s="367"/>
      <c r="B170" s="368" t="s">
        <v>173</v>
      </c>
      <c r="C170" s="369" t="s">
        <v>142</v>
      </c>
      <c r="D170" s="370">
        <v>2</v>
      </c>
      <c r="E170" s="371">
        <v>1</v>
      </c>
      <c r="F170" s="363" t="e">
        <f>G171</f>
        <v>#REF!</v>
      </c>
      <c r="G170" s="174" t="e">
        <f t="shared" si="14"/>
        <v>#REF!</v>
      </c>
      <c r="H170" s="372"/>
      <c r="I170" s="373"/>
      <c r="J170" s="373"/>
      <c r="K170" s="373"/>
      <c r="L170" s="373"/>
      <c r="M170" s="373"/>
      <c r="N170" s="373"/>
      <c r="O170" s="373"/>
      <c r="P170" s="373"/>
      <c r="Q170" s="374"/>
      <c r="R170" s="374"/>
      <c r="S170" s="374">
        <v>32</v>
      </c>
      <c r="T170" s="375">
        <v>2.5</v>
      </c>
      <c r="U170" s="395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96"/>
      <c r="AF170" s="376"/>
    </row>
    <row r="171" spans="1:32" s="377" customFormat="1" ht="12.75">
      <c r="A171" s="367"/>
      <c r="B171" s="368" t="s">
        <v>173</v>
      </c>
      <c r="C171" s="369" t="s">
        <v>140</v>
      </c>
      <c r="D171" s="370">
        <v>2</v>
      </c>
      <c r="E171" s="371">
        <v>0.5</v>
      </c>
      <c r="F171" s="363" t="e">
        <f>#REF!</f>
        <v>#REF!</v>
      </c>
      <c r="G171" s="174" t="e">
        <f t="shared" si="14"/>
        <v>#REF!</v>
      </c>
      <c r="H171" s="372"/>
      <c r="I171" s="373"/>
      <c r="J171" s="373"/>
      <c r="K171" s="373"/>
      <c r="L171" s="373"/>
      <c r="M171" s="373"/>
      <c r="N171" s="373"/>
      <c r="O171" s="373"/>
      <c r="P171" s="373"/>
      <c r="Q171" s="374"/>
      <c r="R171" s="374"/>
      <c r="S171" s="374">
        <v>32</v>
      </c>
      <c r="T171" s="375">
        <v>2.5</v>
      </c>
      <c r="U171" s="395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96"/>
      <c r="AF171" s="376"/>
    </row>
    <row r="172" spans="1:32" s="377" customFormat="1" ht="12.75">
      <c r="A172" s="367"/>
      <c r="B172" s="368" t="s">
        <v>173</v>
      </c>
      <c r="C172" s="369" t="s">
        <v>254</v>
      </c>
      <c r="D172" s="370">
        <v>2</v>
      </c>
      <c r="E172" s="371">
        <v>0.5</v>
      </c>
      <c r="F172" s="363" t="e">
        <f>G170</f>
        <v>#REF!</v>
      </c>
      <c r="G172" s="174" t="e">
        <f t="shared" si="14"/>
        <v>#REF!</v>
      </c>
      <c r="H172" s="372"/>
      <c r="I172" s="373"/>
      <c r="J172" s="373"/>
      <c r="K172" s="373"/>
      <c r="L172" s="373"/>
      <c r="M172" s="373"/>
      <c r="N172" s="373"/>
      <c r="O172" s="373"/>
      <c r="P172" s="373"/>
      <c r="Q172" s="374"/>
      <c r="R172" s="374"/>
      <c r="S172" s="374">
        <v>32</v>
      </c>
      <c r="T172" s="375">
        <v>2.5</v>
      </c>
      <c r="U172" s="395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96"/>
      <c r="AF172" s="376"/>
    </row>
    <row r="173" spans="1:32" s="377" customFormat="1" ht="12.75">
      <c r="A173" s="367"/>
      <c r="B173" s="368" t="s">
        <v>173</v>
      </c>
      <c r="C173" s="369" t="s">
        <v>141</v>
      </c>
      <c r="D173" s="370">
        <v>2</v>
      </c>
      <c r="E173" s="371">
        <v>2</v>
      </c>
      <c r="F173" s="363" t="e">
        <f>G172</f>
        <v>#REF!</v>
      </c>
      <c r="G173" s="174" t="e">
        <f t="shared" si="14"/>
        <v>#REF!</v>
      </c>
      <c r="H173" s="372"/>
      <c r="I173" s="373"/>
      <c r="J173" s="373"/>
      <c r="K173" s="373"/>
      <c r="L173" s="373"/>
      <c r="M173" s="373"/>
      <c r="N173" s="373"/>
      <c r="O173" s="373"/>
      <c r="P173" s="373"/>
      <c r="Q173" s="374"/>
      <c r="R173" s="374"/>
      <c r="S173" s="374">
        <v>32</v>
      </c>
      <c r="T173" s="375">
        <v>2.5</v>
      </c>
      <c r="U173" s="395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96"/>
      <c r="AF173" s="376"/>
    </row>
    <row r="174" spans="1:32" ht="12.75">
      <c r="A174" s="273"/>
      <c r="B174" s="170" t="s">
        <v>173</v>
      </c>
      <c r="C174" s="339" t="s">
        <v>265</v>
      </c>
      <c r="D174" s="168">
        <v>3</v>
      </c>
      <c r="E174" s="351">
        <v>0.25</v>
      </c>
      <c r="F174" s="184" t="e">
        <f>G173</f>
        <v>#REF!</v>
      </c>
      <c r="G174" s="176" t="e">
        <f t="shared" si="14"/>
        <v>#REF!</v>
      </c>
      <c r="H174" s="66"/>
      <c r="I174" s="261"/>
      <c r="J174" s="278"/>
      <c r="K174" s="278"/>
      <c r="L174" s="278"/>
      <c r="M174" s="278"/>
      <c r="N174" s="278"/>
      <c r="O174" s="278"/>
      <c r="P174" s="278"/>
      <c r="Q174" s="278"/>
      <c r="R174" s="278"/>
      <c r="S174" s="279">
        <v>16</v>
      </c>
      <c r="T174" s="265">
        <v>5</v>
      </c>
      <c r="U174" s="442">
        <f>8*T174*E174</f>
        <v>10</v>
      </c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383"/>
      <c r="AF174" s="278"/>
    </row>
    <row r="175" spans="1:32" s="448" customFormat="1" ht="12.75">
      <c r="A175" s="337"/>
      <c r="B175" s="338" t="s">
        <v>173</v>
      </c>
      <c r="C175" s="346" t="s">
        <v>271</v>
      </c>
      <c r="D175" s="347">
        <v>2</v>
      </c>
      <c r="E175" s="348">
        <v>2</v>
      </c>
      <c r="F175" s="349" t="e">
        <f>G174</f>
        <v>#REF!</v>
      </c>
      <c r="G175" s="350" t="e">
        <f t="shared" si="14"/>
        <v>#REF!</v>
      </c>
      <c r="H175" s="335"/>
      <c r="I175" s="424"/>
      <c r="J175" s="424"/>
      <c r="K175" s="424"/>
      <c r="L175" s="424"/>
      <c r="M175" s="424"/>
      <c r="N175" s="424"/>
      <c r="O175" s="424"/>
      <c r="P175" s="424"/>
      <c r="Q175" s="424"/>
      <c r="R175" s="424"/>
      <c r="S175" s="424">
        <v>32</v>
      </c>
      <c r="T175" s="424">
        <v>2.5</v>
      </c>
      <c r="U175" s="446">
        <f>8*T175*E175</f>
        <v>40</v>
      </c>
      <c r="V175" s="424"/>
      <c r="W175" s="424"/>
      <c r="X175" s="424"/>
      <c r="Y175" s="424"/>
      <c r="Z175" s="424"/>
      <c r="AA175" s="424"/>
      <c r="AB175" s="424"/>
      <c r="AC175" s="424"/>
      <c r="AD175" s="424"/>
      <c r="AE175" s="447"/>
      <c r="AF175" s="424"/>
    </row>
    <row r="176" spans="1:32" s="377" customFormat="1" ht="12.75">
      <c r="A176" s="367"/>
      <c r="B176" s="368" t="s">
        <v>173</v>
      </c>
      <c r="C176" s="369" t="s">
        <v>143</v>
      </c>
      <c r="D176" s="370">
        <v>2</v>
      </c>
      <c r="E176" s="371">
        <v>2</v>
      </c>
      <c r="F176" s="363" t="e">
        <f>G172</f>
        <v>#REF!</v>
      </c>
      <c r="G176" s="174" t="e">
        <f t="shared" si="14"/>
        <v>#REF!</v>
      </c>
      <c r="H176" s="372"/>
      <c r="I176" s="373"/>
      <c r="J176" s="373"/>
      <c r="K176" s="373"/>
      <c r="L176" s="373"/>
      <c r="M176" s="373"/>
      <c r="N176" s="373"/>
      <c r="O176" s="373"/>
      <c r="P176" s="373"/>
      <c r="Q176" s="374"/>
      <c r="R176" s="374"/>
      <c r="S176" s="374">
        <v>32</v>
      </c>
      <c r="T176" s="375">
        <v>2.5</v>
      </c>
      <c r="U176" s="395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96"/>
      <c r="AF176" s="376"/>
    </row>
    <row r="177" spans="1:32" s="377" customFormat="1" ht="12.75">
      <c r="A177" s="367"/>
      <c r="B177" s="368" t="s">
        <v>173</v>
      </c>
      <c r="C177" s="369" t="s">
        <v>144</v>
      </c>
      <c r="D177" s="370">
        <v>1</v>
      </c>
      <c r="E177" s="371">
        <v>0.25</v>
      </c>
      <c r="F177" s="363" t="e">
        <f>G176</f>
        <v>#REF!</v>
      </c>
      <c r="G177" s="174" t="e">
        <f t="shared" si="14"/>
        <v>#REF!</v>
      </c>
      <c r="H177" s="372"/>
      <c r="I177" s="373"/>
      <c r="J177" s="373"/>
      <c r="K177" s="373"/>
      <c r="L177" s="373"/>
      <c r="M177" s="373"/>
      <c r="N177" s="373"/>
      <c r="O177" s="373"/>
      <c r="P177" s="373"/>
      <c r="Q177" s="374"/>
      <c r="R177" s="374"/>
      <c r="S177" s="374">
        <v>16</v>
      </c>
      <c r="T177" s="375">
        <v>5</v>
      </c>
      <c r="U177" s="395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96"/>
      <c r="AF177" s="376"/>
    </row>
    <row r="178" spans="1:32" s="377" customFormat="1" ht="12.75">
      <c r="A178" s="367"/>
      <c r="B178" s="368" t="s">
        <v>173</v>
      </c>
      <c r="C178" s="369" t="s">
        <v>140</v>
      </c>
      <c r="D178" s="370">
        <v>2</v>
      </c>
      <c r="E178" s="371">
        <v>0.5</v>
      </c>
      <c r="F178" s="363" t="e">
        <f>G183</f>
        <v>#REF!</v>
      </c>
      <c r="G178" s="174" t="e">
        <f aca="true" t="shared" si="15" ref="G178:G214">F178+E178</f>
        <v>#REF!</v>
      </c>
      <c r="H178" s="372"/>
      <c r="I178" s="373"/>
      <c r="J178" s="373"/>
      <c r="K178" s="373"/>
      <c r="L178" s="373"/>
      <c r="M178" s="373"/>
      <c r="N178" s="373"/>
      <c r="O178" s="373"/>
      <c r="P178" s="373"/>
      <c r="Q178" s="374"/>
      <c r="R178" s="374"/>
      <c r="S178" s="374">
        <v>32</v>
      </c>
      <c r="T178" s="375">
        <v>2.5</v>
      </c>
      <c r="U178" s="395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96"/>
      <c r="AF178" s="376"/>
    </row>
    <row r="179" spans="1:32" s="377" customFormat="1" ht="12.75">
      <c r="A179" s="367"/>
      <c r="B179" s="368" t="s">
        <v>173</v>
      </c>
      <c r="C179" s="369" t="s">
        <v>142</v>
      </c>
      <c r="D179" s="370">
        <v>2</v>
      </c>
      <c r="E179" s="371">
        <v>1</v>
      </c>
      <c r="F179" s="363" t="e">
        <f>G178</f>
        <v>#REF!</v>
      </c>
      <c r="G179" s="174" t="e">
        <f t="shared" si="15"/>
        <v>#REF!</v>
      </c>
      <c r="H179" s="372"/>
      <c r="I179" s="373"/>
      <c r="J179" s="373"/>
      <c r="K179" s="373"/>
      <c r="L179" s="373"/>
      <c r="M179" s="373"/>
      <c r="N179" s="373"/>
      <c r="O179" s="373"/>
      <c r="P179" s="373"/>
      <c r="Q179" s="374"/>
      <c r="R179" s="374"/>
      <c r="S179" s="374">
        <v>32</v>
      </c>
      <c r="T179" s="378">
        <v>2.5</v>
      </c>
      <c r="U179" s="395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96"/>
      <c r="AF179" s="376"/>
    </row>
    <row r="180" spans="1:32" s="362" customFormat="1" ht="13.5" thickBot="1">
      <c r="A180" s="352"/>
      <c r="B180" s="352" t="s">
        <v>173</v>
      </c>
      <c r="C180" s="397" t="s">
        <v>260</v>
      </c>
      <c r="D180" s="353">
        <v>2</v>
      </c>
      <c r="E180" s="354">
        <v>0.5</v>
      </c>
      <c r="F180" s="355" t="e">
        <f>G179</f>
        <v>#REF!</v>
      </c>
      <c r="G180" s="356" t="e">
        <f t="shared" si="15"/>
        <v>#REF!</v>
      </c>
      <c r="H180" s="357"/>
      <c r="I180" s="358"/>
      <c r="J180" s="358"/>
      <c r="K180" s="358"/>
      <c r="L180" s="358"/>
      <c r="M180" s="358"/>
      <c r="N180" s="358"/>
      <c r="O180" s="358"/>
      <c r="P180" s="358"/>
      <c r="Q180" s="359"/>
      <c r="R180" s="359"/>
      <c r="S180" s="359">
        <v>32</v>
      </c>
      <c r="T180" s="360">
        <v>2.5</v>
      </c>
      <c r="U180" s="398"/>
      <c r="V180" s="358"/>
      <c r="W180" s="358"/>
      <c r="X180" s="358"/>
      <c r="Y180" s="358"/>
      <c r="Z180" s="358"/>
      <c r="AA180" s="358"/>
      <c r="AB180" s="358"/>
      <c r="AC180" s="358"/>
      <c r="AD180" s="358"/>
      <c r="AE180" s="399"/>
      <c r="AF180" s="361"/>
    </row>
    <row r="181" spans="1:32" s="377" customFormat="1" ht="12.75">
      <c r="A181" s="367"/>
      <c r="B181" s="368" t="s">
        <v>173</v>
      </c>
      <c r="C181" s="400" t="s">
        <v>141</v>
      </c>
      <c r="D181" s="401">
        <v>2</v>
      </c>
      <c r="E181" s="402">
        <v>2</v>
      </c>
      <c r="F181" s="403" t="e">
        <f>G180</f>
        <v>#REF!</v>
      </c>
      <c r="G181" s="303" t="e">
        <f t="shared" si="15"/>
        <v>#REF!</v>
      </c>
      <c r="H181" s="65"/>
      <c r="I181" s="373"/>
      <c r="J181" s="376"/>
      <c r="K181" s="376"/>
      <c r="L181" s="376"/>
      <c r="M181" s="376"/>
      <c r="N181" s="376"/>
      <c r="O181" s="376"/>
      <c r="P181" s="376"/>
      <c r="Q181" s="376"/>
      <c r="R181" s="376"/>
      <c r="S181" s="404">
        <v>32</v>
      </c>
      <c r="T181" s="378">
        <v>2.5</v>
      </c>
      <c r="U181" s="395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96"/>
      <c r="AF181" s="376"/>
    </row>
    <row r="182" spans="1:32" s="377" customFormat="1" ht="13.5" thickBot="1">
      <c r="A182" s="367"/>
      <c r="B182" s="368" t="s">
        <v>173</v>
      </c>
      <c r="C182" s="369" t="s">
        <v>261</v>
      </c>
      <c r="D182" s="370">
        <v>3</v>
      </c>
      <c r="E182" s="371">
        <v>1</v>
      </c>
      <c r="F182" s="363" t="e">
        <f>G181</f>
        <v>#REF!</v>
      </c>
      <c r="G182" s="174" t="e">
        <f t="shared" si="15"/>
        <v>#REF!</v>
      </c>
      <c r="H182" s="65"/>
      <c r="I182" s="373">
        <v>25</v>
      </c>
      <c r="J182" s="376"/>
      <c r="K182" s="376"/>
      <c r="L182" s="376"/>
      <c r="M182" s="376"/>
      <c r="N182" s="376"/>
      <c r="O182" s="376"/>
      <c r="P182" s="376"/>
      <c r="Q182" s="376"/>
      <c r="R182" s="376"/>
      <c r="S182" s="404">
        <v>16</v>
      </c>
      <c r="T182" s="373">
        <v>5</v>
      </c>
      <c r="U182" s="400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96"/>
      <c r="AF182" s="376"/>
    </row>
    <row r="183" spans="1:32" s="377" customFormat="1" ht="12.75">
      <c r="A183" s="367"/>
      <c r="B183" s="368" t="s">
        <v>173</v>
      </c>
      <c r="C183" s="284" t="s">
        <v>241</v>
      </c>
      <c r="D183" s="405">
        <v>2</v>
      </c>
      <c r="E183" s="406">
        <v>2</v>
      </c>
      <c r="F183" s="407" t="e">
        <f>#REF!</f>
        <v>#REF!</v>
      </c>
      <c r="G183" s="408" t="e">
        <f t="shared" si="15"/>
        <v>#REF!</v>
      </c>
      <c r="H183" s="372"/>
      <c r="I183" s="373">
        <v>15</v>
      </c>
      <c r="J183" s="373"/>
      <c r="K183" s="373"/>
      <c r="L183" s="373"/>
      <c r="M183" s="373"/>
      <c r="N183" s="373"/>
      <c r="O183" s="373"/>
      <c r="P183" s="373"/>
      <c r="Q183" s="409"/>
      <c r="R183" s="409"/>
      <c r="S183" s="409">
        <v>32</v>
      </c>
      <c r="T183" s="378">
        <v>2.5</v>
      </c>
      <c r="U183" s="395"/>
      <c r="V183" s="373"/>
      <c r="W183" s="373"/>
      <c r="X183" s="373"/>
      <c r="Y183" s="373"/>
      <c r="Z183" s="373"/>
      <c r="AA183" s="373"/>
      <c r="AB183" s="373"/>
      <c r="AC183" s="373"/>
      <c r="AD183" s="373"/>
      <c r="AE183" s="396"/>
      <c r="AF183" s="376"/>
    </row>
    <row r="184" spans="1:32" s="377" customFormat="1" ht="12.75">
      <c r="A184" s="367"/>
      <c r="B184" s="368" t="s">
        <v>173</v>
      </c>
      <c r="C184" s="410" t="s">
        <v>143</v>
      </c>
      <c r="D184" s="77">
        <v>2</v>
      </c>
      <c r="E184" s="411">
        <v>2</v>
      </c>
      <c r="F184" s="363" t="e">
        <f>G182</f>
        <v>#REF!</v>
      </c>
      <c r="G184" s="174" t="e">
        <f t="shared" si="15"/>
        <v>#REF!</v>
      </c>
      <c r="H184" s="65"/>
      <c r="I184" s="373"/>
      <c r="J184" s="376"/>
      <c r="K184" s="376"/>
      <c r="L184" s="376"/>
      <c r="M184" s="376"/>
      <c r="N184" s="376"/>
      <c r="O184" s="376"/>
      <c r="P184" s="376"/>
      <c r="Q184" s="376"/>
      <c r="R184" s="376"/>
      <c r="S184" s="404">
        <v>32</v>
      </c>
      <c r="T184" s="373">
        <v>2.5</v>
      </c>
      <c r="U184" s="400"/>
      <c r="V184" s="373"/>
      <c r="W184" s="373"/>
      <c r="X184" s="373"/>
      <c r="Y184" s="373"/>
      <c r="Z184" s="373"/>
      <c r="AA184" s="373"/>
      <c r="AB184" s="373"/>
      <c r="AC184" s="373"/>
      <c r="AD184" s="373"/>
      <c r="AE184" s="396"/>
      <c r="AF184" s="376"/>
    </row>
    <row r="185" spans="1:32" s="377" customFormat="1" ht="13.5" thickBot="1">
      <c r="A185" s="367"/>
      <c r="B185" s="368" t="s">
        <v>173</v>
      </c>
      <c r="C185" s="369" t="s">
        <v>144</v>
      </c>
      <c r="D185" s="370">
        <v>1</v>
      </c>
      <c r="E185" s="412">
        <v>1</v>
      </c>
      <c r="F185" s="363" t="e">
        <f aca="true" t="shared" si="16" ref="F185:F194">G184</f>
        <v>#REF!</v>
      </c>
      <c r="G185" s="174" t="e">
        <f t="shared" si="15"/>
        <v>#REF!</v>
      </c>
      <c r="H185" s="65"/>
      <c r="I185" s="373"/>
      <c r="J185" s="376"/>
      <c r="K185" s="376"/>
      <c r="L185" s="376"/>
      <c r="M185" s="376"/>
      <c r="N185" s="376"/>
      <c r="O185" s="376"/>
      <c r="P185" s="376"/>
      <c r="Q185" s="376"/>
      <c r="R185" s="376"/>
      <c r="S185" s="404">
        <v>16</v>
      </c>
      <c r="T185" s="378">
        <v>5</v>
      </c>
      <c r="U185" s="395"/>
      <c r="V185" s="373"/>
      <c r="W185" s="373"/>
      <c r="X185" s="373"/>
      <c r="Y185" s="373"/>
      <c r="Z185" s="373"/>
      <c r="AA185" s="373"/>
      <c r="AB185" s="373"/>
      <c r="AC185" s="373"/>
      <c r="AD185" s="373"/>
      <c r="AE185" s="396"/>
      <c r="AF185" s="376"/>
    </row>
    <row r="186" spans="1:32" s="416" customFormat="1" ht="12.75">
      <c r="A186" s="413"/>
      <c r="B186" s="414" t="s">
        <v>173</v>
      </c>
      <c r="C186" s="284" t="s">
        <v>225</v>
      </c>
      <c r="D186" s="405">
        <v>2</v>
      </c>
      <c r="E186" s="415"/>
      <c r="F186" s="407" t="e">
        <f t="shared" si="16"/>
        <v>#REF!</v>
      </c>
      <c r="G186" s="408" t="e">
        <f t="shared" si="15"/>
        <v>#REF!</v>
      </c>
      <c r="H186" s="372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3">
        <v>32</v>
      </c>
      <c r="T186" s="378"/>
      <c r="U186" s="395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96"/>
      <c r="AF186" s="373"/>
    </row>
    <row r="187" spans="1:32" s="416" customFormat="1" ht="12.75">
      <c r="A187" s="413"/>
      <c r="B187" s="414" t="s">
        <v>173</v>
      </c>
      <c r="C187" s="369" t="s">
        <v>145</v>
      </c>
      <c r="D187" s="370">
        <v>2</v>
      </c>
      <c r="E187" s="412">
        <v>1</v>
      </c>
      <c r="F187" s="363" t="e">
        <f t="shared" si="16"/>
        <v>#REF!</v>
      </c>
      <c r="G187" s="174" t="e">
        <f t="shared" si="15"/>
        <v>#REF!</v>
      </c>
      <c r="H187" s="372"/>
      <c r="I187" s="373"/>
      <c r="J187" s="373"/>
      <c r="K187" s="373"/>
      <c r="L187" s="373"/>
      <c r="M187" s="373"/>
      <c r="N187" s="373"/>
      <c r="O187" s="373"/>
      <c r="P187" s="373"/>
      <c r="Q187" s="373"/>
      <c r="R187" s="373"/>
      <c r="S187" s="373">
        <v>32</v>
      </c>
      <c r="T187" s="373">
        <v>2.5</v>
      </c>
      <c r="U187" s="400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96"/>
      <c r="AF187" s="373"/>
    </row>
    <row r="188" spans="1:32" s="416" customFormat="1" ht="13.5" thickBot="1">
      <c r="A188" s="413"/>
      <c r="B188" s="414" t="s">
        <v>173</v>
      </c>
      <c r="C188" s="417" t="s">
        <v>262</v>
      </c>
      <c r="D188" s="418">
        <v>2</v>
      </c>
      <c r="E188" s="419">
        <v>0.5</v>
      </c>
      <c r="F188" s="355" t="e">
        <f t="shared" si="16"/>
        <v>#REF!</v>
      </c>
      <c r="G188" s="356" t="e">
        <f t="shared" si="15"/>
        <v>#REF!</v>
      </c>
      <c r="H188" s="372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>
        <v>32</v>
      </c>
      <c r="T188" s="373">
        <v>2.5</v>
      </c>
      <c r="U188" s="400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96"/>
      <c r="AF188" s="373"/>
    </row>
    <row r="189" spans="1:32" s="377" customFormat="1" ht="12.75">
      <c r="A189" s="367"/>
      <c r="B189" s="368" t="s">
        <v>173</v>
      </c>
      <c r="C189" s="400" t="s">
        <v>263</v>
      </c>
      <c r="D189" s="401">
        <v>3</v>
      </c>
      <c r="E189" s="420">
        <v>1</v>
      </c>
      <c r="F189" s="403" t="e">
        <f t="shared" si="16"/>
        <v>#REF!</v>
      </c>
      <c r="G189" s="303" t="e">
        <f t="shared" si="15"/>
        <v>#REF!</v>
      </c>
      <c r="H189" s="65"/>
      <c r="S189" s="421">
        <v>16</v>
      </c>
      <c r="T189" s="375">
        <v>5</v>
      </c>
      <c r="U189" s="395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96"/>
      <c r="AF189" s="376"/>
    </row>
    <row r="190" spans="1:32" s="377" customFormat="1" ht="12.75">
      <c r="A190" s="367">
        <f>SUM(E167:E190)</f>
        <v>30</v>
      </c>
      <c r="B190" s="368" t="s">
        <v>173</v>
      </c>
      <c r="C190" s="400" t="s">
        <v>143</v>
      </c>
      <c r="D190" s="401">
        <v>2</v>
      </c>
      <c r="E190" s="420">
        <v>2</v>
      </c>
      <c r="F190" s="403" t="e">
        <f t="shared" si="16"/>
        <v>#REF!</v>
      </c>
      <c r="G190" s="303" t="e">
        <f t="shared" si="15"/>
        <v>#REF!</v>
      </c>
      <c r="H190" s="65"/>
      <c r="S190" s="421">
        <v>32</v>
      </c>
      <c r="T190" s="375">
        <v>2.5</v>
      </c>
      <c r="U190" s="395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96"/>
      <c r="AF190" s="376"/>
    </row>
    <row r="191" spans="1:32" s="377" customFormat="1" ht="13.5" thickBot="1">
      <c r="A191" s="367">
        <f>A190-SUM(E186:E190)</f>
        <v>25.5</v>
      </c>
      <c r="B191" s="368"/>
      <c r="C191" s="400" t="s">
        <v>264</v>
      </c>
      <c r="D191" s="401">
        <v>3</v>
      </c>
      <c r="E191" s="420">
        <v>1</v>
      </c>
      <c r="F191" s="403" t="e">
        <f t="shared" si="16"/>
        <v>#REF!</v>
      </c>
      <c r="G191" s="303" t="e">
        <f t="shared" si="15"/>
        <v>#REF!</v>
      </c>
      <c r="H191" s="65"/>
      <c r="S191" s="421">
        <v>16</v>
      </c>
      <c r="T191" s="375">
        <v>2.5</v>
      </c>
      <c r="U191" s="443"/>
      <c r="V191" s="444"/>
      <c r="W191" s="444"/>
      <c r="X191" s="444"/>
      <c r="Y191" s="444"/>
      <c r="Z191" s="444"/>
      <c r="AA191" s="444"/>
      <c r="AB191" s="444"/>
      <c r="AC191" s="444"/>
      <c r="AD191" s="444"/>
      <c r="AE191" s="445">
        <f>SUM(U168:U191)</f>
        <v>170</v>
      </c>
      <c r="AF191" s="376"/>
    </row>
    <row r="192" spans="1:31" ht="12.75">
      <c r="A192" s="52"/>
      <c r="B192" s="52"/>
      <c r="C192" s="37" t="s">
        <v>68</v>
      </c>
      <c r="D192" s="78">
        <v>4</v>
      </c>
      <c r="E192" s="38">
        <v>7</v>
      </c>
      <c r="F192" s="176" t="e">
        <f t="shared" si="16"/>
        <v>#REF!</v>
      </c>
      <c r="G192" s="176" t="e">
        <f t="shared" si="15"/>
        <v>#REF!</v>
      </c>
      <c r="H192" s="66"/>
      <c r="S192" s="96">
        <v>32</v>
      </c>
      <c r="T192" s="167">
        <v>4</v>
      </c>
      <c r="U192" s="167">
        <f>8*T192*E192</f>
        <v>224</v>
      </c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</row>
    <row r="193" spans="1:31" ht="12.75">
      <c r="A193" s="52"/>
      <c r="B193" s="52"/>
      <c r="C193" s="37" t="s">
        <v>158</v>
      </c>
      <c r="D193" s="78"/>
      <c r="E193" s="38">
        <v>3</v>
      </c>
      <c r="F193" s="176" t="e">
        <f t="shared" si="16"/>
        <v>#REF!</v>
      </c>
      <c r="G193" s="176" t="e">
        <f t="shared" si="15"/>
        <v>#REF!</v>
      </c>
      <c r="H193" s="66"/>
      <c r="S193" s="96">
        <v>360</v>
      </c>
      <c r="T193" s="167">
        <v>2.5</v>
      </c>
      <c r="U193" s="167">
        <v>60</v>
      </c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</row>
    <row r="194" spans="1:31" ht="13.5" thickBot="1">
      <c r="A194" s="52"/>
      <c r="B194" s="52"/>
      <c r="C194" s="151" t="s">
        <v>137</v>
      </c>
      <c r="D194" s="78">
        <v>1</v>
      </c>
      <c r="E194" s="287"/>
      <c r="F194" s="176" t="e">
        <f t="shared" si="16"/>
        <v>#REF!</v>
      </c>
      <c r="G194" s="176" t="e">
        <f t="shared" si="15"/>
        <v>#REF!</v>
      </c>
      <c r="H194" s="66"/>
      <c r="S194" s="96">
        <v>16</v>
      </c>
      <c r="T194" s="388"/>
      <c r="U194" s="384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</row>
    <row r="195" spans="1:32" s="336" customFormat="1" ht="12.75">
      <c r="A195" s="337"/>
      <c r="B195" s="338"/>
      <c r="C195" s="432" t="s">
        <v>275</v>
      </c>
      <c r="D195" s="449"/>
      <c r="E195" s="450">
        <v>2</v>
      </c>
      <c r="F195" s="451"/>
      <c r="G195" s="452"/>
      <c r="H195" s="453"/>
      <c r="I195" s="454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5">
        <v>5</v>
      </c>
      <c r="U195" s="343">
        <f>8*T195*E195</f>
        <v>80</v>
      </c>
      <c r="V195" s="454"/>
      <c r="W195" s="454"/>
      <c r="X195" s="454"/>
      <c r="Y195" s="454"/>
      <c r="Z195" s="454"/>
      <c r="AA195" s="454"/>
      <c r="AB195" s="454"/>
      <c r="AC195" s="454"/>
      <c r="AD195" s="454"/>
      <c r="AE195" s="456"/>
      <c r="AF195" s="342"/>
    </row>
    <row r="196" spans="1:32" s="336" customFormat="1" ht="12.75">
      <c r="A196" s="337"/>
      <c r="B196" s="338" t="s">
        <v>173</v>
      </c>
      <c r="C196" s="339" t="s">
        <v>274</v>
      </c>
      <c r="D196" s="333">
        <v>3</v>
      </c>
      <c r="E196" s="351">
        <v>3</v>
      </c>
      <c r="F196" s="341">
        <f>G195</f>
        <v>0</v>
      </c>
      <c r="G196" s="334">
        <f>F196+E196</f>
        <v>3</v>
      </c>
      <c r="H196" s="335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>
        <v>16</v>
      </c>
      <c r="T196" s="343">
        <v>2.5</v>
      </c>
      <c r="U196" s="343">
        <f>8*T196*E196</f>
        <v>60</v>
      </c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435"/>
      <c r="AF196" s="342"/>
    </row>
    <row r="197" spans="1:32" s="336" customFormat="1" ht="12.75">
      <c r="A197" s="337"/>
      <c r="B197" s="338" t="s">
        <v>173</v>
      </c>
      <c r="C197" s="339" t="s">
        <v>268</v>
      </c>
      <c r="D197" s="424">
        <v>2</v>
      </c>
      <c r="E197" s="458">
        <v>2</v>
      </c>
      <c r="F197" s="349" t="e">
        <f>#REF!</f>
        <v>#REF!</v>
      </c>
      <c r="G197" s="349" t="e">
        <f>F197+E197</f>
        <v>#REF!</v>
      </c>
      <c r="H197" s="335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>
        <v>32</v>
      </c>
      <c r="T197" s="343">
        <v>2.5</v>
      </c>
      <c r="U197" s="343">
        <f>8*T197*E197</f>
        <v>40</v>
      </c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435"/>
      <c r="AF197" s="342"/>
    </row>
    <row r="198" spans="1:31" ht="12.75">
      <c r="A198" s="52"/>
      <c r="B198" s="52" t="s">
        <v>173</v>
      </c>
      <c r="C198" s="457" t="s">
        <v>269</v>
      </c>
      <c r="D198" s="430">
        <v>2</v>
      </c>
      <c r="E198" s="431">
        <v>1</v>
      </c>
      <c r="F198" s="386" t="e">
        <f>G199</f>
        <v>#REF!</v>
      </c>
      <c r="G198" s="386" t="e">
        <f t="shared" si="15"/>
        <v>#REF!</v>
      </c>
      <c r="H198" s="66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9">
        <v>32</v>
      </c>
      <c r="T198" s="433">
        <v>2.5</v>
      </c>
      <c r="U198" s="385">
        <f>8*T198*E198</f>
        <v>20</v>
      </c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383"/>
    </row>
    <row r="199" spans="1:31" ht="12.75">
      <c r="A199" s="52"/>
      <c r="B199" s="52" t="s">
        <v>173</v>
      </c>
      <c r="C199" s="264" t="s">
        <v>140</v>
      </c>
      <c r="D199" s="78">
        <v>2</v>
      </c>
      <c r="E199" s="287">
        <v>0.5</v>
      </c>
      <c r="F199" s="176" t="e">
        <f>#REF!</f>
        <v>#REF!</v>
      </c>
      <c r="G199" s="176" t="e">
        <f t="shared" si="15"/>
        <v>#REF!</v>
      </c>
      <c r="H199" s="66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9">
        <v>32</v>
      </c>
      <c r="T199" s="433">
        <v>2.5</v>
      </c>
      <c r="U199" s="385">
        <f>8*T199*E199</f>
        <v>10</v>
      </c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383"/>
    </row>
    <row r="200" spans="1:31" s="377" customFormat="1" ht="12.75">
      <c r="A200" s="422"/>
      <c r="B200" s="422" t="s">
        <v>173</v>
      </c>
      <c r="C200" s="369" t="s">
        <v>254</v>
      </c>
      <c r="D200" s="77">
        <v>2</v>
      </c>
      <c r="E200" s="423"/>
      <c r="F200" s="174" t="e">
        <f>G198</f>
        <v>#REF!</v>
      </c>
      <c r="G200" s="174" t="e">
        <f t="shared" si="15"/>
        <v>#REF!</v>
      </c>
      <c r="H200" s="65"/>
      <c r="I200" s="376"/>
      <c r="J200" s="376"/>
      <c r="K200" s="376"/>
      <c r="L200" s="376"/>
      <c r="M200" s="376"/>
      <c r="N200" s="376"/>
      <c r="O200" s="376"/>
      <c r="P200" s="376"/>
      <c r="Q200" s="376"/>
      <c r="R200" s="376"/>
      <c r="S200" s="404">
        <v>32</v>
      </c>
      <c r="T200" s="434">
        <v>2.5</v>
      </c>
      <c r="U200" s="378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96"/>
    </row>
    <row r="201" spans="1:31" s="377" customFormat="1" ht="12.75">
      <c r="A201" s="422"/>
      <c r="B201" s="422" t="s">
        <v>173</v>
      </c>
      <c r="C201" s="369" t="s">
        <v>141</v>
      </c>
      <c r="D201" s="77">
        <v>2</v>
      </c>
      <c r="E201" s="423"/>
      <c r="F201" s="174" t="e">
        <f>G200</f>
        <v>#REF!</v>
      </c>
      <c r="G201" s="174" t="e">
        <f t="shared" si="15"/>
        <v>#REF!</v>
      </c>
      <c r="H201" s="65"/>
      <c r="I201" s="376"/>
      <c r="J201" s="376"/>
      <c r="K201" s="376"/>
      <c r="L201" s="376"/>
      <c r="M201" s="376"/>
      <c r="N201" s="376"/>
      <c r="O201" s="376"/>
      <c r="P201" s="376"/>
      <c r="Q201" s="376"/>
      <c r="R201" s="376"/>
      <c r="S201" s="404">
        <v>32</v>
      </c>
      <c r="T201" s="434">
        <v>2.5</v>
      </c>
      <c r="U201" s="378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96"/>
    </row>
    <row r="202" spans="1:32" s="336" customFormat="1" ht="12.75">
      <c r="A202" s="337"/>
      <c r="B202" s="338" t="s">
        <v>173</v>
      </c>
      <c r="C202" s="339" t="s">
        <v>265</v>
      </c>
      <c r="D202" s="333">
        <v>3</v>
      </c>
      <c r="E202" s="351">
        <v>0.25</v>
      </c>
      <c r="F202" s="341" t="e">
        <f>G201</f>
        <v>#REF!</v>
      </c>
      <c r="G202" s="334" t="e">
        <f t="shared" si="15"/>
        <v>#REF!</v>
      </c>
      <c r="H202" s="335"/>
      <c r="I202" s="342"/>
      <c r="J202" s="342"/>
      <c r="K202" s="342"/>
      <c r="L202" s="342"/>
      <c r="M202" s="342"/>
      <c r="N202" s="342"/>
      <c r="O202" s="342"/>
      <c r="P202" s="342"/>
      <c r="Q202" s="342"/>
      <c r="R202" s="342"/>
      <c r="S202" s="342">
        <v>16</v>
      </c>
      <c r="T202" s="343">
        <v>5</v>
      </c>
      <c r="U202" s="343">
        <f>8*T202*E202</f>
        <v>10</v>
      </c>
      <c r="V202" s="342"/>
      <c r="W202" s="342"/>
      <c r="X202" s="342"/>
      <c r="Y202" s="342"/>
      <c r="Z202" s="342"/>
      <c r="AA202" s="342"/>
      <c r="AB202" s="342"/>
      <c r="AC202" s="342"/>
      <c r="AD202" s="342"/>
      <c r="AE202" s="435"/>
      <c r="AF202" s="342"/>
    </row>
    <row r="203" spans="1:32" s="336" customFormat="1" ht="12.75">
      <c r="A203" s="337"/>
      <c r="B203" s="338" t="s">
        <v>173</v>
      </c>
      <c r="C203" s="339" t="s">
        <v>259</v>
      </c>
      <c r="D203" s="333">
        <v>3</v>
      </c>
      <c r="E203" s="340">
        <v>0.5</v>
      </c>
      <c r="F203" s="341" t="e">
        <f>#REF!</f>
        <v>#REF!</v>
      </c>
      <c r="G203" s="334" t="e">
        <f t="shared" si="15"/>
        <v>#REF!</v>
      </c>
      <c r="H203" s="335"/>
      <c r="I203" s="342"/>
      <c r="J203" s="342"/>
      <c r="K203" s="342"/>
      <c r="L203" s="342"/>
      <c r="M203" s="342"/>
      <c r="N203" s="342"/>
      <c r="O203" s="342"/>
      <c r="P203" s="342"/>
      <c r="Q203" s="342"/>
      <c r="R203" s="342"/>
      <c r="S203" s="342">
        <v>16</v>
      </c>
      <c r="T203" s="343">
        <v>5</v>
      </c>
      <c r="U203" s="343">
        <f aca="true" t="shared" si="17" ref="U203:U215">8*T203*E203</f>
        <v>20</v>
      </c>
      <c r="V203" s="342"/>
      <c r="W203" s="342"/>
      <c r="X203" s="342"/>
      <c r="Y203" s="342"/>
      <c r="Z203" s="342"/>
      <c r="AA203" s="342"/>
      <c r="AB203" s="342"/>
      <c r="AC203" s="342"/>
      <c r="AD203" s="342"/>
      <c r="AE203" s="435"/>
      <c r="AF203" s="342"/>
    </row>
    <row r="204" spans="1:32" s="336" customFormat="1" ht="12.75">
      <c r="A204" s="337"/>
      <c r="B204" s="338" t="s">
        <v>173</v>
      </c>
      <c r="C204" s="339" t="s">
        <v>272</v>
      </c>
      <c r="D204" s="333">
        <v>3</v>
      </c>
      <c r="E204" s="340">
        <v>2</v>
      </c>
      <c r="F204" s="341" t="e">
        <f>#REF!</f>
        <v>#REF!</v>
      </c>
      <c r="G204" s="334" t="e">
        <f>F204+E204</f>
        <v>#REF!</v>
      </c>
      <c r="H204" s="335"/>
      <c r="I204" s="342"/>
      <c r="J204" s="342"/>
      <c r="K204" s="342"/>
      <c r="L204" s="342"/>
      <c r="M204" s="342"/>
      <c r="N204" s="342"/>
      <c r="O204" s="342"/>
      <c r="P204" s="342"/>
      <c r="Q204" s="342"/>
      <c r="R204" s="342"/>
      <c r="S204" s="342">
        <v>16</v>
      </c>
      <c r="T204" s="343">
        <v>5</v>
      </c>
      <c r="U204" s="343">
        <f>8*T204*E204</f>
        <v>80</v>
      </c>
      <c r="V204" s="342"/>
      <c r="W204" s="342"/>
      <c r="X204" s="342"/>
      <c r="Y204" s="342"/>
      <c r="Z204" s="342"/>
      <c r="AA204" s="342"/>
      <c r="AB204" s="342"/>
      <c r="AC204" s="342"/>
      <c r="AD204" s="342"/>
      <c r="AE204" s="435"/>
      <c r="AF204" s="342"/>
    </row>
    <row r="205" spans="1:32" s="336" customFormat="1" ht="12.75">
      <c r="A205" s="337"/>
      <c r="B205" s="338" t="s">
        <v>173</v>
      </c>
      <c r="C205" s="339" t="s">
        <v>255</v>
      </c>
      <c r="D205" s="333">
        <v>3</v>
      </c>
      <c r="E205" s="340">
        <v>1</v>
      </c>
      <c r="F205" s="341" t="e">
        <f>#REF!</f>
        <v>#REF!</v>
      </c>
      <c r="G205" s="334" t="e">
        <f t="shared" si="15"/>
        <v>#REF!</v>
      </c>
      <c r="H205" s="335"/>
      <c r="I205" s="342"/>
      <c r="J205" s="342"/>
      <c r="K205" s="342"/>
      <c r="L205" s="342"/>
      <c r="M205" s="342"/>
      <c r="N205" s="342"/>
      <c r="O205" s="342"/>
      <c r="P205" s="342"/>
      <c r="Q205" s="342"/>
      <c r="R205" s="342"/>
      <c r="S205" s="342">
        <v>16</v>
      </c>
      <c r="T205" s="343">
        <v>5</v>
      </c>
      <c r="U205" s="343">
        <f t="shared" si="17"/>
        <v>40</v>
      </c>
      <c r="V205" s="342"/>
      <c r="W205" s="342"/>
      <c r="X205" s="342"/>
      <c r="Y205" s="342"/>
      <c r="Z205" s="342"/>
      <c r="AA205" s="342"/>
      <c r="AB205" s="342"/>
      <c r="AC205" s="342"/>
      <c r="AD205" s="342"/>
      <c r="AE205" s="435"/>
      <c r="AF205" s="342"/>
    </row>
    <row r="206" spans="1:32" s="336" customFormat="1" ht="12.75">
      <c r="A206" s="337"/>
      <c r="B206" s="338" t="s">
        <v>173</v>
      </c>
      <c r="C206" s="339" t="s">
        <v>259</v>
      </c>
      <c r="D206" s="333">
        <v>3</v>
      </c>
      <c r="E206" s="340">
        <v>0.5</v>
      </c>
      <c r="F206" s="341" t="e">
        <f>#REF!</f>
        <v>#REF!</v>
      </c>
      <c r="G206" s="334" t="e">
        <f t="shared" si="15"/>
        <v>#REF!</v>
      </c>
      <c r="H206" s="335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S206" s="342">
        <v>16</v>
      </c>
      <c r="T206" s="343">
        <v>5</v>
      </c>
      <c r="U206" s="343">
        <f>8*T206*E206</f>
        <v>20</v>
      </c>
      <c r="V206" s="342"/>
      <c r="W206" s="342"/>
      <c r="X206" s="342"/>
      <c r="Y206" s="342"/>
      <c r="Z206" s="342"/>
      <c r="AA206" s="342"/>
      <c r="AB206" s="342"/>
      <c r="AC206" s="342"/>
      <c r="AD206" s="342"/>
      <c r="AE206" s="435"/>
      <c r="AF206" s="342"/>
    </row>
    <row r="207" spans="1:32" s="336" customFormat="1" ht="12.75">
      <c r="A207" s="337"/>
      <c r="B207" s="338" t="s">
        <v>173</v>
      </c>
      <c r="C207" s="339" t="s">
        <v>267</v>
      </c>
      <c r="D207" s="333">
        <v>2</v>
      </c>
      <c r="E207" s="351">
        <v>2</v>
      </c>
      <c r="F207" s="341" t="e">
        <f>#REF!</f>
        <v>#REF!</v>
      </c>
      <c r="G207" s="334" t="e">
        <f t="shared" si="15"/>
        <v>#REF!</v>
      </c>
      <c r="H207" s="335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>
        <v>32</v>
      </c>
      <c r="T207" s="343">
        <v>2.5</v>
      </c>
      <c r="U207" s="343">
        <f t="shared" si="17"/>
        <v>40</v>
      </c>
      <c r="V207" s="342"/>
      <c r="W207" s="342"/>
      <c r="X207" s="342"/>
      <c r="Y207" s="342"/>
      <c r="Z207" s="342"/>
      <c r="AA207" s="342"/>
      <c r="AB207" s="342"/>
      <c r="AC207" s="342"/>
      <c r="AD207" s="342"/>
      <c r="AE207" s="435"/>
      <c r="AF207" s="342"/>
    </row>
    <row r="208" spans="1:32" s="336" customFormat="1" ht="12.75">
      <c r="A208" s="337"/>
      <c r="B208" s="338" t="s">
        <v>173</v>
      </c>
      <c r="C208" s="339" t="s">
        <v>273</v>
      </c>
      <c r="D208" s="333">
        <v>3</v>
      </c>
      <c r="E208" s="340">
        <v>0.5</v>
      </c>
      <c r="F208" s="341" t="e">
        <f>#REF!</f>
        <v>#REF!</v>
      </c>
      <c r="G208" s="334" t="e">
        <f>F208+E208</f>
        <v>#REF!</v>
      </c>
      <c r="H208" s="335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S208" s="342">
        <v>16</v>
      </c>
      <c r="T208" s="343">
        <v>5</v>
      </c>
      <c r="U208" s="343">
        <f>8*T208*E208</f>
        <v>20</v>
      </c>
      <c r="V208" s="342"/>
      <c r="W208" s="342"/>
      <c r="X208" s="342"/>
      <c r="Y208" s="342"/>
      <c r="Z208" s="342"/>
      <c r="AA208" s="342"/>
      <c r="AB208" s="342"/>
      <c r="AC208" s="342"/>
      <c r="AD208" s="342"/>
      <c r="AE208" s="435"/>
      <c r="AF208" s="342"/>
    </row>
    <row r="209" spans="1:32" s="336" customFormat="1" ht="12.75">
      <c r="A209" s="337"/>
      <c r="B209" s="338" t="s">
        <v>173</v>
      </c>
      <c r="C209" s="339" t="s">
        <v>256</v>
      </c>
      <c r="D209" s="333">
        <v>1</v>
      </c>
      <c r="E209" s="351">
        <v>1</v>
      </c>
      <c r="F209" s="341" t="e">
        <f>G207</f>
        <v>#REF!</v>
      </c>
      <c r="G209" s="334" t="e">
        <f t="shared" si="15"/>
        <v>#REF!</v>
      </c>
      <c r="H209" s="335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>
        <v>16</v>
      </c>
      <c r="T209" s="343">
        <v>5</v>
      </c>
      <c r="U209" s="343">
        <f t="shared" si="17"/>
        <v>40</v>
      </c>
      <c r="V209" s="342"/>
      <c r="W209" s="342"/>
      <c r="X209" s="342"/>
      <c r="Y209" s="342"/>
      <c r="Z209" s="342"/>
      <c r="AA209" s="342"/>
      <c r="AB209" s="342"/>
      <c r="AC209" s="342"/>
      <c r="AD209" s="342"/>
      <c r="AE209" s="435"/>
      <c r="AF209" s="342"/>
    </row>
    <row r="210" spans="1:32" s="336" customFormat="1" ht="12.75">
      <c r="A210" s="337"/>
      <c r="B210" s="338" t="s">
        <v>173</v>
      </c>
      <c r="C210" s="339" t="s">
        <v>279</v>
      </c>
      <c r="D210" s="333">
        <v>1</v>
      </c>
      <c r="E210" s="351">
        <v>2</v>
      </c>
      <c r="F210" s="341" t="e">
        <f>G208</f>
        <v>#REF!</v>
      </c>
      <c r="G210" s="334" t="e">
        <f>F210+E210</f>
        <v>#REF!</v>
      </c>
      <c r="H210" s="335"/>
      <c r="I210" s="342"/>
      <c r="J210" s="342"/>
      <c r="K210" s="342"/>
      <c r="L210" s="342"/>
      <c r="M210" s="342"/>
      <c r="N210" s="342"/>
      <c r="O210" s="342"/>
      <c r="P210" s="342"/>
      <c r="Q210" s="342"/>
      <c r="R210" s="342"/>
      <c r="S210" s="342">
        <v>16</v>
      </c>
      <c r="T210" s="343">
        <v>5</v>
      </c>
      <c r="U210" s="343">
        <f>8*T210*E210</f>
        <v>80</v>
      </c>
      <c r="V210" s="342"/>
      <c r="W210" s="342"/>
      <c r="X210" s="342"/>
      <c r="Y210" s="342"/>
      <c r="Z210" s="342"/>
      <c r="AA210" s="342"/>
      <c r="AB210" s="342"/>
      <c r="AC210" s="342"/>
      <c r="AD210" s="342"/>
      <c r="AE210" s="435"/>
      <c r="AF210" s="342"/>
    </row>
    <row r="211" spans="1:32" s="336" customFormat="1" ht="12.75">
      <c r="A211" s="337"/>
      <c r="B211" s="338" t="s">
        <v>173</v>
      </c>
      <c r="C211" s="339" t="s">
        <v>257</v>
      </c>
      <c r="D211" s="333">
        <v>3</v>
      </c>
      <c r="E211" s="340">
        <v>1</v>
      </c>
      <c r="F211" s="341" t="e">
        <f>G209</f>
        <v>#REF!</v>
      </c>
      <c r="G211" s="334" t="e">
        <f t="shared" si="15"/>
        <v>#REF!</v>
      </c>
      <c r="H211" s="335"/>
      <c r="I211" s="342"/>
      <c r="J211" s="342"/>
      <c r="K211" s="342"/>
      <c r="L211" s="342"/>
      <c r="M211" s="342"/>
      <c r="N211" s="342"/>
      <c r="O211" s="342"/>
      <c r="P211" s="342"/>
      <c r="Q211" s="342"/>
      <c r="R211" s="342"/>
      <c r="S211" s="342">
        <v>16</v>
      </c>
      <c r="T211" s="343">
        <v>5</v>
      </c>
      <c r="U211" s="343">
        <f t="shared" si="17"/>
        <v>40</v>
      </c>
      <c r="V211" s="342"/>
      <c r="W211" s="342"/>
      <c r="X211" s="342"/>
      <c r="Y211" s="342"/>
      <c r="Z211" s="342"/>
      <c r="AA211" s="342"/>
      <c r="AB211" s="342"/>
      <c r="AC211" s="342"/>
      <c r="AD211" s="342"/>
      <c r="AE211" s="435"/>
      <c r="AF211" s="342"/>
    </row>
    <row r="212" spans="1:32" s="336" customFormat="1" ht="12.75">
      <c r="A212" s="337" t="s">
        <v>278</v>
      </c>
      <c r="B212" s="338" t="s">
        <v>173</v>
      </c>
      <c r="C212" s="339" t="s">
        <v>280</v>
      </c>
      <c r="D212" s="333">
        <v>1</v>
      </c>
      <c r="E212" s="463">
        <v>10</v>
      </c>
      <c r="F212" s="341" t="e">
        <f>G211</f>
        <v>#REF!</v>
      </c>
      <c r="G212" s="334" t="e">
        <f t="shared" si="15"/>
        <v>#REF!</v>
      </c>
      <c r="H212" s="335"/>
      <c r="I212" s="441">
        <v>20</v>
      </c>
      <c r="J212" s="342"/>
      <c r="K212" s="342"/>
      <c r="L212" s="342"/>
      <c r="M212" s="342"/>
      <c r="N212" s="342"/>
      <c r="O212" s="342"/>
      <c r="P212" s="342"/>
      <c r="Q212" s="342"/>
      <c r="R212" s="342"/>
      <c r="S212" s="342">
        <v>16</v>
      </c>
      <c r="T212" s="343">
        <v>5</v>
      </c>
      <c r="U212" s="343">
        <f>8*T212*E212</f>
        <v>400</v>
      </c>
      <c r="V212" s="342"/>
      <c r="W212" s="342"/>
      <c r="X212" s="342"/>
      <c r="Y212" s="342"/>
      <c r="Z212" s="342"/>
      <c r="AA212" s="342"/>
      <c r="AB212" s="342"/>
      <c r="AC212" s="342"/>
      <c r="AD212" s="342"/>
      <c r="AE212" s="435"/>
      <c r="AF212" s="342"/>
    </row>
    <row r="213" spans="1:32" s="336" customFormat="1" ht="13.5" thickBot="1">
      <c r="A213" s="337" t="s">
        <v>278</v>
      </c>
      <c r="B213" s="338" t="s">
        <v>173</v>
      </c>
      <c r="C213" s="339" t="s">
        <v>277</v>
      </c>
      <c r="D213" s="333">
        <v>1</v>
      </c>
      <c r="E213" s="351">
        <v>10</v>
      </c>
      <c r="F213" s="341" t="e">
        <f>G212</f>
        <v>#REF!</v>
      </c>
      <c r="G213" s="334" t="e">
        <f>F213+E213</f>
        <v>#REF!</v>
      </c>
      <c r="H213" s="335"/>
      <c r="I213" s="441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>
        <v>16</v>
      </c>
      <c r="T213" s="343">
        <v>5</v>
      </c>
      <c r="U213" s="343">
        <f>8*T213*E213</f>
        <v>400</v>
      </c>
      <c r="V213" s="342"/>
      <c r="W213" s="342"/>
      <c r="X213" s="342"/>
      <c r="Y213" s="342"/>
      <c r="Z213" s="342"/>
      <c r="AA213" s="342"/>
      <c r="AB213" s="342"/>
      <c r="AC213" s="342"/>
      <c r="AD213" s="342"/>
      <c r="AE213" s="435"/>
      <c r="AF213" s="342"/>
    </row>
    <row r="214" spans="1:32" ht="12.75">
      <c r="A214" s="337" t="s">
        <v>278</v>
      </c>
      <c r="B214" s="170" t="s">
        <v>173</v>
      </c>
      <c r="C214" s="339" t="s">
        <v>241</v>
      </c>
      <c r="D214" s="459">
        <v>2</v>
      </c>
      <c r="E214" s="283">
        <v>3</v>
      </c>
      <c r="F214" s="267" t="e">
        <f>#REF!</f>
        <v>#REF!</v>
      </c>
      <c r="G214" s="268" t="e">
        <f t="shared" si="15"/>
        <v>#REF!</v>
      </c>
      <c r="H214" s="147"/>
      <c r="I214" s="261"/>
      <c r="J214" s="261"/>
      <c r="K214" s="261"/>
      <c r="L214" s="261"/>
      <c r="M214" s="261"/>
      <c r="N214" s="261"/>
      <c r="O214" s="261"/>
      <c r="P214" s="261"/>
      <c r="Q214" s="280"/>
      <c r="R214" s="280"/>
      <c r="S214" s="280">
        <v>32</v>
      </c>
      <c r="T214" s="286">
        <v>2.5</v>
      </c>
      <c r="U214" s="286">
        <f t="shared" si="17"/>
        <v>60</v>
      </c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383"/>
      <c r="AF214" s="278"/>
    </row>
    <row r="215" spans="1:32" ht="12.75">
      <c r="A215" s="273"/>
      <c r="B215" s="170" t="s">
        <v>173</v>
      </c>
      <c r="C215" s="339" t="s">
        <v>266</v>
      </c>
      <c r="D215" s="79">
        <v>2</v>
      </c>
      <c r="E215" s="129">
        <v>2</v>
      </c>
      <c r="F215" s="184" t="e">
        <f>G205</f>
        <v>#REF!</v>
      </c>
      <c r="G215" s="176" t="e">
        <f aca="true" t="shared" si="18" ref="G215:G221">F215+E215</f>
        <v>#REF!</v>
      </c>
      <c r="H215" s="66"/>
      <c r="I215" s="261"/>
      <c r="J215" s="278"/>
      <c r="K215" s="278"/>
      <c r="L215" s="278"/>
      <c r="M215" s="278"/>
      <c r="N215" s="278"/>
      <c r="O215" s="278"/>
      <c r="P215" s="278"/>
      <c r="Q215" s="278"/>
      <c r="R215" s="278"/>
      <c r="S215" s="279">
        <v>32</v>
      </c>
      <c r="T215" s="265">
        <v>2.5</v>
      </c>
      <c r="U215" s="265">
        <f t="shared" si="17"/>
        <v>40</v>
      </c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383"/>
      <c r="AF215" s="278"/>
    </row>
    <row r="216" spans="1:31" s="377" customFormat="1" ht="13.5" thickBot="1">
      <c r="A216" s="422"/>
      <c r="B216" s="422" t="s">
        <v>173</v>
      </c>
      <c r="C216" s="462" t="s">
        <v>144</v>
      </c>
      <c r="D216" s="460">
        <v>1</v>
      </c>
      <c r="E216" s="423"/>
      <c r="F216" s="174" t="e">
        <f>G215</f>
        <v>#REF!</v>
      </c>
      <c r="G216" s="174" t="e">
        <f t="shared" si="18"/>
        <v>#REF!</v>
      </c>
      <c r="H216" s="65"/>
      <c r="I216" s="376"/>
      <c r="J216" s="376"/>
      <c r="K216" s="376"/>
      <c r="L216" s="376"/>
      <c r="M216" s="376"/>
      <c r="N216" s="376"/>
      <c r="O216" s="376"/>
      <c r="P216" s="376"/>
      <c r="Q216" s="376"/>
      <c r="R216" s="376"/>
      <c r="S216" s="404">
        <v>16</v>
      </c>
      <c r="T216" s="434">
        <v>5</v>
      </c>
      <c r="U216" s="378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96"/>
    </row>
    <row r="217" spans="1:32" s="148" customFormat="1" ht="12.75">
      <c r="A217" s="274"/>
      <c r="B217" s="263" t="s">
        <v>173</v>
      </c>
      <c r="C217" s="462" t="s">
        <v>225</v>
      </c>
      <c r="D217" s="459">
        <v>2</v>
      </c>
      <c r="E217" s="285"/>
      <c r="F217" s="267" t="e">
        <f>G216</f>
        <v>#REF!</v>
      </c>
      <c r="G217" s="268" t="e">
        <f t="shared" si="18"/>
        <v>#REF!</v>
      </c>
      <c r="H217" s="147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>
        <v>32</v>
      </c>
      <c r="T217" s="286"/>
      <c r="U217" s="286"/>
      <c r="V217" s="261"/>
      <c r="W217" s="261"/>
      <c r="X217" s="261"/>
      <c r="Y217" s="261"/>
      <c r="Z217" s="261"/>
      <c r="AA217" s="261"/>
      <c r="AB217" s="261"/>
      <c r="AC217" s="261"/>
      <c r="AD217" s="261"/>
      <c r="AE217" s="383"/>
      <c r="AF217" s="261"/>
    </row>
    <row r="218" spans="1:31" s="377" customFormat="1" ht="12.75">
      <c r="A218" s="422"/>
      <c r="B218" s="422" t="s">
        <v>173</v>
      </c>
      <c r="C218" s="462" t="s">
        <v>145</v>
      </c>
      <c r="D218" s="460">
        <v>2</v>
      </c>
      <c r="E218" s="423"/>
      <c r="F218" s="174" t="e">
        <f>G217</f>
        <v>#REF!</v>
      </c>
      <c r="G218" s="174" t="e">
        <f t="shared" si="18"/>
        <v>#REF!</v>
      </c>
      <c r="H218" s="65"/>
      <c r="I218" s="376"/>
      <c r="J218" s="376"/>
      <c r="K218" s="376"/>
      <c r="L218" s="376"/>
      <c r="M218" s="376"/>
      <c r="N218" s="376"/>
      <c r="O218" s="376"/>
      <c r="P218" s="376"/>
      <c r="Q218" s="376"/>
      <c r="R218" s="376"/>
      <c r="S218" s="404">
        <v>32</v>
      </c>
      <c r="T218" s="434">
        <v>2.5</v>
      </c>
      <c r="U218" s="378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96"/>
    </row>
    <row r="219" spans="1:32" s="336" customFormat="1" ht="13.5" thickBot="1">
      <c r="A219" s="337"/>
      <c r="B219" s="338" t="s">
        <v>173</v>
      </c>
      <c r="C219" s="339" t="s">
        <v>276</v>
      </c>
      <c r="D219" s="461">
        <v>2</v>
      </c>
      <c r="E219" s="366">
        <v>4</v>
      </c>
      <c r="F219" s="344" t="e">
        <f>G218</f>
        <v>#REF!</v>
      </c>
      <c r="G219" s="345" t="e">
        <f t="shared" si="18"/>
        <v>#REF!</v>
      </c>
      <c r="H219" s="335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>
        <v>32</v>
      </c>
      <c r="T219" s="343">
        <v>2.5</v>
      </c>
      <c r="U219" s="343">
        <f>8*T219*E219</f>
        <v>80</v>
      </c>
      <c r="V219" s="342"/>
      <c r="W219" s="342"/>
      <c r="X219" s="342"/>
      <c r="Y219" s="342"/>
      <c r="Z219" s="342"/>
      <c r="AA219" s="342"/>
      <c r="AB219" s="342"/>
      <c r="AC219" s="342"/>
      <c r="AD219" s="342"/>
      <c r="AE219" s="435"/>
      <c r="AF219" s="342"/>
    </row>
    <row r="220" spans="1:32" s="394" customFormat="1" ht="12.75">
      <c r="A220" s="390"/>
      <c r="B220" s="391" t="s">
        <v>173</v>
      </c>
      <c r="C220" s="425" t="s">
        <v>141</v>
      </c>
      <c r="D220" s="426">
        <v>2</v>
      </c>
      <c r="E220" s="427"/>
      <c r="F220" s="428" t="e">
        <f>#REF!</f>
        <v>#REF!</v>
      </c>
      <c r="G220" s="429" t="e">
        <f t="shared" si="18"/>
        <v>#REF!</v>
      </c>
      <c r="H220" s="392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>
        <v>32</v>
      </c>
      <c r="T220" s="393">
        <v>2.5</v>
      </c>
      <c r="U220" s="393"/>
      <c r="V220" s="393"/>
      <c r="W220" s="393"/>
      <c r="X220" s="393"/>
      <c r="Y220" s="393"/>
      <c r="Z220" s="393"/>
      <c r="AA220" s="393"/>
      <c r="AB220" s="393"/>
      <c r="AC220" s="393"/>
      <c r="AD220" s="393"/>
      <c r="AE220" s="436"/>
      <c r="AF220" s="393"/>
    </row>
    <row r="221" spans="1:32" s="336" customFormat="1" ht="12.75">
      <c r="A221" s="337"/>
      <c r="B221" s="338" t="s">
        <v>173</v>
      </c>
      <c r="C221" s="339" t="s">
        <v>270</v>
      </c>
      <c r="D221" s="333">
        <v>3</v>
      </c>
      <c r="E221" s="340">
        <v>1</v>
      </c>
      <c r="F221" s="341" t="e">
        <f>G220</f>
        <v>#REF!</v>
      </c>
      <c r="G221" s="334" t="e">
        <f t="shared" si="18"/>
        <v>#REF!</v>
      </c>
      <c r="H221" s="335"/>
      <c r="I221" s="342"/>
      <c r="J221" s="342"/>
      <c r="K221" s="342"/>
      <c r="L221" s="342"/>
      <c r="M221" s="342"/>
      <c r="N221" s="342"/>
      <c r="O221" s="342"/>
      <c r="P221" s="342"/>
      <c r="Q221" s="342"/>
      <c r="R221" s="342"/>
      <c r="S221" s="342">
        <v>16</v>
      </c>
      <c r="T221" s="343">
        <v>5</v>
      </c>
      <c r="U221" s="343">
        <f>8*T221*E221</f>
        <v>40</v>
      </c>
      <c r="V221" s="342"/>
      <c r="W221" s="342"/>
      <c r="X221" s="342"/>
      <c r="Y221" s="342"/>
      <c r="Z221" s="342"/>
      <c r="AA221" s="342"/>
      <c r="AB221" s="342"/>
      <c r="AC221" s="342"/>
      <c r="AD221" s="342"/>
      <c r="AE221" s="435"/>
      <c r="AF221" s="342"/>
    </row>
    <row r="222" spans="1:32" s="336" customFormat="1" ht="13.5" thickBot="1">
      <c r="A222" s="337"/>
      <c r="B222" s="338" t="s">
        <v>173</v>
      </c>
      <c r="C222" s="364" t="s">
        <v>266</v>
      </c>
      <c r="D222" s="365">
        <v>2</v>
      </c>
      <c r="E222" s="366">
        <v>2</v>
      </c>
      <c r="F222" s="344" t="e">
        <f>G217</f>
        <v>#REF!</v>
      </c>
      <c r="G222" s="345" t="e">
        <f>F222+E222</f>
        <v>#REF!</v>
      </c>
      <c r="H222" s="437"/>
      <c r="I222" s="438"/>
      <c r="J222" s="438"/>
      <c r="K222" s="438"/>
      <c r="L222" s="438"/>
      <c r="M222" s="438"/>
      <c r="N222" s="438"/>
      <c r="O222" s="438"/>
      <c r="P222" s="438"/>
      <c r="Q222" s="438"/>
      <c r="R222" s="438"/>
      <c r="S222" s="438">
        <v>32</v>
      </c>
      <c r="T222" s="439">
        <v>2.5</v>
      </c>
      <c r="U222" s="439">
        <f>8*T222*E222</f>
        <v>40</v>
      </c>
      <c r="V222" s="438"/>
      <c r="W222" s="438"/>
      <c r="X222" s="438"/>
      <c r="Y222" s="438"/>
      <c r="Z222" s="438"/>
      <c r="AA222" s="438"/>
      <c r="AB222" s="438"/>
      <c r="AC222" s="438"/>
      <c r="AD222" s="438"/>
      <c r="AE222" s="440">
        <f>SUM(U195:U222)</f>
        <v>1660</v>
      </c>
      <c r="AF222" s="342"/>
    </row>
    <row r="223" spans="1:21" ht="12.75">
      <c r="A223" s="52"/>
      <c r="B223" s="52"/>
      <c r="C223" s="246" t="s">
        <v>138</v>
      </c>
      <c r="D223" s="430">
        <v>3</v>
      </c>
      <c r="E223" s="431">
        <f>SUM(E195:E222)</f>
        <v>51.25</v>
      </c>
      <c r="F223" s="386" t="e">
        <f>G194</f>
        <v>#REF!</v>
      </c>
      <c r="G223" s="386" t="e">
        <f>F223+E223</f>
        <v>#REF!</v>
      </c>
      <c r="H223" s="66"/>
      <c r="S223" s="96">
        <v>16</v>
      </c>
      <c r="T223" s="388">
        <f>U223/E223/8</f>
        <v>4.048780487804878</v>
      </c>
      <c r="U223" s="384">
        <f>$AE$222</f>
        <v>1660</v>
      </c>
    </row>
    <row r="224" spans="1:21" ht="12.75">
      <c r="A224" s="52"/>
      <c r="B224" s="52"/>
      <c r="C224" s="151" t="s">
        <v>147</v>
      </c>
      <c r="D224" s="78">
        <v>36</v>
      </c>
      <c r="E224" s="38"/>
      <c r="F224" s="176" t="e">
        <f>G223</f>
        <v>#REF!</v>
      </c>
      <c r="G224" s="176" t="e">
        <f>F224+E224</f>
        <v>#REF!</v>
      </c>
      <c r="H224" s="66"/>
      <c r="S224" s="96">
        <v>360</v>
      </c>
      <c r="T224" s="167">
        <v>2.5</v>
      </c>
      <c r="U224" s="167">
        <v>100</v>
      </c>
    </row>
    <row r="225" spans="1:21" ht="12.75">
      <c r="A225" s="52"/>
      <c r="B225" s="52"/>
      <c r="C225" s="151" t="s">
        <v>139</v>
      </c>
      <c r="D225" s="78">
        <v>49</v>
      </c>
      <c r="E225" s="38">
        <v>7</v>
      </c>
      <c r="F225" s="176" t="e">
        <f>G224</f>
        <v>#REF!</v>
      </c>
      <c r="G225" s="176" t="e">
        <f>F225+E225</f>
        <v>#REF!</v>
      </c>
      <c r="H225" s="66"/>
      <c r="S225" s="96">
        <v>720</v>
      </c>
      <c r="T225" s="167">
        <v>4</v>
      </c>
      <c r="U225" s="167">
        <v>224</v>
      </c>
    </row>
    <row r="226" spans="1:31" ht="12.75">
      <c r="A226" s="53"/>
      <c r="B226" s="53"/>
      <c r="C226" s="288" t="s">
        <v>242</v>
      </c>
      <c r="D226" s="262"/>
      <c r="E226" s="289">
        <v>2.5</v>
      </c>
      <c r="F226" s="184"/>
      <c r="G226" s="176"/>
      <c r="H226" s="66"/>
      <c r="T226" s="379">
        <v>2.5</v>
      </c>
      <c r="U226" s="379">
        <f>8*T226*E226</f>
        <v>50</v>
      </c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</row>
    <row r="227" spans="1:21" ht="12.75">
      <c r="A227" s="52"/>
      <c r="B227" s="52"/>
      <c r="C227" s="151" t="s">
        <v>71</v>
      </c>
      <c r="D227" s="78">
        <v>42</v>
      </c>
      <c r="E227" s="287">
        <f>E223</f>
        <v>51.25</v>
      </c>
      <c r="F227" s="176" t="e">
        <f>G225</f>
        <v>#REF!</v>
      </c>
      <c r="G227" s="176" t="e">
        <f>F227+E227</f>
        <v>#REF!</v>
      </c>
      <c r="H227" s="66"/>
      <c r="S227" s="96">
        <v>480</v>
      </c>
      <c r="T227" s="388">
        <f>+U227/E227/8</f>
        <v>4.048780487804878</v>
      </c>
      <c r="U227" s="384">
        <f>$AE$222</f>
        <v>1660</v>
      </c>
    </row>
    <row r="228" spans="1:21" ht="12.75">
      <c r="A228" s="52"/>
      <c r="B228" s="52"/>
      <c r="C228" s="151" t="s">
        <v>72</v>
      </c>
      <c r="D228" s="78"/>
      <c r="E228" s="287">
        <f>E223</f>
        <v>51.25</v>
      </c>
      <c r="F228" s="176" t="e">
        <f>G227</f>
        <v>#REF!</v>
      </c>
      <c r="G228" s="176" t="e">
        <f>F228+E228</f>
        <v>#REF!</v>
      </c>
      <c r="H228" s="66"/>
      <c r="T228" s="388">
        <f>+U228/E228/8</f>
        <v>4.048780487804878</v>
      </c>
      <c r="U228" s="384">
        <f>$AE$222</f>
        <v>1660</v>
      </c>
    </row>
    <row r="229" spans="1:21" ht="12.75">
      <c r="A229" s="52"/>
      <c r="B229" s="52"/>
      <c r="C229" s="151" t="s">
        <v>160</v>
      </c>
      <c r="D229" s="78">
        <v>1</v>
      </c>
      <c r="E229" s="38">
        <v>5</v>
      </c>
      <c r="F229" s="176" t="e">
        <f>G228</f>
        <v>#REF!</v>
      </c>
      <c r="G229" s="176" t="e">
        <f>F229+E229</f>
        <v>#REF!</v>
      </c>
      <c r="H229" s="66"/>
      <c r="S229" s="96">
        <v>16</v>
      </c>
      <c r="T229" s="167">
        <v>2.5</v>
      </c>
      <c r="U229" s="167">
        <v>100</v>
      </c>
    </row>
    <row r="230" spans="1:21" ht="12.75">
      <c r="A230" s="52"/>
      <c r="B230" s="40" t="s">
        <v>73</v>
      </c>
      <c r="C230" s="151"/>
      <c r="F230" s="173"/>
      <c r="G230" s="173"/>
      <c r="H230" s="66"/>
      <c r="T230" s="167"/>
      <c r="U230" s="167"/>
    </row>
    <row r="231" spans="1:31" ht="12.75">
      <c r="A231" s="53"/>
      <c r="B231" s="53"/>
      <c r="C231" s="288" t="s">
        <v>242</v>
      </c>
      <c r="D231" s="262"/>
      <c r="E231" s="289">
        <v>2.5</v>
      </c>
      <c r="F231" s="184"/>
      <c r="G231" s="176"/>
      <c r="H231" s="66"/>
      <c r="T231" s="379">
        <v>2.5</v>
      </c>
      <c r="U231" s="379">
        <f>8*T231*E231</f>
        <v>50</v>
      </c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</row>
    <row r="232" spans="1:21" ht="12.75">
      <c r="A232" s="52"/>
      <c r="B232" s="52"/>
      <c r="C232" s="151" t="s">
        <v>226</v>
      </c>
      <c r="D232" s="78">
        <v>1</v>
      </c>
      <c r="E232" s="287"/>
      <c r="F232" s="176">
        <f>G230</f>
        <v>0</v>
      </c>
      <c r="G232" s="176">
        <f>F232+E232</f>
        <v>0</v>
      </c>
      <c r="H232" s="66"/>
      <c r="S232" s="96">
        <v>16</v>
      </c>
      <c r="T232" s="388" t="e">
        <f>+U232/E232/8</f>
        <v>#DIV/0!</v>
      </c>
      <c r="U232" s="384">
        <f>$AE$222</f>
        <v>1660</v>
      </c>
    </row>
    <row r="233" spans="1:21" ht="12.75">
      <c r="A233" s="52"/>
      <c r="C233" s="151" t="s">
        <v>74</v>
      </c>
      <c r="D233" s="78">
        <v>35</v>
      </c>
      <c r="E233" s="287"/>
      <c r="F233" s="176">
        <v>39325</v>
      </c>
      <c r="G233" s="176">
        <f>F233+E233</f>
        <v>39325</v>
      </c>
      <c r="H233" s="66"/>
      <c r="S233" s="96">
        <v>360</v>
      </c>
      <c r="T233" s="388" t="e">
        <f>+U233/E233/8</f>
        <v>#DIV/0!</v>
      </c>
      <c r="U233" s="384">
        <f>SUM(U194:U224)</f>
        <v>3420</v>
      </c>
    </row>
    <row r="234" spans="1:21" ht="12.75">
      <c r="A234" s="52"/>
      <c r="B234" s="52"/>
      <c r="C234" s="151" t="s">
        <v>69</v>
      </c>
      <c r="D234" s="78">
        <v>36</v>
      </c>
      <c r="E234" s="38">
        <v>7</v>
      </c>
      <c r="F234" s="176">
        <v>39386</v>
      </c>
      <c r="G234" s="176">
        <f>F234+E234</f>
        <v>39393</v>
      </c>
      <c r="H234" s="66"/>
      <c r="S234" s="96">
        <v>360</v>
      </c>
      <c r="T234" s="167">
        <v>4</v>
      </c>
      <c r="U234" s="167">
        <v>224</v>
      </c>
    </row>
    <row r="235" spans="1:31" ht="12.75">
      <c r="A235" s="53"/>
      <c r="B235" s="53"/>
      <c r="C235" s="288" t="s">
        <v>242</v>
      </c>
      <c r="D235" s="262"/>
      <c r="E235" s="289">
        <v>2.5</v>
      </c>
      <c r="F235" s="184"/>
      <c r="G235" s="176"/>
      <c r="H235" s="66"/>
      <c r="T235" s="379">
        <v>2.5</v>
      </c>
      <c r="U235" s="379">
        <f>8*T235*E235</f>
        <v>50</v>
      </c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</row>
    <row r="236" spans="1:21" ht="12.75">
      <c r="A236" s="52"/>
      <c r="B236" s="52"/>
      <c r="C236" s="37" t="s">
        <v>75</v>
      </c>
      <c r="D236" s="78">
        <v>43</v>
      </c>
      <c r="E236" s="287"/>
      <c r="F236" s="176">
        <v>39434</v>
      </c>
      <c r="G236" s="176">
        <f>F236+E236</f>
        <v>39434</v>
      </c>
      <c r="H236" s="66"/>
      <c r="S236" s="96">
        <v>360</v>
      </c>
      <c r="T236" s="388" t="e">
        <f>+T233</f>
        <v>#DIV/0!</v>
      </c>
      <c r="U236" s="389">
        <f>+U233</f>
        <v>3420</v>
      </c>
    </row>
    <row r="237" spans="1:21" ht="12.75">
      <c r="A237" s="52"/>
      <c r="B237" s="40" t="s">
        <v>76</v>
      </c>
      <c r="C237" s="37"/>
      <c r="D237" s="78"/>
      <c r="E237" s="38"/>
      <c r="F237" s="176"/>
      <c r="G237" s="176"/>
      <c r="H237" s="66"/>
      <c r="T237" s="167"/>
      <c r="U237" s="167"/>
    </row>
    <row r="238" spans="1:31" ht="12.75">
      <c r="A238" s="53"/>
      <c r="B238" s="53"/>
      <c r="C238" s="288" t="s">
        <v>242</v>
      </c>
      <c r="D238" s="262"/>
      <c r="E238" s="289">
        <v>2.5</v>
      </c>
      <c r="F238" s="184"/>
      <c r="G238" s="176"/>
      <c r="H238" s="66"/>
      <c r="T238" s="379">
        <v>2.5</v>
      </c>
      <c r="U238" s="379">
        <f>8*T238*E238</f>
        <v>50</v>
      </c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</row>
    <row r="239" spans="1:21" ht="12.75">
      <c r="A239" s="52"/>
      <c r="B239" s="52"/>
      <c r="C239" s="37" t="s">
        <v>227</v>
      </c>
      <c r="D239" s="78">
        <v>1</v>
      </c>
      <c r="E239" s="287"/>
      <c r="F239" s="176">
        <f>G237</f>
        <v>0</v>
      </c>
      <c r="G239" s="176">
        <f>F239+E239</f>
        <v>0</v>
      </c>
      <c r="H239" s="66"/>
      <c r="S239" s="96">
        <v>16</v>
      </c>
      <c r="T239" s="388" t="e">
        <f>+U239/E239/8</f>
        <v>#DIV/0!</v>
      </c>
      <c r="U239" s="384">
        <f>$AE$222</f>
        <v>1660</v>
      </c>
    </row>
    <row r="240" spans="1:21" ht="12.75">
      <c r="A240" s="52"/>
      <c r="B240" s="52"/>
      <c r="C240" s="37" t="s">
        <v>77</v>
      </c>
      <c r="D240" s="78">
        <v>27</v>
      </c>
      <c r="E240" s="287">
        <f>+E236</f>
        <v>0</v>
      </c>
      <c r="F240" s="176">
        <v>39288</v>
      </c>
      <c r="G240" s="176">
        <f>F240+E240</f>
        <v>39288</v>
      </c>
      <c r="H240" s="66"/>
      <c r="S240" s="96">
        <v>360</v>
      </c>
      <c r="T240" s="388" t="e">
        <f>+T236</f>
        <v>#DIV/0!</v>
      </c>
      <c r="U240" s="389">
        <f>+U236</f>
        <v>3420</v>
      </c>
    </row>
    <row r="241" spans="1:31" ht="12.75">
      <c r="A241" s="53"/>
      <c r="B241" s="53"/>
      <c r="C241" s="288" t="s">
        <v>242</v>
      </c>
      <c r="D241" s="262"/>
      <c r="E241" s="289">
        <v>2.5</v>
      </c>
      <c r="F241" s="184"/>
      <c r="G241" s="176"/>
      <c r="H241" s="66"/>
      <c r="T241" s="379">
        <v>2.5</v>
      </c>
      <c r="U241" s="379">
        <f>8*T241*E241</f>
        <v>50</v>
      </c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</row>
    <row r="242" spans="1:21" ht="12.75">
      <c r="A242" s="52"/>
      <c r="B242" s="52"/>
      <c r="C242" s="37" t="s">
        <v>78</v>
      </c>
      <c r="D242" s="78"/>
      <c r="E242" s="287">
        <f>+E240</f>
        <v>0</v>
      </c>
      <c r="F242" s="176">
        <f>G240</f>
        <v>39288</v>
      </c>
      <c r="G242" s="176">
        <f>F242+E242</f>
        <v>39288</v>
      </c>
      <c r="H242" s="66"/>
      <c r="T242" s="388" t="e">
        <f>+T236</f>
        <v>#DIV/0!</v>
      </c>
      <c r="U242" s="389">
        <f>+U236</f>
        <v>3420</v>
      </c>
    </row>
    <row r="243" spans="1:21" s="96" customFormat="1" ht="12.75">
      <c r="A243" s="185"/>
      <c r="B243" s="186"/>
      <c r="C243" s="187"/>
      <c r="D243" s="187"/>
      <c r="E243" s="188"/>
      <c r="F243" s="176"/>
      <c r="G243" s="176"/>
      <c r="H243" s="189"/>
      <c r="T243" s="190"/>
      <c r="U243" s="190"/>
    </row>
    <row r="244" spans="1:19" ht="13.5" thickBot="1">
      <c r="A244" s="52"/>
      <c r="B244" s="40" t="s">
        <v>79</v>
      </c>
      <c r="C244" s="37"/>
      <c r="D244" s="78"/>
      <c r="E244" s="38"/>
      <c r="F244" s="176"/>
      <c r="G244" s="176"/>
      <c r="H244" s="66"/>
      <c r="S244" s="96">
        <v>384</v>
      </c>
    </row>
    <row r="245" spans="1:31" ht="12.75">
      <c r="A245" s="272"/>
      <c r="B245" s="304"/>
      <c r="C245" s="305" t="s">
        <v>170</v>
      </c>
      <c r="D245" s="306"/>
      <c r="E245" s="307"/>
      <c r="F245" s="268"/>
      <c r="G245" s="268"/>
      <c r="H245" s="308"/>
      <c r="I245" s="311">
        <v>5</v>
      </c>
      <c r="J245" s="309"/>
      <c r="K245" s="309"/>
      <c r="L245" s="309"/>
      <c r="M245" s="309"/>
      <c r="N245" s="309"/>
      <c r="O245" s="309"/>
      <c r="P245" s="309"/>
      <c r="Q245" s="309"/>
      <c r="R245" s="309"/>
      <c r="S245" s="310"/>
      <c r="T245" s="311"/>
      <c r="U245" s="312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</row>
    <row r="246" spans="1:31" s="155" customFormat="1" ht="12.75">
      <c r="A246" s="170"/>
      <c r="B246" s="109"/>
      <c r="C246" s="290" t="s">
        <v>209</v>
      </c>
      <c r="D246" s="291">
        <v>2</v>
      </c>
      <c r="E246" s="292">
        <v>4</v>
      </c>
      <c r="F246" s="176">
        <v>39258</v>
      </c>
      <c r="G246" s="176">
        <f aca="true" t="shared" si="19" ref="G246:G255">F246+E246</f>
        <v>39262</v>
      </c>
      <c r="H246" s="293"/>
      <c r="I246" s="276">
        <v>43</v>
      </c>
      <c r="J246" s="281"/>
      <c r="K246" s="281"/>
      <c r="L246" s="281"/>
      <c r="M246" s="281"/>
      <c r="N246" s="281"/>
      <c r="O246" s="281"/>
      <c r="P246" s="281"/>
      <c r="Q246" s="281"/>
      <c r="R246" s="281"/>
      <c r="S246" s="313">
        <v>48</v>
      </c>
      <c r="T246" s="276">
        <v>3</v>
      </c>
      <c r="U246" s="282">
        <f>8*T246*E246</f>
        <v>96</v>
      </c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</row>
    <row r="247" spans="1:31" s="155" customFormat="1" ht="12.75">
      <c r="A247" s="170"/>
      <c r="B247" s="109"/>
      <c r="C247" s="290" t="s">
        <v>210</v>
      </c>
      <c r="D247" s="291">
        <v>2</v>
      </c>
      <c r="E247" s="292">
        <v>8</v>
      </c>
      <c r="F247" s="176">
        <v>39258</v>
      </c>
      <c r="G247" s="176">
        <f t="shared" si="19"/>
        <v>39266</v>
      </c>
      <c r="H247" s="293"/>
      <c r="I247" s="276">
        <v>6</v>
      </c>
      <c r="J247" s="281"/>
      <c r="K247" s="281"/>
      <c r="L247" s="281"/>
      <c r="M247" s="281"/>
      <c r="N247" s="281"/>
      <c r="O247" s="281"/>
      <c r="P247" s="281"/>
      <c r="Q247" s="281"/>
      <c r="R247" s="281"/>
      <c r="S247" s="313">
        <v>48</v>
      </c>
      <c r="T247" s="276">
        <v>2</v>
      </c>
      <c r="U247" s="282">
        <f aca="true" t="shared" si="20" ref="U247:U270">8*T247*E247</f>
        <v>128</v>
      </c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</row>
    <row r="248" spans="1:31" ht="12.75">
      <c r="A248" s="273"/>
      <c r="B248" s="52"/>
      <c r="C248" s="290" t="s">
        <v>81</v>
      </c>
      <c r="D248" s="291">
        <v>2</v>
      </c>
      <c r="E248" s="292">
        <v>2</v>
      </c>
      <c r="F248" s="176">
        <f>G256</f>
        <v>0</v>
      </c>
      <c r="G248" s="176">
        <f t="shared" si="19"/>
        <v>2</v>
      </c>
      <c r="H248" s="293"/>
      <c r="I248" s="276"/>
      <c r="J248" s="281"/>
      <c r="K248" s="281"/>
      <c r="L248" s="281"/>
      <c r="M248" s="281"/>
      <c r="N248" s="281"/>
      <c r="O248" s="281"/>
      <c r="P248" s="281"/>
      <c r="Q248" s="281"/>
      <c r="R248" s="281"/>
      <c r="S248" s="313">
        <v>32</v>
      </c>
      <c r="T248" s="276">
        <v>2.5</v>
      </c>
      <c r="U248" s="282">
        <f t="shared" si="20"/>
        <v>40</v>
      </c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</row>
    <row r="249" spans="1:31" ht="12.75">
      <c r="A249" s="273"/>
      <c r="B249" s="52"/>
      <c r="C249" s="296" t="s">
        <v>246</v>
      </c>
      <c r="D249" s="296"/>
      <c r="E249" s="297">
        <v>4</v>
      </c>
      <c r="F249" s="176"/>
      <c r="G249" s="176"/>
      <c r="H249" s="293"/>
      <c r="I249" s="276"/>
      <c r="J249" s="281"/>
      <c r="K249" s="281"/>
      <c r="L249" s="281"/>
      <c r="M249" s="281"/>
      <c r="N249" s="281"/>
      <c r="O249" s="281"/>
      <c r="P249" s="281"/>
      <c r="Q249" s="281"/>
      <c r="R249" s="281"/>
      <c r="S249" s="313"/>
      <c r="T249" s="277">
        <v>2</v>
      </c>
      <c r="U249" s="314">
        <f t="shared" si="20"/>
        <v>64</v>
      </c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</row>
    <row r="250" spans="1:31" s="155" customFormat="1" ht="12.75">
      <c r="A250" s="170"/>
      <c r="B250" s="109"/>
      <c r="C250" s="290" t="s">
        <v>206</v>
      </c>
      <c r="D250" s="291">
        <v>2</v>
      </c>
      <c r="E250" s="292">
        <v>4</v>
      </c>
      <c r="F250" s="176">
        <f>G248</f>
        <v>2</v>
      </c>
      <c r="G250" s="176">
        <f t="shared" si="19"/>
        <v>6</v>
      </c>
      <c r="H250" s="293"/>
      <c r="I250" s="276">
        <v>10</v>
      </c>
      <c r="J250" s="281"/>
      <c r="K250" s="281"/>
      <c r="L250" s="281"/>
      <c r="M250" s="281"/>
      <c r="N250" s="281"/>
      <c r="O250" s="281"/>
      <c r="P250" s="281"/>
      <c r="Q250" s="281"/>
      <c r="R250" s="281"/>
      <c r="S250" s="313">
        <v>48</v>
      </c>
      <c r="T250" s="276">
        <v>3.5</v>
      </c>
      <c r="U250" s="282">
        <f t="shared" si="20"/>
        <v>112</v>
      </c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</row>
    <row r="251" spans="1:31" s="155" customFormat="1" ht="12.75">
      <c r="A251" s="170"/>
      <c r="B251" s="109"/>
      <c r="C251" s="296" t="s">
        <v>247</v>
      </c>
      <c r="D251" s="291"/>
      <c r="E251" s="297">
        <v>7</v>
      </c>
      <c r="F251" s="176"/>
      <c r="G251" s="176"/>
      <c r="H251" s="293"/>
      <c r="I251" s="276"/>
      <c r="J251" s="281"/>
      <c r="K251" s="281"/>
      <c r="L251" s="281"/>
      <c r="M251" s="281"/>
      <c r="N251" s="281"/>
      <c r="O251" s="281"/>
      <c r="P251" s="281"/>
      <c r="Q251" s="281"/>
      <c r="R251" s="281"/>
      <c r="S251" s="313"/>
      <c r="T251" s="277">
        <f>+U251/E251/8</f>
        <v>3.2142857142857144</v>
      </c>
      <c r="U251" s="314">
        <v>180</v>
      </c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</row>
    <row r="252" spans="1:31" s="155" customFormat="1" ht="12.75">
      <c r="A252" s="170"/>
      <c r="B252" s="109"/>
      <c r="C252" s="296" t="s">
        <v>250</v>
      </c>
      <c r="D252" s="296"/>
      <c r="E252" s="297">
        <v>7</v>
      </c>
      <c r="F252" s="176"/>
      <c r="G252" s="176"/>
      <c r="H252" s="293"/>
      <c r="I252" s="276"/>
      <c r="J252" s="281"/>
      <c r="K252" s="281"/>
      <c r="L252" s="281"/>
      <c r="M252" s="281"/>
      <c r="N252" s="281"/>
      <c r="O252" s="281"/>
      <c r="P252" s="281"/>
      <c r="Q252" s="281"/>
      <c r="R252" s="281"/>
      <c r="S252" s="313"/>
      <c r="T252" s="277">
        <v>2.5</v>
      </c>
      <c r="U252" s="314">
        <f>8*T252*E252</f>
        <v>140</v>
      </c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</row>
    <row r="253" spans="1:31" s="155" customFormat="1" ht="12.75">
      <c r="A253" s="170"/>
      <c r="B253" s="109"/>
      <c r="C253" s="296" t="s">
        <v>251</v>
      </c>
      <c r="D253" s="296"/>
      <c r="E253" s="297">
        <v>6.5</v>
      </c>
      <c r="F253" s="176"/>
      <c r="G253" s="176"/>
      <c r="H253" s="293"/>
      <c r="I253" s="276"/>
      <c r="J253" s="281"/>
      <c r="K253" s="281"/>
      <c r="L253" s="281"/>
      <c r="M253" s="281"/>
      <c r="N253" s="281"/>
      <c r="O253" s="281"/>
      <c r="P253" s="281"/>
      <c r="Q253" s="281"/>
      <c r="R253" s="281"/>
      <c r="S253" s="313"/>
      <c r="T253" s="277">
        <v>2.5</v>
      </c>
      <c r="U253" s="314">
        <f>8*T253*E253</f>
        <v>130</v>
      </c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</row>
    <row r="254" spans="1:31" s="155" customFormat="1" ht="12.75">
      <c r="A254" s="170"/>
      <c r="B254" s="109"/>
      <c r="C254" s="290" t="s">
        <v>243</v>
      </c>
      <c r="D254" s="291">
        <v>2</v>
      </c>
      <c r="E254" s="292">
        <v>5</v>
      </c>
      <c r="F254" s="176">
        <f>G250</f>
        <v>6</v>
      </c>
      <c r="G254" s="176">
        <f t="shared" si="19"/>
        <v>11</v>
      </c>
      <c r="H254" s="293"/>
      <c r="I254" s="276">
        <v>2</v>
      </c>
      <c r="J254" s="281"/>
      <c r="K254" s="281"/>
      <c r="L254" s="281"/>
      <c r="M254" s="281"/>
      <c r="N254" s="281"/>
      <c r="O254" s="281"/>
      <c r="P254" s="281"/>
      <c r="Q254" s="281"/>
      <c r="R254" s="281"/>
      <c r="S254" s="313">
        <v>48</v>
      </c>
      <c r="T254" s="276">
        <v>2.5</v>
      </c>
      <c r="U254" s="282">
        <f t="shared" si="20"/>
        <v>100</v>
      </c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</row>
    <row r="255" spans="1:31" s="155" customFormat="1" ht="13.5" thickBot="1">
      <c r="A255" s="171"/>
      <c r="B255" s="315"/>
      <c r="C255" s="316" t="s">
        <v>82</v>
      </c>
      <c r="D255" s="317">
        <v>2</v>
      </c>
      <c r="E255" s="318">
        <v>4</v>
      </c>
      <c r="F255" s="266">
        <f>G254</f>
        <v>11</v>
      </c>
      <c r="G255" s="266">
        <f t="shared" si="19"/>
        <v>15</v>
      </c>
      <c r="H255" s="319"/>
      <c r="I255" s="269">
        <v>10</v>
      </c>
      <c r="J255" s="320"/>
      <c r="K255" s="320"/>
      <c r="L255" s="320"/>
      <c r="M255" s="320"/>
      <c r="N255" s="320"/>
      <c r="O255" s="320"/>
      <c r="P255" s="320"/>
      <c r="Q255" s="320"/>
      <c r="R255" s="320"/>
      <c r="S255" s="321">
        <v>48</v>
      </c>
      <c r="T255" s="269">
        <v>2.5</v>
      </c>
      <c r="U255" s="270">
        <f t="shared" si="20"/>
        <v>80</v>
      </c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</row>
    <row r="256" spans="1:31" ht="12.75">
      <c r="A256" s="55"/>
      <c r="B256" s="55"/>
      <c r="C256" s="301" t="s">
        <v>80</v>
      </c>
      <c r="D256" s="301">
        <v>5</v>
      </c>
      <c r="E256" s="302"/>
      <c r="F256" s="303"/>
      <c r="G256" s="303"/>
      <c r="H256" s="298"/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</row>
    <row r="257" spans="1:31" ht="12.75">
      <c r="A257" s="52"/>
      <c r="B257" s="52"/>
      <c r="C257" s="290" t="s">
        <v>244</v>
      </c>
      <c r="D257" s="291">
        <v>3</v>
      </c>
      <c r="E257" s="292">
        <v>3</v>
      </c>
      <c r="F257" s="176">
        <f>G255</f>
        <v>15</v>
      </c>
      <c r="G257" s="176">
        <f aca="true" t="shared" si="21" ref="G257:G270">F257+E257</f>
        <v>18</v>
      </c>
      <c r="H257" s="293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94">
        <v>72</v>
      </c>
      <c r="T257" s="295">
        <v>2.5</v>
      </c>
      <c r="U257" s="295">
        <f t="shared" si="20"/>
        <v>60</v>
      </c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</row>
    <row r="258" spans="1:31" ht="12.75">
      <c r="A258" s="52"/>
      <c r="B258" s="52"/>
      <c r="C258" s="290" t="s">
        <v>245</v>
      </c>
      <c r="D258" s="291">
        <v>5</v>
      </c>
      <c r="E258" s="292">
        <v>2</v>
      </c>
      <c r="F258" s="176">
        <f aca="true" t="shared" si="22" ref="F258:F270">G257</f>
        <v>18</v>
      </c>
      <c r="G258" s="176">
        <f t="shared" si="21"/>
        <v>20</v>
      </c>
      <c r="H258" s="293"/>
      <c r="I258" s="295"/>
      <c r="J258" s="271"/>
      <c r="K258" s="271"/>
      <c r="L258" s="271"/>
      <c r="M258" s="271"/>
      <c r="N258" s="271"/>
      <c r="O258" s="271"/>
      <c r="P258" s="271"/>
      <c r="Q258" s="271"/>
      <c r="R258" s="271"/>
      <c r="S258" s="294">
        <v>48</v>
      </c>
      <c r="T258" s="295">
        <v>2.5</v>
      </c>
      <c r="U258" s="295">
        <f t="shared" si="20"/>
        <v>40</v>
      </c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</row>
    <row r="259" spans="1:31" ht="12.75">
      <c r="A259" s="52"/>
      <c r="B259" s="52"/>
      <c r="C259" s="290" t="s">
        <v>83</v>
      </c>
      <c r="D259" s="291">
        <v>0</v>
      </c>
      <c r="E259" s="292">
        <v>4</v>
      </c>
      <c r="F259" s="176">
        <f t="shared" si="22"/>
        <v>20</v>
      </c>
      <c r="G259" s="176">
        <f t="shared" si="21"/>
        <v>24</v>
      </c>
      <c r="H259" s="293"/>
      <c r="I259" s="295">
        <v>8</v>
      </c>
      <c r="J259" s="271"/>
      <c r="K259" s="271"/>
      <c r="L259" s="271"/>
      <c r="M259" s="271"/>
      <c r="N259" s="271"/>
      <c r="O259" s="271"/>
      <c r="P259" s="271"/>
      <c r="Q259" s="271"/>
      <c r="R259" s="271"/>
      <c r="S259" s="294">
        <v>24</v>
      </c>
      <c r="T259" s="295">
        <v>2.5</v>
      </c>
      <c r="U259" s="295">
        <f t="shared" si="20"/>
        <v>80</v>
      </c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</row>
    <row r="260" spans="1:31" ht="12.75">
      <c r="A260" s="52"/>
      <c r="B260" s="52"/>
      <c r="C260" s="290" t="s">
        <v>248</v>
      </c>
      <c r="D260" s="291">
        <v>3</v>
      </c>
      <c r="E260" s="292">
        <v>3</v>
      </c>
      <c r="F260" s="176">
        <f t="shared" si="22"/>
        <v>24</v>
      </c>
      <c r="G260" s="176">
        <f t="shared" si="21"/>
        <v>27</v>
      </c>
      <c r="H260" s="293"/>
      <c r="I260" s="295"/>
      <c r="J260" s="271"/>
      <c r="K260" s="271"/>
      <c r="L260" s="271"/>
      <c r="M260" s="271"/>
      <c r="N260" s="271"/>
      <c r="O260" s="271"/>
      <c r="P260" s="271"/>
      <c r="Q260" s="271"/>
      <c r="R260" s="271"/>
      <c r="S260" s="294">
        <v>48</v>
      </c>
      <c r="T260" s="295">
        <v>2.5</v>
      </c>
      <c r="U260" s="295">
        <f t="shared" si="20"/>
        <v>60</v>
      </c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</row>
    <row r="261" spans="1:31" ht="12.75">
      <c r="A261" s="52"/>
      <c r="B261" s="52"/>
      <c r="C261" s="290" t="s">
        <v>85</v>
      </c>
      <c r="D261" s="291">
        <v>1</v>
      </c>
      <c r="E261" s="300">
        <v>3</v>
      </c>
      <c r="F261" s="258">
        <f t="shared" si="22"/>
        <v>27</v>
      </c>
      <c r="G261" s="258">
        <f t="shared" si="21"/>
        <v>30</v>
      </c>
      <c r="H261" s="27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>
        <v>48</v>
      </c>
      <c r="T261" s="295">
        <v>2.5</v>
      </c>
      <c r="U261" s="295">
        <f t="shared" si="20"/>
        <v>60</v>
      </c>
      <c r="V261" s="295"/>
      <c r="W261" s="271"/>
      <c r="X261" s="271"/>
      <c r="Y261" s="271"/>
      <c r="Z261" s="271"/>
      <c r="AA261" s="271"/>
      <c r="AB261" s="271"/>
      <c r="AC261" s="271"/>
      <c r="AD261" s="271"/>
      <c r="AE261" s="271"/>
    </row>
    <row r="262" spans="1:31" ht="12.75">
      <c r="A262" s="52"/>
      <c r="B262" s="52"/>
      <c r="C262" s="290" t="s">
        <v>86</v>
      </c>
      <c r="D262" s="291">
        <v>20</v>
      </c>
      <c r="E262" s="300">
        <v>3</v>
      </c>
      <c r="F262" s="258">
        <f t="shared" si="22"/>
        <v>30</v>
      </c>
      <c r="G262" s="258">
        <f t="shared" si="21"/>
        <v>33</v>
      </c>
      <c r="H262" s="27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>
        <v>240</v>
      </c>
      <c r="T262" s="295">
        <v>2.5</v>
      </c>
      <c r="U262" s="295">
        <f t="shared" si="20"/>
        <v>60</v>
      </c>
      <c r="V262" s="295"/>
      <c r="W262" s="271"/>
      <c r="X262" s="271"/>
      <c r="Y262" s="271"/>
      <c r="Z262" s="271"/>
      <c r="AA262" s="271"/>
      <c r="AB262" s="271"/>
      <c r="AC262" s="271"/>
      <c r="AD262" s="271"/>
      <c r="AE262" s="271"/>
    </row>
    <row r="263" spans="1:31" ht="12.75">
      <c r="A263" s="52"/>
      <c r="B263" s="52"/>
      <c r="C263" s="290" t="s">
        <v>249</v>
      </c>
      <c r="D263" s="291">
        <v>13</v>
      </c>
      <c r="E263" s="300">
        <v>3</v>
      </c>
      <c r="F263" s="258">
        <f t="shared" si="22"/>
        <v>33</v>
      </c>
      <c r="G263" s="258">
        <f t="shared" si="21"/>
        <v>36</v>
      </c>
      <c r="H263" s="27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>
        <v>120</v>
      </c>
      <c r="T263" s="295">
        <v>2.5</v>
      </c>
      <c r="U263" s="295">
        <f t="shared" si="20"/>
        <v>60</v>
      </c>
      <c r="V263" s="295"/>
      <c r="W263" s="271"/>
      <c r="X263" s="271"/>
      <c r="Y263" s="271"/>
      <c r="Z263" s="271"/>
      <c r="AA263" s="271"/>
      <c r="AB263" s="271"/>
      <c r="AC263" s="271"/>
      <c r="AD263" s="271"/>
      <c r="AE263" s="271"/>
    </row>
    <row r="264" spans="1:31" ht="12.75">
      <c r="A264" s="52"/>
      <c r="B264" s="52"/>
      <c r="C264" s="290" t="s">
        <v>88</v>
      </c>
      <c r="D264" s="291">
        <v>6</v>
      </c>
      <c r="E264" s="300">
        <v>2</v>
      </c>
      <c r="F264" s="258">
        <f t="shared" si="22"/>
        <v>36</v>
      </c>
      <c r="G264" s="258">
        <f t="shared" si="21"/>
        <v>38</v>
      </c>
      <c r="H264" s="27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>
        <v>72</v>
      </c>
      <c r="T264" s="295">
        <v>2.5</v>
      </c>
      <c r="U264" s="295">
        <f t="shared" si="20"/>
        <v>40</v>
      </c>
      <c r="V264" s="295"/>
      <c r="W264" s="271"/>
      <c r="X264" s="271"/>
      <c r="Y264" s="271"/>
      <c r="Z264" s="271"/>
      <c r="AA264" s="271"/>
      <c r="AB264" s="271"/>
      <c r="AC264" s="271"/>
      <c r="AD264" s="271"/>
      <c r="AE264" s="271"/>
    </row>
    <row r="265" spans="1:31" ht="12.75">
      <c r="A265" s="52"/>
      <c r="B265" s="52"/>
      <c r="C265" s="290" t="s">
        <v>89</v>
      </c>
      <c r="D265" s="291">
        <v>6</v>
      </c>
      <c r="E265" s="300">
        <v>40</v>
      </c>
      <c r="F265" s="258">
        <f t="shared" si="22"/>
        <v>38</v>
      </c>
      <c r="G265" s="258">
        <f t="shared" si="21"/>
        <v>78</v>
      </c>
      <c r="H265" s="27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>
        <v>72</v>
      </c>
      <c r="T265" s="295">
        <v>2.5</v>
      </c>
      <c r="U265" s="295">
        <f t="shared" si="20"/>
        <v>800</v>
      </c>
      <c r="V265" s="295"/>
      <c r="W265" s="271"/>
      <c r="X265" s="271"/>
      <c r="Y265" s="271"/>
      <c r="Z265" s="271"/>
      <c r="AA265" s="271"/>
      <c r="AB265" s="271"/>
      <c r="AC265" s="271"/>
      <c r="AD265" s="271"/>
      <c r="AE265" s="271"/>
    </row>
    <row r="266" spans="1:31" ht="12.75">
      <c r="A266" s="52"/>
      <c r="B266" s="52"/>
      <c r="C266" s="290" t="s">
        <v>90</v>
      </c>
      <c r="D266" s="291">
        <v>1</v>
      </c>
      <c r="E266" s="300">
        <v>2</v>
      </c>
      <c r="F266" s="258">
        <f t="shared" si="22"/>
        <v>78</v>
      </c>
      <c r="G266" s="258">
        <f t="shared" si="21"/>
        <v>80</v>
      </c>
      <c r="H266" s="27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>
        <v>48</v>
      </c>
      <c r="T266" s="295">
        <v>2.5</v>
      </c>
      <c r="U266" s="295">
        <f t="shared" si="20"/>
        <v>40</v>
      </c>
      <c r="V266" s="295"/>
      <c r="W266" s="271"/>
      <c r="X266" s="271"/>
      <c r="Y266" s="271"/>
      <c r="Z266" s="271"/>
      <c r="AA266" s="271"/>
      <c r="AB266" s="271"/>
      <c r="AC266" s="271"/>
      <c r="AD266" s="271"/>
      <c r="AE266" s="271"/>
    </row>
    <row r="267" spans="1:31" ht="12.75">
      <c r="A267" s="52"/>
      <c r="B267" s="52"/>
      <c r="C267" s="290" t="s">
        <v>91</v>
      </c>
      <c r="D267" s="291">
        <v>1</v>
      </c>
      <c r="E267" s="300">
        <v>1</v>
      </c>
      <c r="F267" s="258">
        <f t="shared" si="22"/>
        <v>80</v>
      </c>
      <c r="G267" s="258">
        <f t="shared" si="21"/>
        <v>81</v>
      </c>
      <c r="H267" s="27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>
        <v>80</v>
      </c>
      <c r="T267" s="295">
        <v>2.5</v>
      </c>
      <c r="U267" s="295">
        <f t="shared" si="20"/>
        <v>20</v>
      </c>
      <c r="V267" s="295"/>
      <c r="W267" s="271"/>
      <c r="X267" s="271"/>
      <c r="Y267" s="271"/>
      <c r="Z267" s="271"/>
      <c r="AA267" s="271"/>
      <c r="AB267" s="271"/>
      <c r="AC267" s="271"/>
      <c r="AD267" s="271"/>
      <c r="AE267" s="271"/>
    </row>
    <row r="268" spans="1:31" ht="12.75">
      <c r="A268" s="52"/>
      <c r="B268" s="52"/>
      <c r="C268" s="290" t="s">
        <v>92</v>
      </c>
      <c r="D268" s="291">
        <v>23</v>
      </c>
      <c r="E268" s="300">
        <v>5</v>
      </c>
      <c r="F268" s="176">
        <f t="shared" si="22"/>
        <v>81</v>
      </c>
      <c r="G268" s="176">
        <f t="shared" si="21"/>
        <v>86</v>
      </c>
      <c r="H268" s="293"/>
      <c r="I268" s="271"/>
      <c r="J268" s="271"/>
      <c r="K268" s="271"/>
      <c r="L268" s="271"/>
      <c r="M268" s="271"/>
      <c r="N268" s="271"/>
      <c r="O268" s="271"/>
      <c r="P268" s="295"/>
      <c r="Q268" s="295"/>
      <c r="R268" s="295"/>
      <c r="S268" s="295">
        <v>360</v>
      </c>
      <c r="T268" s="295">
        <v>2.5</v>
      </c>
      <c r="U268" s="295">
        <f t="shared" si="20"/>
        <v>100</v>
      </c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</row>
    <row r="269" spans="1:31" ht="12.75">
      <c r="A269" s="52"/>
      <c r="B269" s="52"/>
      <c r="C269" s="290" t="s">
        <v>93</v>
      </c>
      <c r="D269" s="291">
        <v>5</v>
      </c>
      <c r="E269" s="300">
        <v>5</v>
      </c>
      <c r="F269" s="176">
        <f t="shared" si="22"/>
        <v>86</v>
      </c>
      <c r="G269" s="176">
        <f t="shared" si="21"/>
        <v>91</v>
      </c>
      <c r="H269" s="293"/>
      <c r="I269" s="271"/>
      <c r="J269" s="271"/>
      <c r="K269" s="271"/>
      <c r="L269" s="271"/>
      <c r="M269" s="271"/>
      <c r="N269" s="271"/>
      <c r="O269" s="271"/>
      <c r="P269" s="295"/>
      <c r="Q269" s="295"/>
      <c r="R269" s="295"/>
      <c r="S269" s="295">
        <v>48</v>
      </c>
      <c r="T269" s="295">
        <v>2.5</v>
      </c>
      <c r="U269" s="295">
        <f t="shared" si="20"/>
        <v>100</v>
      </c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</row>
    <row r="270" spans="1:31" ht="12.75">
      <c r="A270" s="52"/>
      <c r="B270" s="52"/>
      <c r="C270" s="290" t="s">
        <v>94</v>
      </c>
      <c r="D270" s="291">
        <v>2</v>
      </c>
      <c r="E270" s="300">
        <v>5</v>
      </c>
      <c r="F270" s="176">
        <f t="shared" si="22"/>
        <v>91</v>
      </c>
      <c r="G270" s="176">
        <f t="shared" si="21"/>
        <v>96</v>
      </c>
      <c r="H270" s="293"/>
      <c r="I270" s="271"/>
      <c r="J270" s="271"/>
      <c r="K270" s="271"/>
      <c r="L270" s="271"/>
      <c r="M270" s="271"/>
      <c r="N270" s="271"/>
      <c r="O270" s="271"/>
      <c r="P270" s="295"/>
      <c r="Q270" s="295"/>
      <c r="R270" s="295"/>
      <c r="S270" s="295">
        <v>32</v>
      </c>
      <c r="T270" s="295">
        <v>5</v>
      </c>
      <c r="U270" s="295">
        <f t="shared" si="20"/>
        <v>200</v>
      </c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</row>
    <row r="271" spans="1:8" ht="12.75">
      <c r="A271" s="52"/>
      <c r="B271" s="40" t="s">
        <v>95</v>
      </c>
      <c r="D271" s="78"/>
      <c r="E271" s="38"/>
      <c r="F271" s="176"/>
      <c r="G271" s="176"/>
      <c r="H271" s="66"/>
    </row>
    <row r="272" spans="1:21" ht="12.75">
      <c r="A272" s="52"/>
      <c r="B272" s="52"/>
      <c r="C272" s="130" t="s">
        <v>96</v>
      </c>
      <c r="D272" s="130">
        <v>4</v>
      </c>
      <c r="E272" s="131"/>
      <c r="F272" s="174"/>
      <c r="G272" s="174"/>
      <c r="H272" s="132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</row>
    <row r="273" spans="1:31" s="155" customFormat="1" ht="12.75">
      <c r="A273" s="170"/>
      <c r="B273" s="109"/>
      <c r="C273" s="296" t="s">
        <v>250</v>
      </c>
      <c r="D273" s="296"/>
      <c r="E273" s="297">
        <v>7</v>
      </c>
      <c r="F273" s="176"/>
      <c r="G273" s="176"/>
      <c r="H273" s="293"/>
      <c r="I273" s="276"/>
      <c r="J273" s="281"/>
      <c r="K273" s="281"/>
      <c r="L273" s="281"/>
      <c r="M273" s="281"/>
      <c r="N273" s="281"/>
      <c r="O273" s="281"/>
      <c r="P273" s="281"/>
      <c r="Q273" s="281"/>
      <c r="R273" s="281"/>
      <c r="S273" s="313"/>
      <c r="T273" s="277">
        <v>2.5</v>
      </c>
      <c r="U273" s="314">
        <f>8*T273*E273</f>
        <v>140</v>
      </c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</row>
    <row r="274" spans="1:31" s="155" customFormat="1" ht="12.75">
      <c r="A274" s="170"/>
      <c r="B274" s="109"/>
      <c r="C274" s="296" t="s">
        <v>251</v>
      </c>
      <c r="D274" s="296"/>
      <c r="E274" s="297">
        <v>6.5</v>
      </c>
      <c r="F274" s="176"/>
      <c r="G274" s="176"/>
      <c r="H274" s="293"/>
      <c r="I274" s="276"/>
      <c r="J274" s="281"/>
      <c r="K274" s="281"/>
      <c r="L274" s="281"/>
      <c r="M274" s="281"/>
      <c r="N274" s="281"/>
      <c r="O274" s="281"/>
      <c r="P274" s="281"/>
      <c r="Q274" s="281"/>
      <c r="R274" s="281"/>
      <c r="S274" s="313"/>
      <c r="T274" s="277">
        <v>2.5</v>
      </c>
      <c r="U274" s="314">
        <f>8*T274*E274</f>
        <v>130</v>
      </c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</row>
    <row r="275" spans="1:31" s="155" customFormat="1" ht="12.75">
      <c r="A275" s="170"/>
      <c r="B275" s="109"/>
      <c r="C275" s="290" t="s">
        <v>243</v>
      </c>
      <c r="D275" s="291">
        <v>2</v>
      </c>
      <c r="E275" s="292">
        <v>5</v>
      </c>
      <c r="F275" s="176">
        <f>G271</f>
        <v>0</v>
      </c>
      <c r="G275" s="176">
        <f>F275+E275</f>
        <v>5</v>
      </c>
      <c r="H275" s="293"/>
      <c r="I275" s="276">
        <v>2</v>
      </c>
      <c r="J275" s="281"/>
      <c r="K275" s="281"/>
      <c r="L275" s="281"/>
      <c r="M275" s="281"/>
      <c r="N275" s="281"/>
      <c r="O275" s="281"/>
      <c r="P275" s="281"/>
      <c r="Q275" s="281"/>
      <c r="R275" s="281"/>
      <c r="S275" s="313">
        <v>48</v>
      </c>
      <c r="T275" s="276">
        <v>2.5</v>
      </c>
      <c r="U275" s="282">
        <f>8*T275*E275</f>
        <v>100</v>
      </c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</row>
    <row r="276" spans="1:21" ht="12.75">
      <c r="A276" s="52"/>
      <c r="B276" s="52"/>
      <c r="C276" s="290" t="s">
        <v>244</v>
      </c>
      <c r="D276" s="78">
        <v>6</v>
      </c>
      <c r="E276" s="38">
        <v>3</v>
      </c>
      <c r="F276" s="176">
        <f>G272</f>
        <v>0</v>
      </c>
      <c r="G276" s="176">
        <f aca="true" t="shared" si="23" ref="G276:G286">F276+E276</f>
        <v>3</v>
      </c>
      <c r="H276" s="66"/>
      <c r="S276" s="96">
        <v>72</v>
      </c>
      <c r="T276" s="85">
        <v>2.5</v>
      </c>
      <c r="U276" s="85">
        <f aca="true" t="shared" si="24" ref="U276:U289">8*T276*E276</f>
        <v>60</v>
      </c>
    </row>
    <row r="277" spans="1:22" ht="12.75">
      <c r="A277" s="52"/>
      <c r="B277" s="52"/>
      <c r="C277" s="326" t="s">
        <v>245</v>
      </c>
      <c r="D277" s="151">
        <v>1</v>
      </c>
      <c r="E277" s="152">
        <v>1</v>
      </c>
      <c r="F277" s="258">
        <f aca="true" t="shared" si="25" ref="F277:F289">G276</f>
        <v>3</v>
      </c>
      <c r="G277" s="258">
        <f t="shared" si="23"/>
        <v>4</v>
      </c>
      <c r="H277" s="147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>
        <v>48</v>
      </c>
      <c r="T277" s="85">
        <v>2.5</v>
      </c>
      <c r="U277" s="85">
        <f t="shared" si="24"/>
        <v>20</v>
      </c>
      <c r="V277" s="148"/>
    </row>
    <row r="278" spans="1:22" ht="12.75">
      <c r="A278" s="52"/>
      <c r="B278" s="52"/>
      <c r="C278" s="151" t="s">
        <v>83</v>
      </c>
      <c r="D278" s="151">
        <v>0</v>
      </c>
      <c r="E278" s="152">
        <v>4</v>
      </c>
      <c r="F278" s="258">
        <f t="shared" si="25"/>
        <v>4</v>
      </c>
      <c r="G278" s="258">
        <f t="shared" si="23"/>
        <v>8</v>
      </c>
      <c r="H278" s="147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>
        <v>24</v>
      </c>
      <c r="T278" s="85">
        <v>2.5</v>
      </c>
      <c r="U278" s="85">
        <f t="shared" si="24"/>
        <v>80</v>
      </c>
      <c r="V278" s="148"/>
    </row>
    <row r="279" spans="1:22" ht="12.75">
      <c r="A279" s="52"/>
      <c r="B279" s="52"/>
      <c r="C279" s="151" t="s">
        <v>84</v>
      </c>
      <c r="D279" s="151">
        <v>1</v>
      </c>
      <c r="E279" s="152">
        <v>3</v>
      </c>
      <c r="F279" s="258">
        <f t="shared" si="25"/>
        <v>8</v>
      </c>
      <c r="G279" s="258">
        <f t="shared" si="23"/>
        <v>11</v>
      </c>
      <c r="H279" s="147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>
        <v>48</v>
      </c>
      <c r="T279" s="85">
        <v>2.5</v>
      </c>
      <c r="U279" s="85">
        <f t="shared" si="24"/>
        <v>60</v>
      </c>
      <c r="V279" s="148"/>
    </row>
    <row r="280" spans="1:22" ht="12.75">
      <c r="A280" s="52"/>
      <c r="B280" s="52"/>
      <c r="C280" s="151" t="s">
        <v>97</v>
      </c>
      <c r="D280" s="151">
        <v>1</v>
      </c>
      <c r="E280" s="152">
        <v>3</v>
      </c>
      <c r="F280" s="258">
        <f t="shared" si="25"/>
        <v>11</v>
      </c>
      <c r="G280" s="258">
        <f t="shared" si="23"/>
        <v>14</v>
      </c>
      <c r="H280" s="147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>
        <v>48</v>
      </c>
      <c r="T280" s="85">
        <v>2.5</v>
      </c>
      <c r="U280" s="85">
        <f t="shared" si="24"/>
        <v>60</v>
      </c>
      <c r="V280" s="148"/>
    </row>
    <row r="281" spans="1:22" ht="12.75">
      <c r="A281" s="52"/>
      <c r="B281" s="52"/>
      <c r="C281" s="151" t="s">
        <v>86</v>
      </c>
      <c r="D281" s="151">
        <v>24</v>
      </c>
      <c r="E281" s="152">
        <v>3</v>
      </c>
      <c r="F281" s="258">
        <f t="shared" si="25"/>
        <v>14</v>
      </c>
      <c r="G281" s="258">
        <f t="shared" si="23"/>
        <v>17</v>
      </c>
      <c r="H281" s="147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>
        <v>240</v>
      </c>
      <c r="T281" s="85">
        <v>2.5</v>
      </c>
      <c r="U281" s="85">
        <f t="shared" si="24"/>
        <v>60</v>
      </c>
      <c r="V281" s="148"/>
    </row>
    <row r="282" spans="1:22" ht="12.75">
      <c r="A282" s="52"/>
      <c r="B282" s="52"/>
      <c r="C282" s="151" t="s">
        <v>87</v>
      </c>
      <c r="D282" s="151">
        <v>6</v>
      </c>
      <c r="E282" s="152">
        <v>3</v>
      </c>
      <c r="F282" s="258">
        <f t="shared" si="25"/>
        <v>17</v>
      </c>
      <c r="G282" s="258">
        <f t="shared" si="23"/>
        <v>20</v>
      </c>
      <c r="H282" s="147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>
        <v>120</v>
      </c>
      <c r="T282" s="85">
        <v>2.5</v>
      </c>
      <c r="U282" s="85">
        <f t="shared" si="24"/>
        <v>60</v>
      </c>
      <c r="V282" s="148"/>
    </row>
    <row r="283" spans="1:22" ht="12.75">
      <c r="A283" s="52"/>
      <c r="B283" s="52"/>
      <c r="C283" s="151" t="s">
        <v>88</v>
      </c>
      <c r="D283" s="151">
        <v>2</v>
      </c>
      <c r="E283" s="152">
        <v>2</v>
      </c>
      <c r="F283" s="258">
        <f t="shared" si="25"/>
        <v>20</v>
      </c>
      <c r="G283" s="258">
        <f t="shared" si="23"/>
        <v>22</v>
      </c>
      <c r="H283" s="147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>
        <v>72</v>
      </c>
      <c r="T283" s="85">
        <v>2.5</v>
      </c>
      <c r="U283" s="85">
        <f t="shared" si="24"/>
        <v>40</v>
      </c>
      <c r="V283" s="148"/>
    </row>
    <row r="284" spans="1:22" ht="12.75">
      <c r="A284" s="52"/>
      <c r="B284" s="52"/>
      <c r="C284" s="151" t="s">
        <v>89</v>
      </c>
      <c r="D284" s="151">
        <v>2</v>
      </c>
      <c r="E284" s="152">
        <v>35</v>
      </c>
      <c r="F284" s="258">
        <f t="shared" si="25"/>
        <v>22</v>
      </c>
      <c r="G284" s="258">
        <f t="shared" si="23"/>
        <v>57</v>
      </c>
      <c r="H284" s="147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>
        <v>72</v>
      </c>
      <c r="T284" s="85">
        <v>2.5</v>
      </c>
      <c r="U284" s="85">
        <f t="shared" si="24"/>
        <v>700</v>
      </c>
      <c r="V284" s="148"/>
    </row>
    <row r="285" spans="1:22" ht="12.75">
      <c r="A285" s="52"/>
      <c r="B285" s="52"/>
      <c r="C285" s="151" t="s">
        <v>90</v>
      </c>
      <c r="D285" s="151">
        <v>3</v>
      </c>
      <c r="E285" s="152">
        <v>3</v>
      </c>
      <c r="F285" s="258">
        <f t="shared" si="25"/>
        <v>57</v>
      </c>
      <c r="G285" s="258">
        <f t="shared" si="23"/>
        <v>60</v>
      </c>
      <c r="H285" s="147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>
        <v>48</v>
      </c>
      <c r="T285" s="85">
        <v>2.5</v>
      </c>
      <c r="U285" s="85">
        <f t="shared" si="24"/>
        <v>60</v>
      </c>
      <c r="V285" s="148"/>
    </row>
    <row r="286" spans="1:22" ht="12.75">
      <c r="A286" s="52"/>
      <c r="B286" s="52"/>
      <c r="C286" s="151" t="s">
        <v>91</v>
      </c>
      <c r="D286" s="151">
        <v>1</v>
      </c>
      <c r="E286" s="152">
        <v>1</v>
      </c>
      <c r="F286" s="258">
        <f t="shared" si="25"/>
        <v>60</v>
      </c>
      <c r="G286" s="258">
        <f t="shared" si="23"/>
        <v>61</v>
      </c>
      <c r="H286" s="147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>
        <v>80</v>
      </c>
      <c r="T286" s="85">
        <v>2.5</v>
      </c>
      <c r="U286" s="85">
        <f t="shared" si="24"/>
        <v>20</v>
      </c>
      <c r="V286" s="148"/>
    </row>
    <row r="287" spans="1:22" ht="12.75">
      <c r="A287" s="52"/>
      <c r="B287" s="52"/>
      <c r="C287" s="151" t="s">
        <v>92</v>
      </c>
      <c r="D287" s="151">
        <v>21</v>
      </c>
      <c r="E287" s="152">
        <v>2</v>
      </c>
      <c r="F287" s="258">
        <f t="shared" si="25"/>
        <v>61</v>
      </c>
      <c r="G287" s="258">
        <f>F287+E287</f>
        <v>63</v>
      </c>
      <c r="H287" s="147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>
        <v>360</v>
      </c>
      <c r="T287" s="85">
        <v>2.5</v>
      </c>
      <c r="U287" s="85">
        <f t="shared" si="24"/>
        <v>40</v>
      </c>
      <c r="V287" s="148"/>
    </row>
    <row r="288" spans="1:22" ht="12.75">
      <c r="A288" s="52"/>
      <c r="B288" s="52"/>
      <c r="C288" s="151" t="s">
        <v>93</v>
      </c>
      <c r="D288" s="151">
        <v>5</v>
      </c>
      <c r="E288" s="152">
        <v>2</v>
      </c>
      <c r="F288" s="258">
        <f t="shared" si="25"/>
        <v>63</v>
      </c>
      <c r="G288" s="258">
        <f>F288+E288</f>
        <v>65</v>
      </c>
      <c r="H288" s="147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>
        <v>48</v>
      </c>
      <c r="T288" s="85">
        <v>4</v>
      </c>
      <c r="U288" s="85">
        <f t="shared" si="24"/>
        <v>64</v>
      </c>
      <c r="V288" s="148"/>
    </row>
    <row r="289" spans="1:22" ht="12.75">
      <c r="A289" s="52"/>
      <c r="B289" s="52"/>
      <c r="C289" s="151" t="s">
        <v>94</v>
      </c>
      <c r="D289" s="151">
        <v>2</v>
      </c>
      <c r="E289" s="152">
        <v>1</v>
      </c>
      <c r="F289" s="258">
        <f t="shared" si="25"/>
        <v>65</v>
      </c>
      <c r="G289" s="258">
        <f>F289+E289</f>
        <v>66</v>
      </c>
      <c r="H289" s="147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>
        <v>32</v>
      </c>
      <c r="T289" s="85">
        <v>6</v>
      </c>
      <c r="U289" s="85">
        <f t="shared" si="24"/>
        <v>48</v>
      </c>
      <c r="V289" s="148"/>
    </row>
    <row r="290" spans="1:21" ht="12.75">
      <c r="A290" s="52"/>
      <c r="B290" s="40" t="s">
        <v>98</v>
      </c>
      <c r="D290" s="78"/>
      <c r="E290" s="38"/>
      <c r="F290" s="176"/>
      <c r="G290" s="176"/>
      <c r="H290" s="66"/>
      <c r="T290" s="85">
        <v>2.5</v>
      </c>
      <c r="U290" s="85">
        <f aca="true" t="shared" si="26" ref="U290:U308">8*T290*E290</f>
        <v>0</v>
      </c>
    </row>
    <row r="291" spans="1:21" ht="12.75">
      <c r="A291" s="52"/>
      <c r="B291" s="52"/>
      <c r="C291" s="130" t="s">
        <v>99</v>
      </c>
      <c r="D291" s="130">
        <v>3</v>
      </c>
      <c r="E291" s="131"/>
      <c r="F291" s="174"/>
      <c r="G291" s="174"/>
      <c r="H291" s="132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</row>
    <row r="292" spans="1:31" s="155" customFormat="1" ht="12.75">
      <c r="A292" s="170"/>
      <c r="B292" s="109"/>
      <c r="C292" s="296" t="s">
        <v>250</v>
      </c>
      <c r="D292" s="296"/>
      <c r="E292" s="297">
        <v>7</v>
      </c>
      <c r="F292" s="176"/>
      <c r="G292" s="176"/>
      <c r="H292" s="293"/>
      <c r="I292" s="276"/>
      <c r="J292" s="281"/>
      <c r="K292" s="281"/>
      <c r="L292" s="281"/>
      <c r="M292" s="281"/>
      <c r="N292" s="281"/>
      <c r="O292" s="281"/>
      <c r="P292" s="281"/>
      <c r="Q292" s="281"/>
      <c r="R292" s="281"/>
      <c r="S292" s="313"/>
      <c r="T292" s="277">
        <v>2.5</v>
      </c>
      <c r="U292" s="314">
        <f>8*T292*E292</f>
        <v>140</v>
      </c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</row>
    <row r="293" spans="1:31" s="155" customFormat="1" ht="12.75">
      <c r="A293" s="170"/>
      <c r="B293" s="109"/>
      <c r="C293" s="296" t="s">
        <v>251</v>
      </c>
      <c r="D293" s="296"/>
      <c r="E293" s="297">
        <v>6.5</v>
      </c>
      <c r="F293" s="176"/>
      <c r="G293" s="176"/>
      <c r="H293" s="293"/>
      <c r="I293" s="276"/>
      <c r="J293" s="281"/>
      <c r="K293" s="281"/>
      <c r="L293" s="281"/>
      <c r="M293" s="281"/>
      <c r="N293" s="281"/>
      <c r="O293" s="281"/>
      <c r="P293" s="281"/>
      <c r="Q293" s="281"/>
      <c r="R293" s="281"/>
      <c r="S293" s="313"/>
      <c r="T293" s="277">
        <v>2.5</v>
      </c>
      <c r="U293" s="314">
        <f>8*T293*E293</f>
        <v>130</v>
      </c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</row>
    <row r="294" spans="1:31" s="155" customFormat="1" ht="12.75">
      <c r="A294" s="170"/>
      <c r="B294" s="109"/>
      <c r="C294" s="290" t="s">
        <v>243</v>
      </c>
      <c r="D294" s="291">
        <v>2</v>
      </c>
      <c r="E294" s="292">
        <v>5</v>
      </c>
      <c r="F294" s="176">
        <f>G290</f>
        <v>0</v>
      </c>
      <c r="G294" s="176">
        <f>F294+E294</f>
        <v>5</v>
      </c>
      <c r="H294" s="293"/>
      <c r="I294" s="276">
        <v>2</v>
      </c>
      <c r="J294" s="281"/>
      <c r="K294" s="281"/>
      <c r="L294" s="281"/>
      <c r="M294" s="281"/>
      <c r="N294" s="281"/>
      <c r="O294" s="281"/>
      <c r="P294" s="281"/>
      <c r="Q294" s="281"/>
      <c r="R294" s="281"/>
      <c r="S294" s="313">
        <v>48</v>
      </c>
      <c r="T294" s="276">
        <v>2.5</v>
      </c>
      <c r="U294" s="282">
        <f>8*T294*E294</f>
        <v>100</v>
      </c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</row>
    <row r="295" spans="1:21" ht="12.75">
      <c r="A295" s="52"/>
      <c r="B295" s="52"/>
      <c r="C295" s="290" t="s">
        <v>244</v>
      </c>
      <c r="D295" s="78">
        <v>2</v>
      </c>
      <c r="E295" s="38">
        <v>3</v>
      </c>
      <c r="F295" s="176">
        <f>G291</f>
        <v>0</v>
      </c>
      <c r="G295" s="176">
        <f aca="true" t="shared" si="27" ref="G295:G305">F295+E295</f>
        <v>3</v>
      </c>
      <c r="H295" s="66"/>
      <c r="I295" s="148"/>
      <c r="S295" s="96">
        <v>72</v>
      </c>
      <c r="T295" s="85">
        <v>2.5</v>
      </c>
      <c r="U295" s="85">
        <f t="shared" si="26"/>
        <v>60</v>
      </c>
    </row>
    <row r="296" spans="1:22" ht="12.75">
      <c r="A296" s="52"/>
      <c r="B296" s="52"/>
      <c r="C296" s="326" t="s">
        <v>245</v>
      </c>
      <c r="D296" s="151">
        <v>3</v>
      </c>
      <c r="E296" s="152">
        <v>1</v>
      </c>
      <c r="F296" s="258">
        <f aca="true" t="shared" si="28" ref="F296:F308">G295</f>
        <v>3</v>
      </c>
      <c r="G296" s="258">
        <f t="shared" si="27"/>
        <v>4</v>
      </c>
      <c r="H296" s="147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>
        <v>48</v>
      </c>
      <c r="T296" s="85">
        <v>2.5</v>
      </c>
      <c r="U296" s="85">
        <f t="shared" si="26"/>
        <v>20</v>
      </c>
      <c r="V296" s="148"/>
    </row>
    <row r="297" spans="1:22" ht="12.75">
      <c r="A297" s="52"/>
      <c r="B297" s="52"/>
      <c r="C297" s="151" t="s">
        <v>83</v>
      </c>
      <c r="D297" s="151">
        <v>0</v>
      </c>
      <c r="E297" s="152">
        <v>4</v>
      </c>
      <c r="F297" s="258">
        <f t="shared" si="28"/>
        <v>4</v>
      </c>
      <c r="G297" s="258">
        <f t="shared" si="27"/>
        <v>8</v>
      </c>
      <c r="H297" s="147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>
        <v>24</v>
      </c>
      <c r="T297" s="85">
        <v>2.5</v>
      </c>
      <c r="U297" s="85">
        <f t="shared" si="26"/>
        <v>80</v>
      </c>
      <c r="V297" s="148"/>
    </row>
    <row r="298" spans="1:22" ht="12.75">
      <c r="A298" s="52"/>
      <c r="B298" s="52"/>
      <c r="C298" s="151" t="s">
        <v>84</v>
      </c>
      <c r="D298" s="151">
        <v>1</v>
      </c>
      <c r="E298" s="152">
        <v>3</v>
      </c>
      <c r="F298" s="258">
        <f t="shared" si="28"/>
        <v>8</v>
      </c>
      <c r="G298" s="258">
        <f t="shared" si="27"/>
        <v>11</v>
      </c>
      <c r="H298" s="147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>
        <v>48</v>
      </c>
      <c r="T298" s="85">
        <v>2.5</v>
      </c>
      <c r="U298" s="85">
        <f t="shared" si="26"/>
        <v>60</v>
      </c>
      <c r="V298" s="148"/>
    </row>
    <row r="299" spans="1:22" ht="12.75">
      <c r="A299" s="52"/>
      <c r="B299" s="52"/>
      <c r="C299" s="151" t="s">
        <v>100</v>
      </c>
      <c r="D299" s="151">
        <v>3</v>
      </c>
      <c r="E299" s="152">
        <v>3</v>
      </c>
      <c r="F299" s="258">
        <f t="shared" si="28"/>
        <v>11</v>
      </c>
      <c r="G299" s="258">
        <f t="shared" si="27"/>
        <v>14</v>
      </c>
      <c r="H299" s="147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>
        <v>48</v>
      </c>
      <c r="T299" s="85">
        <v>2.5</v>
      </c>
      <c r="U299" s="85">
        <f t="shared" si="26"/>
        <v>60</v>
      </c>
      <c r="V299" s="148"/>
    </row>
    <row r="300" spans="1:22" ht="12.75">
      <c r="A300" s="52"/>
      <c r="B300" s="52"/>
      <c r="C300" s="151" t="s">
        <v>86</v>
      </c>
      <c r="D300" s="151">
        <v>13</v>
      </c>
      <c r="E300" s="152">
        <v>3</v>
      </c>
      <c r="F300" s="258">
        <f t="shared" si="28"/>
        <v>14</v>
      </c>
      <c r="G300" s="258">
        <f t="shared" si="27"/>
        <v>17</v>
      </c>
      <c r="H300" s="147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>
        <v>240</v>
      </c>
      <c r="T300" s="85">
        <v>2.5</v>
      </c>
      <c r="U300" s="85">
        <f t="shared" si="26"/>
        <v>60</v>
      </c>
      <c r="V300" s="148"/>
    </row>
    <row r="301" spans="1:22" ht="12.75">
      <c r="A301" s="52"/>
      <c r="B301" s="52"/>
      <c r="C301" s="151" t="s">
        <v>87</v>
      </c>
      <c r="D301" s="151">
        <v>6</v>
      </c>
      <c r="E301" s="152">
        <v>3</v>
      </c>
      <c r="F301" s="258">
        <f t="shared" si="28"/>
        <v>17</v>
      </c>
      <c r="G301" s="258">
        <f t="shared" si="27"/>
        <v>20</v>
      </c>
      <c r="H301" s="147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>
        <v>120</v>
      </c>
      <c r="T301" s="85">
        <v>2.5</v>
      </c>
      <c r="U301" s="85">
        <f t="shared" si="26"/>
        <v>60</v>
      </c>
      <c r="V301" s="148"/>
    </row>
    <row r="302" spans="1:22" ht="12.75">
      <c r="A302" s="52"/>
      <c r="B302" s="52"/>
      <c r="C302" s="151" t="s">
        <v>88</v>
      </c>
      <c r="D302" s="151">
        <v>2</v>
      </c>
      <c r="E302" s="152">
        <v>2</v>
      </c>
      <c r="F302" s="258">
        <f t="shared" si="28"/>
        <v>20</v>
      </c>
      <c r="G302" s="258">
        <f t="shared" si="27"/>
        <v>22</v>
      </c>
      <c r="H302" s="147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>
        <v>72</v>
      </c>
      <c r="T302" s="85">
        <v>2.5</v>
      </c>
      <c r="U302" s="85">
        <f t="shared" si="26"/>
        <v>40</v>
      </c>
      <c r="V302" s="148"/>
    </row>
    <row r="303" spans="1:22" ht="12.75">
      <c r="A303" s="52"/>
      <c r="B303" s="52"/>
      <c r="C303" s="151" t="s">
        <v>89</v>
      </c>
      <c r="D303" s="151">
        <v>2</v>
      </c>
      <c r="E303" s="152">
        <v>35</v>
      </c>
      <c r="F303" s="258">
        <f t="shared" si="28"/>
        <v>22</v>
      </c>
      <c r="G303" s="258">
        <f t="shared" si="27"/>
        <v>57</v>
      </c>
      <c r="H303" s="147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>
        <v>72</v>
      </c>
      <c r="T303" s="85">
        <v>2.5</v>
      </c>
      <c r="U303" s="85">
        <f t="shared" si="26"/>
        <v>700</v>
      </c>
      <c r="V303" s="148"/>
    </row>
    <row r="304" spans="1:22" ht="12.75">
      <c r="A304" s="52"/>
      <c r="B304" s="52"/>
      <c r="C304" s="151" t="s">
        <v>90</v>
      </c>
      <c r="D304" s="151">
        <v>3</v>
      </c>
      <c r="E304" s="152">
        <v>3</v>
      </c>
      <c r="F304" s="258">
        <f t="shared" si="28"/>
        <v>57</v>
      </c>
      <c r="G304" s="258">
        <f t="shared" si="27"/>
        <v>60</v>
      </c>
      <c r="H304" s="147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>
        <v>48</v>
      </c>
      <c r="T304" s="85">
        <v>2.5</v>
      </c>
      <c r="U304" s="85">
        <f t="shared" si="26"/>
        <v>60</v>
      </c>
      <c r="V304" s="148"/>
    </row>
    <row r="305" spans="1:22" ht="12.75">
      <c r="A305" s="52"/>
      <c r="B305" s="52"/>
      <c r="C305" s="151" t="s">
        <v>91</v>
      </c>
      <c r="D305" s="151">
        <v>0</v>
      </c>
      <c r="E305" s="152">
        <v>1</v>
      </c>
      <c r="F305" s="258">
        <f t="shared" si="28"/>
        <v>60</v>
      </c>
      <c r="G305" s="258">
        <f t="shared" si="27"/>
        <v>61</v>
      </c>
      <c r="H305" s="147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>
        <v>80</v>
      </c>
      <c r="T305" s="85">
        <v>2.5</v>
      </c>
      <c r="U305" s="85">
        <f t="shared" si="26"/>
        <v>20</v>
      </c>
      <c r="V305" s="148"/>
    </row>
    <row r="306" spans="1:22" s="242" customFormat="1" ht="12.75">
      <c r="A306" s="232"/>
      <c r="B306" s="232"/>
      <c r="C306" s="328" t="s">
        <v>92</v>
      </c>
      <c r="D306" s="328">
        <v>21</v>
      </c>
      <c r="E306" s="152">
        <v>2</v>
      </c>
      <c r="F306" s="258">
        <f t="shared" si="28"/>
        <v>61</v>
      </c>
      <c r="G306" s="258">
        <f>F306+E306</f>
        <v>63</v>
      </c>
      <c r="H306" s="147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>
        <v>360</v>
      </c>
      <c r="T306" s="85">
        <v>2.5</v>
      </c>
      <c r="U306" s="85">
        <f t="shared" si="26"/>
        <v>40</v>
      </c>
      <c r="V306" s="241"/>
    </row>
    <row r="307" spans="1:22" s="242" customFormat="1" ht="12.75">
      <c r="A307" s="232"/>
      <c r="B307" s="232"/>
      <c r="C307" s="328" t="s">
        <v>93</v>
      </c>
      <c r="D307" s="328">
        <v>5</v>
      </c>
      <c r="E307" s="152">
        <v>2</v>
      </c>
      <c r="F307" s="258">
        <f t="shared" si="28"/>
        <v>63</v>
      </c>
      <c r="G307" s="258">
        <f>F307+E307</f>
        <v>65</v>
      </c>
      <c r="H307" s="147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>
        <v>48</v>
      </c>
      <c r="T307" s="85">
        <v>4</v>
      </c>
      <c r="U307" s="85">
        <f t="shared" si="26"/>
        <v>64</v>
      </c>
      <c r="V307" s="241"/>
    </row>
    <row r="308" spans="1:22" ht="12.75">
      <c r="A308" s="52"/>
      <c r="B308" s="52"/>
      <c r="C308" s="151" t="s">
        <v>94</v>
      </c>
      <c r="D308" s="151">
        <v>2</v>
      </c>
      <c r="E308" s="152">
        <v>1</v>
      </c>
      <c r="F308" s="258">
        <f t="shared" si="28"/>
        <v>65</v>
      </c>
      <c r="G308" s="258">
        <f>F308+E308</f>
        <v>66</v>
      </c>
      <c r="H308" s="147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>
        <v>32</v>
      </c>
      <c r="T308" s="85">
        <v>6</v>
      </c>
      <c r="U308" s="85">
        <f t="shared" si="26"/>
        <v>48</v>
      </c>
      <c r="V308" s="148"/>
    </row>
    <row r="309" spans="1:21" s="96" customFormat="1" ht="12.75">
      <c r="A309" s="185"/>
      <c r="B309" s="186"/>
      <c r="C309" s="191"/>
      <c r="D309" s="187"/>
      <c r="E309" s="188"/>
      <c r="F309" s="176"/>
      <c r="G309" s="176"/>
      <c r="H309" s="189"/>
      <c r="T309" s="190"/>
      <c r="U309" s="190"/>
    </row>
    <row r="310" spans="1:8" s="249" customFormat="1" ht="21">
      <c r="A310" s="247" t="s">
        <v>232</v>
      </c>
      <c r="B310" s="252"/>
      <c r="C310" s="253"/>
      <c r="D310" s="253"/>
      <c r="F310" s="254"/>
      <c r="G310" s="254"/>
      <c r="H310" s="255"/>
    </row>
    <row r="311" spans="1:8" ht="12.75">
      <c r="A311" s="52"/>
      <c r="B311" s="40" t="s">
        <v>101</v>
      </c>
      <c r="D311" s="78"/>
      <c r="E311" s="38"/>
      <c r="F311" s="176"/>
      <c r="G311" s="176"/>
      <c r="H311" s="66"/>
    </row>
    <row r="312" spans="1:31" s="148" customFormat="1" ht="12.75">
      <c r="A312" s="154"/>
      <c r="B312" s="256"/>
      <c r="C312" s="257" t="s">
        <v>223</v>
      </c>
      <c r="D312" s="151"/>
      <c r="E312" s="152">
        <v>10</v>
      </c>
      <c r="F312" s="258">
        <v>39377</v>
      </c>
      <c r="G312" s="258">
        <v>39391</v>
      </c>
      <c r="H312" s="147"/>
      <c r="I312" s="259">
        <v>7</v>
      </c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>
        <f>2*8*10</f>
        <v>160</v>
      </c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</row>
    <row r="313" spans="1:31" s="155" customFormat="1" ht="12.75">
      <c r="A313" s="109"/>
      <c r="B313" s="162"/>
      <c r="C313" s="155" t="s">
        <v>238</v>
      </c>
      <c r="D313" s="157"/>
      <c r="E313" s="158">
        <v>1</v>
      </c>
      <c r="F313" s="176">
        <v>39391</v>
      </c>
      <c r="G313" s="176">
        <f>F313+E313</f>
        <v>39392</v>
      </c>
      <c r="H313" s="163"/>
      <c r="I313" s="165"/>
      <c r="S313" s="164"/>
      <c r="T313" s="165">
        <v>2</v>
      </c>
      <c r="U313" s="165">
        <f>8*T313*E313</f>
        <v>16</v>
      </c>
      <c r="AE313" s="155" t="s">
        <v>228</v>
      </c>
    </row>
    <row r="314" spans="1:21" s="155" customFormat="1" ht="12.75">
      <c r="A314" s="109"/>
      <c r="B314" s="162"/>
      <c r="C314" s="155" t="s">
        <v>240</v>
      </c>
      <c r="D314" s="157"/>
      <c r="E314" s="158"/>
      <c r="F314" s="176"/>
      <c r="G314" s="176"/>
      <c r="H314" s="163"/>
      <c r="I314" s="165">
        <v>42</v>
      </c>
      <c r="S314" s="164"/>
      <c r="T314" s="165"/>
      <c r="U314" s="165"/>
    </row>
    <row r="315" spans="1:9" ht="12.75">
      <c r="A315" s="52"/>
      <c r="B315" s="55"/>
      <c r="C315" t="s">
        <v>172</v>
      </c>
      <c r="D315" s="78"/>
      <c r="E315" s="38"/>
      <c r="F315" s="176"/>
      <c r="G315" s="176"/>
      <c r="H315" s="66"/>
      <c r="I315" s="148">
        <v>15</v>
      </c>
    </row>
    <row r="316" spans="1:21" ht="12.75">
      <c r="A316" s="52"/>
      <c r="B316" s="52"/>
      <c r="C316" s="37" t="s">
        <v>171</v>
      </c>
      <c r="D316" s="78">
        <v>15</v>
      </c>
      <c r="E316" s="38">
        <v>5</v>
      </c>
      <c r="F316" s="176">
        <v>39391</v>
      </c>
      <c r="G316" s="176">
        <f>F316+E316</f>
        <v>39396</v>
      </c>
      <c r="H316" s="66"/>
      <c r="I316" s="148"/>
      <c r="S316" s="96">
        <v>80</v>
      </c>
      <c r="T316" s="85">
        <v>4</v>
      </c>
      <c r="U316" s="85">
        <f aca="true" t="shared" si="29" ref="U316:U334">8*T316*E316</f>
        <v>160</v>
      </c>
    </row>
    <row r="317" spans="1:22" s="155" customFormat="1" ht="12.75">
      <c r="A317" s="109"/>
      <c r="B317" s="109"/>
      <c r="C317" s="156" t="s">
        <v>205</v>
      </c>
      <c r="D317" s="157">
        <v>6</v>
      </c>
      <c r="E317" s="158">
        <v>12</v>
      </c>
      <c r="F317" s="176">
        <f>G316</f>
        <v>39396</v>
      </c>
      <c r="G317" s="176">
        <f>F317+E317</f>
        <v>39408</v>
      </c>
      <c r="H317" s="159"/>
      <c r="I317" s="331"/>
      <c r="J317" s="160"/>
      <c r="K317" s="160"/>
      <c r="L317" s="160"/>
      <c r="M317" s="160"/>
      <c r="N317" s="160"/>
      <c r="O317" s="160"/>
      <c r="P317" s="160"/>
      <c r="Q317" s="160"/>
      <c r="R317" s="160"/>
      <c r="S317" s="161">
        <v>80</v>
      </c>
      <c r="T317" s="165">
        <v>4</v>
      </c>
      <c r="U317" s="165">
        <f>8*T317*E317</f>
        <v>384</v>
      </c>
      <c r="V317" s="160"/>
    </row>
    <row r="318" spans="1:22" s="155" customFormat="1" ht="12.75">
      <c r="A318" s="109"/>
      <c r="B318" s="109"/>
      <c r="C318" s="156" t="s">
        <v>204</v>
      </c>
      <c r="D318" s="157">
        <v>6</v>
      </c>
      <c r="E318" s="158">
        <v>6</v>
      </c>
      <c r="F318" s="176">
        <f>G317</f>
        <v>39408</v>
      </c>
      <c r="G318" s="176">
        <f>F318+E318</f>
        <v>39414</v>
      </c>
      <c r="H318" s="159"/>
      <c r="I318" s="331"/>
      <c r="J318" s="160"/>
      <c r="K318" s="160"/>
      <c r="L318" s="160"/>
      <c r="M318" s="160"/>
      <c r="N318" s="160"/>
      <c r="O318" s="160"/>
      <c r="P318" s="160"/>
      <c r="Q318" s="160"/>
      <c r="R318" s="160"/>
      <c r="S318" s="161">
        <v>80</v>
      </c>
      <c r="T318" s="165">
        <v>4</v>
      </c>
      <c r="U318" s="165">
        <f>8*T318*E318</f>
        <v>192</v>
      </c>
      <c r="V318" s="160"/>
    </row>
    <row r="319" spans="1:21" ht="12.75">
      <c r="A319" s="52"/>
      <c r="B319" s="52"/>
      <c r="C319" s="37" t="s">
        <v>102</v>
      </c>
      <c r="D319" s="78">
        <v>43</v>
      </c>
      <c r="E319" s="38">
        <v>15</v>
      </c>
      <c r="F319" s="176">
        <f>G316</f>
        <v>39396</v>
      </c>
      <c r="G319" s="176">
        <f aca="true" t="shared" si="30" ref="G319:G329">F319+E319</f>
        <v>39411</v>
      </c>
      <c r="H319" s="66"/>
      <c r="I319" s="148">
        <v>12</v>
      </c>
      <c r="S319" s="96">
        <v>960</v>
      </c>
      <c r="T319" s="85">
        <v>5</v>
      </c>
      <c r="U319" s="85">
        <f t="shared" si="29"/>
        <v>600</v>
      </c>
    </row>
    <row r="320" spans="1:21" ht="12.75">
      <c r="A320" s="52"/>
      <c r="B320" s="52"/>
      <c r="C320" s="37" t="s">
        <v>103</v>
      </c>
      <c r="D320" s="78">
        <v>2</v>
      </c>
      <c r="E320" s="38">
        <v>2</v>
      </c>
      <c r="F320" s="176">
        <f>G319</f>
        <v>39411</v>
      </c>
      <c r="G320" s="176">
        <f t="shared" si="30"/>
        <v>39413</v>
      </c>
      <c r="H320" s="66"/>
      <c r="I320" s="148"/>
      <c r="S320" s="96">
        <v>96</v>
      </c>
      <c r="T320" s="85">
        <v>2.5</v>
      </c>
      <c r="U320" s="85">
        <f t="shared" si="29"/>
        <v>40</v>
      </c>
    </row>
    <row r="321" spans="1:21" ht="12.75">
      <c r="A321" s="52"/>
      <c r="B321" s="52"/>
      <c r="C321" s="37" t="s">
        <v>104</v>
      </c>
      <c r="D321" s="78">
        <v>3</v>
      </c>
      <c r="E321" s="38">
        <v>30</v>
      </c>
      <c r="F321" s="176">
        <f aca="true" t="shared" si="31" ref="F321:F333">G320</f>
        <v>39413</v>
      </c>
      <c r="G321" s="176">
        <f t="shared" si="30"/>
        <v>39443</v>
      </c>
      <c r="H321" s="66"/>
      <c r="I321" s="148"/>
      <c r="S321" s="96">
        <v>48</v>
      </c>
      <c r="T321" s="85">
        <v>2.5</v>
      </c>
      <c r="U321" s="85">
        <f t="shared" si="29"/>
        <v>600</v>
      </c>
    </row>
    <row r="322" spans="1:21" ht="12.75">
      <c r="A322" s="52"/>
      <c r="B322" s="52"/>
      <c r="C322" s="37" t="s">
        <v>105</v>
      </c>
      <c r="D322" s="78">
        <v>2</v>
      </c>
      <c r="E322" s="38">
        <v>4</v>
      </c>
      <c r="F322" s="176">
        <f t="shared" si="31"/>
        <v>39443</v>
      </c>
      <c r="G322" s="176">
        <f t="shared" si="30"/>
        <v>39447</v>
      </c>
      <c r="H322" s="66"/>
      <c r="I322" s="148"/>
      <c r="S322" s="96">
        <v>96</v>
      </c>
      <c r="T322" s="85">
        <v>2.5</v>
      </c>
      <c r="U322" s="85">
        <f t="shared" si="29"/>
        <v>80</v>
      </c>
    </row>
    <row r="323" spans="1:21" ht="12.75">
      <c r="A323" s="52"/>
      <c r="B323" s="52"/>
      <c r="C323" s="37" t="s">
        <v>106</v>
      </c>
      <c r="D323" s="78">
        <v>4</v>
      </c>
      <c r="E323" s="38">
        <v>8</v>
      </c>
      <c r="F323" s="176">
        <f t="shared" si="31"/>
        <v>39447</v>
      </c>
      <c r="G323" s="176">
        <f t="shared" si="30"/>
        <v>39455</v>
      </c>
      <c r="H323" s="66"/>
      <c r="I323" s="148"/>
      <c r="S323" s="96">
        <v>72</v>
      </c>
      <c r="T323" s="85">
        <v>4</v>
      </c>
      <c r="U323" s="85">
        <f t="shared" si="29"/>
        <v>256</v>
      </c>
    </row>
    <row r="324" spans="1:21" ht="12.75">
      <c r="A324" s="52"/>
      <c r="B324" s="52"/>
      <c r="C324" s="37" t="s">
        <v>107</v>
      </c>
      <c r="D324" s="78">
        <v>1</v>
      </c>
      <c r="E324" s="38">
        <v>1</v>
      </c>
      <c r="F324" s="176">
        <f t="shared" si="31"/>
        <v>39455</v>
      </c>
      <c r="G324" s="176">
        <f t="shared" si="30"/>
        <v>39456</v>
      </c>
      <c r="H324" s="66"/>
      <c r="I324" s="148"/>
      <c r="S324" s="96">
        <v>64</v>
      </c>
      <c r="T324" s="85">
        <v>2.5</v>
      </c>
      <c r="U324" s="85">
        <f t="shared" si="29"/>
        <v>20</v>
      </c>
    </row>
    <row r="325" spans="1:21" ht="12.75">
      <c r="A325" s="52"/>
      <c r="B325" s="52"/>
      <c r="C325" s="37" t="s">
        <v>108</v>
      </c>
      <c r="D325" s="78">
        <v>11</v>
      </c>
      <c r="E325" s="38">
        <v>8</v>
      </c>
      <c r="F325" s="176">
        <f t="shared" si="31"/>
        <v>39456</v>
      </c>
      <c r="G325" s="176">
        <f t="shared" si="30"/>
        <v>39464</v>
      </c>
      <c r="H325" s="66"/>
      <c r="I325" s="148"/>
      <c r="S325" s="96">
        <v>192</v>
      </c>
      <c r="T325" s="85">
        <v>4</v>
      </c>
      <c r="U325" s="85">
        <f t="shared" si="29"/>
        <v>256</v>
      </c>
    </row>
    <row r="326" spans="1:21" ht="12.75">
      <c r="A326" s="52"/>
      <c r="B326" s="52"/>
      <c r="C326" s="37" t="s">
        <v>109</v>
      </c>
      <c r="D326" s="78">
        <v>0</v>
      </c>
      <c r="E326" s="38">
        <v>4</v>
      </c>
      <c r="F326" s="176">
        <f t="shared" si="31"/>
        <v>39464</v>
      </c>
      <c r="G326" s="176">
        <f t="shared" si="30"/>
        <v>39468</v>
      </c>
      <c r="H326" s="66"/>
      <c r="I326" s="148"/>
      <c r="S326" s="96">
        <v>16</v>
      </c>
      <c r="T326" s="85">
        <v>2.5</v>
      </c>
      <c r="U326" s="85">
        <f t="shared" si="29"/>
        <v>80</v>
      </c>
    </row>
    <row r="327" spans="1:21" s="148" customFormat="1" ht="12.75">
      <c r="A327" s="154"/>
      <c r="B327" s="154"/>
      <c r="C327" s="151" t="s">
        <v>224</v>
      </c>
      <c r="D327" s="151"/>
      <c r="E327" s="152">
        <v>8</v>
      </c>
      <c r="F327" s="258">
        <f t="shared" si="31"/>
        <v>39468</v>
      </c>
      <c r="G327" s="258">
        <f t="shared" si="30"/>
        <v>39476</v>
      </c>
      <c r="H327" s="147"/>
      <c r="T327" s="167">
        <v>2.5</v>
      </c>
      <c r="U327" s="167">
        <f t="shared" si="29"/>
        <v>160</v>
      </c>
    </row>
    <row r="328" spans="1:21" ht="12.75">
      <c r="A328" s="52"/>
      <c r="B328" s="52"/>
      <c r="C328" s="37" t="s">
        <v>107</v>
      </c>
      <c r="D328" s="78">
        <v>-1</v>
      </c>
      <c r="E328" s="38">
        <v>1</v>
      </c>
      <c r="F328" s="176">
        <f t="shared" si="31"/>
        <v>39476</v>
      </c>
      <c r="G328" s="176">
        <f t="shared" si="30"/>
        <v>39477</v>
      </c>
      <c r="H328" s="66"/>
      <c r="T328" s="85">
        <v>2.5</v>
      </c>
      <c r="U328" s="85">
        <f t="shared" si="29"/>
        <v>20</v>
      </c>
    </row>
    <row r="329" spans="1:21" ht="12.75">
      <c r="A329" s="52"/>
      <c r="B329" s="52"/>
      <c r="C329" s="37" t="s">
        <v>202</v>
      </c>
      <c r="D329" s="78">
        <v>13</v>
      </c>
      <c r="E329" s="38">
        <v>8</v>
      </c>
      <c r="F329" s="176">
        <f t="shared" si="31"/>
        <v>39477</v>
      </c>
      <c r="G329" s="176">
        <f t="shared" si="30"/>
        <v>39485</v>
      </c>
      <c r="H329" s="66"/>
      <c r="S329" s="96">
        <v>640</v>
      </c>
      <c r="T329" s="85">
        <v>2.5</v>
      </c>
      <c r="U329" s="85">
        <f t="shared" si="29"/>
        <v>160</v>
      </c>
    </row>
    <row r="330" spans="1:8" ht="12.75">
      <c r="A330" s="52"/>
      <c r="B330" s="52"/>
      <c r="C330" s="37" t="s">
        <v>110</v>
      </c>
      <c r="D330" s="78">
        <v>13</v>
      </c>
      <c r="E330" s="38"/>
      <c r="F330" s="176"/>
      <c r="G330" s="176"/>
      <c r="H330" s="66"/>
    </row>
    <row r="331" spans="1:21" ht="12.75">
      <c r="A331" s="52"/>
      <c r="B331" s="52"/>
      <c r="C331" s="130" t="s">
        <v>111</v>
      </c>
      <c r="D331" s="130">
        <v>1</v>
      </c>
      <c r="E331" s="131"/>
      <c r="F331" s="174"/>
      <c r="G331" s="174"/>
      <c r="H331" s="132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</row>
    <row r="332" spans="1:21" ht="12.75">
      <c r="A332" s="52"/>
      <c r="B332" s="52"/>
      <c r="C332" s="37" t="s">
        <v>112</v>
      </c>
      <c r="D332" s="78">
        <v>1</v>
      </c>
      <c r="E332" s="38">
        <v>8</v>
      </c>
      <c r="F332" s="176">
        <f>G329</f>
        <v>39485</v>
      </c>
      <c r="G332" s="176">
        <f aca="true" t="shared" si="32" ref="G332:G346">F332+E332</f>
        <v>39493</v>
      </c>
      <c r="H332" s="66"/>
      <c r="S332" s="96">
        <v>48</v>
      </c>
      <c r="T332" s="85">
        <v>2.5</v>
      </c>
      <c r="U332" s="85">
        <f t="shared" si="29"/>
        <v>160</v>
      </c>
    </row>
    <row r="333" spans="1:21" ht="12.75">
      <c r="A333" s="52"/>
      <c r="B333" s="52"/>
      <c r="C333" s="37" t="s">
        <v>113</v>
      </c>
      <c r="D333" s="78">
        <v>39</v>
      </c>
      <c r="E333" s="38">
        <v>10</v>
      </c>
      <c r="F333" s="176">
        <f t="shared" si="31"/>
        <v>39493</v>
      </c>
      <c r="G333" s="176">
        <f t="shared" si="32"/>
        <v>39503</v>
      </c>
      <c r="H333" s="66"/>
      <c r="S333" s="96">
        <v>960</v>
      </c>
      <c r="T333" s="85">
        <v>2.5</v>
      </c>
      <c r="U333" s="85">
        <f t="shared" si="29"/>
        <v>200</v>
      </c>
    </row>
    <row r="334" spans="1:21" ht="12.75">
      <c r="A334" s="52"/>
      <c r="B334" s="55"/>
      <c r="C334" s="246" t="s">
        <v>239</v>
      </c>
      <c r="D334" s="78"/>
      <c r="E334" s="38">
        <v>1</v>
      </c>
      <c r="F334" s="176"/>
      <c r="G334" s="176"/>
      <c r="H334" s="66"/>
      <c r="T334" s="85">
        <v>2.5</v>
      </c>
      <c r="U334" s="85">
        <f t="shared" si="29"/>
        <v>20</v>
      </c>
    </row>
    <row r="335" spans="1:8" ht="12.75">
      <c r="A335" s="52"/>
      <c r="B335" s="40" t="s">
        <v>114</v>
      </c>
      <c r="D335" s="78"/>
      <c r="E335" s="38"/>
      <c r="F335" s="176"/>
      <c r="G335" s="176"/>
      <c r="H335" s="66"/>
    </row>
    <row r="336" spans="1:21" ht="12.75">
      <c r="A336" s="52"/>
      <c r="B336" s="52"/>
      <c r="C336" s="37" t="s">
        <v>102</v>
      </c>
      <c r="D336" s="78">
        <v>4</v>
      </c>
      <c r="E336" s="38">
        <v>15</v>
      </c>
      <c r="F336" s="176">
        <v>39524</v>
      </c>
      <c r="G336" s="176">
        <f t="shared" si="32"/>
        <v>39539</v>
      </c>
      <c r="H336" s="66"/>
      <c r="S336" s="96">
        <v>80</v>
      </c>
      <c r="T336" s="85">
        <v>5</v>
      </c>
      <c r="U336" s="85">
        <f aca="true" t="shared" si="33" ref="U336:U351">8*T336*E336</f>
        <v>600</v>
      </c>
    </row>
    <row r="337" spans="1:21" ht="12.75">
      <c r="A337" s="52"/>
      <c r="B337" s="52"/>
      <c r="C337" s="37" t="s">
        <v>103</v>
      </c>
      <c r="D337" s="78">
        <v>2</v>
      </c>
      <c r="E337" s="38">
        <v>2</v>
      </c>
      <c r="F337" s="176">
        <f>G336</f>
        <v>39539</v>
      </c>
      <c r="G337" s="176">
        <f>F337+E337</f>
        <v>39541</v>
      </c>
      <c r="H337" s="66"/>
      <c r="S337" s="96">
        <v>96</v>
      </c>
      <c r="T337" s="85">
        <v>2.5</v>
      </c>
      <c r="U337" s="85">
        <f t="shared" si="33"/>
        <v>40</v>
      </c>
    </row>
    <row r="338" spans="1:21" ht="12.75">
      <c r="A338" s="52"/>
      <c r="B338" s="52"/>
      <c r="C338" s="37" t="s">
        <v>104</v>
      </c>
      <c r="D338" s="78">
        <v>1</v>
      </c>
      <c r="E338" s="38">
        <v>30</v>
      </c>
      <c r="F338" s="176">
        <f aca="true" t="shared" si="34" ref="F338:F350">G337</f>
        <v>39541</v>
      </c>
      <c r="G338" s="176">
        <f t="shared" si="32"/>
        <v>39571</v>
      </c>
      <c r="H338" s="66"/>
      <c r="S338" s="96">
        <v>48</v>
      </c>
      <c r="T338" s="85">
        <v>2.5</v>
      </c>
      <c r="U338" s="85">
        <f t="shared" si="33"/>
        <v>600</v>
      </c>
    </row>
    <row r="339" spans="1:21" ht="12.75">
      <c r="A339" s="52"/>
      <c r="B339" s="52"/>
      <c r="C339" s="37" t="s">
        <v>105</v>
      </c>
      <c r="D339" s="78">
        <v>2</v>
      </c>
      <c r="E339" s="38">
        <v>4</v>
      </c>
      <c r="F339" s="176">
        <f t="shared" si="34"/>
        <v>39571</v>
      </c>
      <c r="G339" s="176">
        <f t="shared" si="32"/>
        <v>39575</v>
      </c>
      <c r="H339" s="66"/>
      <c r="S339" s="96">
        <v>96</v>
      </c>
      <c r="T339" s="85">
        <v>2.5</v>
      </c>
      <c r="U339" s="85">
        <f t="shared" si="33"/>
        <v>80</v>
      </c>
    </row>
    <row r="340" spans="1:21" ht="12.75">
      <c r="A340" s="52"/>
      <c r="B340" s="52"/>
      <c r="C340" s="37" t="s">
        <v>106</v>
      </c>
      <c r="D340" s="78">
        <v>4</v>
      </c>
      <c r="E340" s="38">
        <v>8</v>
      </c>
      <c r="F340" s="176">
        <f t="shared" si="34"/>
        <v>39575</v>
      </c>
      <c r="G340" s="176">
        <f t="shared" si="32"/>
        <v>39583</v>
      </c>
      <c r="H340" s="66"/>
      <c r="S340" s="96">
        <v>72</v>
      </c>
      <c r="T340" s="85">
        <v>4</v>
      </c>
      <c r="U340" s="85">
        <f t="shared" si="33"/>
        <v>256</v>
      </c>
    </row>
    <row r="341" spans="1:21" ht="12.75">
      <c r="A341" s="52"/>
      <c r="B341" s="52"/>
      <c r="C341" s="37" t="s">
        <v>107</v>
      </c>
      <c r="D341" s="78">
        <v>1</v>
      </c>
      <c r="E341" s="38">
        <v>1</v>
      </c>
      <c r="F341" s="176">
        <f t="shared" si="34"/>
        <v>39583</v>
      </c>
      <c r="G341" s="176">
        <f t="shared" si="32"/>
        <v>39584</v>
      </c>
      <c r="H341" s="66"/>
      <c r="S341" s="96">
        <v>64</v>
      </c>
      <c r="T341" s="85">
        <v>2.5</v>
      </c>
      <c r="U341" s="85">
        <f t="shared" si="33"/>
        <v>20</v>
      </c>
    </row>
    <row r="342" spans="1:21" ht="12.75">
      <c r="A342" s="52"/>
      <c r="B342" s="52"/>
      <c r="C342" s="37" t="s">
        <v>108</v>
      </c>
      <c r="D342" s="78">
        <v>11</v>
      </c>
      <c r="E342" s="38">
        <v>8</v>
      </c>
      <c r="F342" s="176">
        <f t="shared" si="34"/>
        <v>39584</v>
      </c>
      <c r="G342" s="176">
        <f t="shared" si="32"/>
        <v>39592</v>
      </c>
      <c r="H342" s="66"/>
      <c r="S342" s="96">
        <v>192</v>
      </c>
      <c r="T342" s="85">
        <v>4</v>
      </c>
      <c r="U342" s="85">
        <f t="shared" si="33"/>
        <v>256</v>
      </c>
    </row>
    <row r="343" spans="1:21" ht="12.75">
      <c r="A343" s="52"/>
      <c r="B343" s="52"/>
      <c r="C343" s="37" t="s">
        <v>109</v>
      </c>
      <c r="D343" s="78">
        <v>0</v>
      </c>
      <c r="E343" s="38">
        <v>4</v>
      </c>
      <c r="F343" s="176">
        <f t="shared" si="34"/>
        <v>39592</v>
      </c>
      <c r="G343" s="176">
        <f t="shared" si="32"/>
        <v>39596</v>
      </c>
      <c r="H343" s="66"/>
      <c r="S343" s="96">
        <v>16</v>
      </c>
      <c r="T343" s="85">
        <v>2.5</v>
      </c>
      <c r="U343" s="85">
        <f t="shared" si="33"/>
        <v>80</v>
      </c>
    </row>
    <row r="344" spans="1:21" s="148" customFormat="1" ht="12.75">
      <c r="A344" s="154"/>
      <c r="B344" s="154"/>
      <c r="C344" s="151" t="s">
        <v>224</v>
      </c>
      <c r="D344" s="151"/>
      <c r="E344" s="152">
        <v>6</v>
      </c>
      <c r="F344" s="258">
        <f t="shared" si="34"/>
        <v>39596</v>
      </c>
      <c r="G344" s="258">
        <f t="shared" si="32"/>
        <v>39602</v>
      </c>
      <c r="H344" s="147"/>
      <c r="T344" s="167">
        <v>2.5</v>
      </c>
      <c r="U344" s="167">
        <f t="shared" si="33"/>
        <v>120</v>
      </c>
    </row>
    <row r="345" spans="1:21" ht="12.75">
      <c r="A345" s="52"/>
      <c r="B345" s="52"/>
      <c r="C345" s="37" t="s">
        <v>107</v>
      </c>
      <c r="D345" s="78">
        <v>-1</v>
      </c>
      <c r="E345" s="38">
        <v>1</v>
      </c>
      <c r="F345" s="176">
        <f t="shared" si="34"/>
        <v>39602</v>
      </c>
      <c r="G345" s="176">
        <f t="shared" si="32"/>
        <v>39603</v>
      </c>
      <c r="H345" s="66"/>
      <c r="T345" s="85">
        <v>2.5</v>
      </c>
      <c r="U345" s="85">
        <f t="shared" si="33"/>
        <v>20</v>
      </c>
    </row>
    <row r="346" spans="1:21" ht="12.75">
      <c r="A346" s="52"/>
      <c r="B346" s="52"/>
      <c r="C346" s="37" t="s">
        <v>202</v>
      </c>
      <c r="D346" s="78">
        <v>13</v>
      </c>
      <c r="E346" s="38">
        <v>8</v>
      </c>
      <c r="F346" s="176">
        <f t="shared" si="34"/>
        <v>39603</v>
      </c>
      <c r="G346" s="176">
        <f t="shared" si="32"/>
        <v>39611</v>
      </c>
      <c r="H346" s="66"/>
      <c r="S346" s="96">
        <v>640</v>
      </c>
      <c r="T346" s="85">
        <v>2.5</v>
      </c>
      <c r="U346" s="85">
        <f t="shared" si="33"/>
        <v>160</v>
      </c>
    </row>
    <row r="347" spans="1:8" ht="12.75">
      <c r="A347" s="52"/>
      <c r="B347" s="52"/>
      <c r="C347" s="37" t="s">
        <v>110</v>
      </c>
      <c r="D347" s="78">
        <v>14</v>
      </c>
      <c r="E347" s="38"/>
      <c r="F347" s="176"/>
      <c r="G347" s="176"/>
      <c r="H347" s="66"/>
    </row>
    <row r="348" spans="1:21" ht="12.75">
      <c r="A348" s="52"/>
      <c r="B348" s="52"/>
      <c r="C348" s="130" t="s">
        <v>111</v>
      </c>
      <c r="D348" s="130">
        <v>1</v>
      </c>
      <c r="E348" s="131"/>
      <c r="F348" s="174"/>
      <c r="G348" s="174"/>
      <c r="H348" s="132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</row>
    <row r="349" spans="1:21" ht="12.75">
      <c r="A349" s="52"/>
      <c r="B349" s="52"/>
      <c r="C349" s="37" t="s">
        <v>112</v>
      </c>
      <c r="D349" s="78">
        <v>1</v>
      </c>
      <c r="E349" s="38">
        <v>8</v>
      </c>
      <c r="F349" s="176">
        <f>G346</f>
        <v>39611</v>
      </c>
      <c r="G349" s="176">
        <f aca="true" t="shared" si="35" ref="G349:G363">F349+E349</f>
        <v>39619</v>
      </c>
      <c r="H349" s="66"/>
      <c r="S349" s="96">
        <v>48</v>
      </c>
      <c r="T349" s="85">
        <v>2.5</v>
      </c>
      <c r="U349" s="85">
        <f t="shared" si="33"/>
        <v>160</v>
      </c>
    </row>
    <row r="350" spans="1:21" ht="12.75">
      <c r="A350" s="52"/>
      <c r="B350" s="52"/>
      <c r="C350" s="37" t="s">
        <v>113</v>
      </c>
      <c r="D350" s="78">
        <v>42</v>
      </c>
      <c r="E350" s="38">
        <v>10</v>
      </c>
      <c r="F350" s="176">
        <f t="shared" si="34"/>
        <v>39619</v>
      </c>
      <c r="G350" s="176">
        <f t="shared" si="35"/>
        <v>39629</v>
      </c>
      <c r="H350" s="66"/>
      <c r="S350" s="96">
        <v>960</v>
      </c>
      <c r="T350" s="85">
        <v>2.5</v>
      </c>
      <c r="U350" s="85">
        <f t="shared" si="33"/>
        <v>200</v>
      </c>
    </row>
    <row r="351" spans="1:21" ht="12.75">
      <c r="A351" s="52"/>
      <c r="B351" s="55"/>
      <c r="C351" s="246" t="s">
        <v>239</v>
      </c>
      <c r="D351" s="78"/>
      <c r="E351" s="38">
        <v>1</v>
      </c>
      <c r="F351" s="176"/>
      <c r="G351" s="176"/>
      <c r="H351" s="66"/>
      <c r="T351" s="85">
        <v>2.5</v>
      </c>
      <c r="U351" s="85">
        <f t="shared" si="33"/>
        <v>20</v>
      </c>
    </row>
    <row r="352" spans="1:8" ht="12.75">
      <c r="A352" s="52"/>
      <c r="B352" s="40" t="s">
        <v>115</v>
      </c>
      <c r="D352" s="78"/>
      <c r="E352" s="38"/>
      <c r="F352" s="176"/>
      <c r="G352" s="176"/>
      <c r="H352" s="66"/>
    </row>
    <row r="353" spans="1:21" ht="12.75">
      <c r="A353" s="52"/>
      <c r="B353" s="52"/>
      <c r="C353" s="37" t="s">
        <v>102</v>
      </c>
      <c r="D353" s="78">
        <v>2</v>
      </c>
      <c r="E353" s="38">
        <v>15</v>
      </c>
      <c r="F353" s="176">
        <v>39601</v>
      </c>
      <c r="G353" s="176">
        <f t="shared" si="35"/>
        <v>39616</v>
      </c>
      <c r="H353" s="66"/>
      <c r="S353" s="96">
        <v>80</v>
      </c>
      <c r="T353" s="85">
        <v>5</v>
      </c>
      <c r="U353" s="85">
        <f aca="true" t="shared" si="36" ref="U353:U369">8*T353*E353</f>
        <v>600</v>
      </c>
    </row>
    <row r="354" spans="1:21" ht="12.75">
      <c r="A354" s="52"/>
      <c r="B354" s="52"/>
      <c r="C354" s="37" t="s">
        <v>103</v>
      </c>
      <c r="D354" s="78">
        <v>0</v>
      </c>
      <c r="E354" s="38">
        <v>2</v>
      </c>
      <c r="F354" s="176">
        <f>G353</f>
        <v>39616</v>
      </c>
      <c r="G354" s="176">
        <f t="shared" si="35"/>
        <v>39618</v>
      </c>
      <c r="H354" s="66"/>
      <c r="S354" s="96">
        <v>96</v>
      </c>
      <c r="T354" s="85">
        <v>2.5</v>
      </c>
      <c r="U354" s="85">
        <f t="shared" si="36"/>
        <v>40</v>
      </c>
    </row>
    <row r="355" spans="1:21" ht="12.75">
      <c r="A355" s="52"/>
      <c r="B355" s="52"/>
      <c r="C355" s="37" t="s">
        <v>116</v>
      </c>
      <c r="D355" s="78">
        <v>0</v>
      </c>
      <c r="E355" s="38">
        <v>30</v>
      </c>
      <c r="F355" s="176">
        <f aca="true" t="shared" si="37" ref="F355:F368">G354</f>
        <v>39618</v>
      </c>
      <c r="G355" s="176">
        <f t="shared" si="35"/>
        <v>39648</v>
      </c>
      <c r="H355" s="66"/>
      <c r="S355" s="96">
        <v>48</v>
      </c>
      <c r="T355" s="85">
        <v>2.5</v>
      </c>
      <c r="U355" s="85">
        <f t="shared" si="36"/>
        <v>600</v>
      </c>
    </row>
    <row r="356" spans="1:21" ht="12.75">
      <c r="A356" s="52"/>
      <c r="B356" s="52"/>
      <c r="C356" s="37" t="s">
        <v>105</v>
      </c>
      <c r="D356" s="78">
        <v>1</v>
      </c>
      <c r="E356" s="38">
        <v>4</v>
      </c>
      <c r="F356" s="176">
        <f t="shared" si="37"/>
        <v>39648</v>
      </c>
      <c r="G356" s="176">
        <f t="shared" si="35"/>
        <v>39652</v>
      </c>
      <c r="H356" s="66"/>
      <c r="S356" s="96">
        <v>96</v>
      </c>
      <c r="T356" s="85">
        <v>2.5</v>
      </c>
      <c r="U356" s="85">
        <f t="shared" si="36"/>
        <v>80</v>
      </c>
    </row>
    <row r="357" spans="1:21" ht="12.75">
      <c r="A357" s="52"/>
      <c r="B357" s="52"/>
      <c r="C357" s="37" t="s">
        <v>106</v>
      </c>
      <c r="D357" s="78">
        <v>0</v>
      </c>
      <c r="E357" s="38">
        <v>8</v>
      </c>
      <c r="F357" s="176">
        <f t="shared" si="37"/>
        <v>39652</v>
      </c>
      <c r="G357" s="176">
        <f t="shared" si="35"/>
        <v>39660</v>
      </c>
      <c r="H357" s="66"/>
      <c r="S357" s="96">
        <v>72</v>
      </c>
      <c r="T357" s="85">
        <v>4</v>
      </c>
      <c r="U357" s="85">
        <f t="shared" si="36"/>
        <v>256</v>
      </c>
    </row>
    <row r="358" spans="1:21" ht="12.75">
      <c r="A358" s="52"/>
      <c r="B358" s="52"/>
      <c r="C358" s="37" t="s">
        <v>107</v>
      </c>
      <c r="D358" s="78">
        <v>0</v>
      </c>
      <c r="E358" s="38">
        <v>1</v>
      </c>
      <c r="F358" s="176">
        <f t="shared" si="37"/>
        <v>39660</v>
      </c>
      <c r="G358" s="176">
        <f t="shared" si="35"/>
        <v>39661</v>
      </c>
      <c r="H358" s="66"/>
      <c r="S358" s="96">
        <v>64</v>
      </c>
      <c r="T358" s="85">
        <v>2.5</v>
      </c>
      <c r="U358" s="85">
        <f t="shared" si="36"/>
        <v>20</v>
      </c>
    </row>
    <row r="359" spans="1:21" ht="12.75">
      <c r="A359" s="52"/>
      <c r="B359" s="52"/>
      <c r="C359" s="37" t="s">
        <v>108</v>
      </c>
      <c r="D359" s="78">
        <v>5</v>
      </c>
      <c r="E359" s="38">
        <v>8</v>
      </c>
      <c r="F359" s="176">
        <f t="shared" si="37"/>
        <v>39661</v>
      </c>
      <c r="G359" s="176">
        <f t="shared" si="35"/>
        <v>39669</v>
      </c>
      <c r="H359" s="66"/>
      <c r="S359" s="96">
        <v>192</v>
      </c>
      <c r="T359" s="85">
        <v>4</v>
      </c>
      <c r="U359" s="85">
        <f t="shared" si="36"/>
        <v>256</v>
      </c>
    </row>
    <row r="360" spans="1:21" ht="12.75">
      <c r="A360" s="52"/>
      <c r="B360" s="52"/>
      <c r="C360" s="37" t="s">
        <v>109</v>
      </c>
      <c r="D360" s="78">
        <v>0</v>
      </c>
      <c r="E360" s="38">
        <v>4</v>
      </c>
      <c r="F360" s="176">
        <f t="shared" si="37"/>
        <v>39669</v>
      </c>
      <c r="G360" s="176">
        <f t="shared" si="35"/>
        <v>39673</v>
      </c>
      <c r="H360" s="66"/>
      <c r="S360" s="96">
        <v>16</v>
      </c>
      <c r="T360" s="85">
        <v>2.5</v>
      </c>
      <c r="U360" s="85">
        <f t="shared" si="36"/>
        <v>80</v>
      </c>
    </row>
    <row r="361" spans="1:21" s="148" customFormat="1" ht="12.75">
      <c r="A361" s="154"/>
      <c r="B361" s="154"/>
      <c r="C361" s="151" t="s">
        <v>224</v>
      </c>
      <c r="D361" s="151"/>
      <c r="E361" s="152">
        <v>6</v>
      </c>
      <c r="F361" s="258"/>
      <c r="G361" s="258"/>
      <c r="H361" s="147"/>
      <c r="T361" s="167">
        <v>2.5</v>
      </c>
      <c r="U361" s="167">
        <f t="shared" si="36"/>
        <v>120</v>
      </c>
    </row>
    <row r="362" spans="1:21" ht="12.75">
      <c r="A362" s="52"/>
      <c r="B362" s="52"/>
      <c r="C362" s="37" t="s">
        <v>107</v>
      </c>
      <c r="D362" s="78">
        <v>-1</v>
      </c>
      <c r="E362" s="38">
        <v>1</v>
      </c>
      <c r="F362" s="176">
        <f>G360</f>
        <v>39673</v>
      </c>
      <c r="G362" s="176">
        <f t="shared" si="35"/>
        <v>39674</v>
      </c>
      <c r="H362" s="66"/>
      <c r="T362" s="85">
        <v>2.5</v>
      </c>
      <c r="U362" s="85">
        <f t="shared" si="36"/>
        <v>20</v>
      </c>
    </row>
    <row r="363" spans="1:21" ht="12.75">
      <c r="A363" s="52"/>
      <c r="B363" s="52"/>
      <c r="C363" s="37" t="s">
        <v>202</v>
      </c>
      <c r="D363" s="78">
        <v>6</v>
      </c>
      <c r="E363" s="38">
        <v>8</v>
      </c>
      <c r="F363" s="176">
        <f t="shared" si="37"/>
        <v>39674</v>
      </c>
      <c r="G363" s="176">
        <f t="shared" si="35"/>
        <v>39682</v>
      </c>
      <c r="H363" s="66"/>
      <c r="S363" s="96">
        <v>640</v>
      </c>
      <c r="T363" s="85">
        <v>2.5</v>
      </c>
      <c r="U363" s="85">
        <f t="shared" si="36"/>
        <v>160</v>
      </c>
    </row>
    <row r="364" spans="1:8" ht="12.75">
      <c r="A364" s="52"/>
      <c r="B364" s="52"/>
      <c r="C364" s="37" t="s">
        <v>110</v>
      </c>
      <c r="D364" s="78">
        <v>4</v>
      </c>
      <c r="E364" s="38"/>
      <c r="F364" s="176"/>
      <c r="G364" s="176"/>
      <c r="H364" s="66"/>
    </row>
    <row r="365" spans="1:21" ht="12.75">
      <c r="A365" s="52"/>
      <c r="B365" s="52"/>
      <c r="C365" s="130" t="s">
        <v>111</v>
      </c>
      <c r="D365" s="130"/>
      <c r="E365" s="131"/>
      <c r="F365" s="174"/>
      <c r="G365" s="174"/>
      <c r="H365" s="132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</row>
    <row r="366" spans="2:21" ht="12.75">
      <c r="B366" s="52"/>
      <c r="C366" s="37" t="s">
        <v>112</v>
      </c>
      <c r="D366" s="82"/>
      <c r="E366" s="38">
        <v>8</v>
      </c>
      <c r="F366" s="176">
        <f>G363</f>
        <v>39682</v>
      </c>
      <c r="G366" s="176">
        <f>F366+E366</f>
        <v>39690</v>
      </c>
      <c r="H366" s="66"/>
      <c r="T366" s="85">
        <v>2.5</v>
      </c>
      <c r="U366" s="85">
        <f t="shared" si="36"/>
        <v>160</v>
      </c>
    </row>
    <row r="367" spans="1:21" ht="12.75">
      <c r="A367" s="50"/>
      <c r="B367" s="52"/>
      <c r="C367" s="37" t="s">
        <v>113</v>
      </c>
      <c r="E367" s="38">
        <v>10</v>
      </c>
      <c r="F367" s="176">
        <f t="shared" si="37"/>
        <v>39690</v>
      </c>
      <c r="G367" s="176">
        <f>F367+E367</f>
        <v>39700</v>
      </c>
      <c r="T367" s="85">
        <v>2.5</v>
      </c>
      <c r="U367" s="85">
        <f t="shared" si="36"/>
        <v>200</v>
      </c>
    </row>
    <row r="368" spans="1:22" ht="12.75">
      <c r="A368" s="50"/>
      <c r="B368" s="52"/>
      <c r="C368" s="37" t="s">
        <v>117</v>
      </c>
      <c r="E368" s="68">
        <v>1</v>
      </c>
      <c r="F368" s="176">
        <f t="shared" si="37"/>
        <v>39700</v>
      </c>
      <c r="G368" s="176">
        <f>F368+E368</f>
        <v>39701</v>
      </c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2"/>
      <c r="T368" s="143">
        <v>2.5</v>
      </c>
      <c r="U368" s="143">
        <f t="shared" si="36"/>
        <v>20</v>
      </c>
      <c r="V368" s="141"/>
    </row>
    <row r="369" spans="1:21" ht="12.75">
      <c r="A369" s="52"/>
      <c r="B369" s="55"/>
      <c r="C369" s="246" t="s">
        <v>239</v>
      </c>
      <c r="D369" s="78"/>
      <c r="E369" s="38">
        <v>1</v>
      </c>
      <c r="F369" s="176"/>
      <c r="G369" s="176"/>
      <c r="H369" s="66"/>
      <c r="T369" s="85">
        <v>2.5</v>
      </c>
      <c r="U369" s="85">
        <f t="shared" si="36"/>
        <v>20</v>
      </c>
    </row>
    <row r="370" spans="1:22" s="204" customFormat="1" ht="15">
      <c r="A370" s="201" t="s">
        <v>118</v>
      </c>
      <c r="B370" s="202"/>
      <c r="C370" s="203"/>
      <c r="H370" s="205"/>
      <c r="I370" s="206">
        <f aca="true" t="shared" si="38" ref="I370:S370">SUM(I366:I368,I349:I364,I332:I347,I311:I330,I295:I305,I276:I290,I257:I271,I123:I255,I107:I120,I88:I99,I63:I78)</f>
        <v>435</v>
      </c>
      <c r="J370" s="206">
        <f t="shared" si="38"/>
        <v>0</v>
      </c>
      <c r="K370" s="206">
        <f t="shared" si="38"/>
        <v>0</v>
      </c>
      <c r="L370" s="206">
        <f t="shared" si="38"/>
        <v>0</v>
      </c>
      <c r="M370" s="206">
        <f t="shared" si="38"/>
        <v>0</v>
      </c>
      <c r="N370" s="206">
        <f t="shared" si="38"/>
        <v>50</v>
      </c>
      <c r="O370" s="206">
        <f t="shared" si="38"/>
        <v>0</v>
      </c>
      <c r="P370" s="206">
        <f t="shared" si="38"/>
        <v>5228</v>
      </c>
      <c r="Q370" s="206">
        <f t="shared" si="38"/>
        <v>0</v>
      </c>
      <c r="R370" s="206">
        <f t="shared" si="38"/>
        <v>0</v>
      </c>
      <c r="S370" s="206">
        <f t="shared" si="38"/>
        <v>25681.386540000007</v>
      </c>
      <c r="T370" s="206"/>
      <c r="U370" s="206">
        <f>SUM(U366:U368,U349:U364,U332:U347,U311:U330,U295:U305,U276:U290,U257:U271,U123:U255,U107:U120,U88:U99,U63:U78)</f>
        <v>55850.799999999996</v>
      </c>
      <c r="V370" s="206">
        <f>SUM(V366:V368,V349:V364,V332:V347,V311:V330,V295:V305,V276:V290,V257:V271,V123:V255,V107:V120,V88:V99,V63:V78)</f>
        <v>3502</v>
      </c>
    </row>
    <row r="371" spans="3:22" ht="17.25">
      <c r="C371" s="144" t="s">
        <v>233</v>
      </c>
      <c r="D371" s="145"/>
      <c r="E371" s="144"/>
      <c r="F371" s="144"/>
      <c r="G371" s="144"/>
      <c r="H371" s="146"/>
      <c r="I371" s="225">
        <f>SUM(I376,I379,I382)</f>
        <v>437000</v>
      </c>
      <c r="J371" s="225">
        <f>SUM(J370,J61)</f>
        <v>0</v>
      </c>
      <c r="K371" s="225">
        <f>SUM(K370,K61)</f>
        <v>0</v>
      </c>
      <c r="L371" s="225">
        <f>SUM(L370,L61)</f>
        <v>0</v>
      </c>
      <c r="M371" s="225">
        <f>SUM(M370,M61)</f>
        <v>0</v>
      </c>
      <c r="N371" s="225">
        <f>SUM(N376,N379,N382)</f>
        <v>1173.5</v>
      </c>
      <c r="O371" s="225">
        <f>SUM(O370,O61)</f>
        <v>0</v>
      </c>
      <c r="P371" s="225">
        <f>SUM(P376,P379,P382)</f>
        <v>12995</v>
      </c>
      <c r="Q371" s="225">
        <f>SUM(Q370,Q61)</f>
        <v>0</v>
      </c>
      <c r="R371" s="225">
        <f>SUM(R370,R61)</f>
        <v>0</v>
      </c>
      <c r="S371" s="225">
        <f>SUM(S370,S61)</f>
        <v>25681.386540000007</v>
      </c>
      <c r="T371" s="225"/>
      <c r="U371" s="225">
        <f>SUM(U376,U379,U382)</f>
        <v>55370.799999999996</v>
      </c>
      <c r="V371" s="225">
        <f>SUM(V376,V379,V382)</f>
        <v>3502</v>
      </c>
    </row>
    <row r="372" spans="5:31" ht="12.75">
      <c r="E372" s="96"/>
      <c r="F372" s="96"/>
      <c r="G372" s="207"/>
      <c r="H372" s="208"/>
      <c r="I372" s="150">
        <v>1358</v>
      </c>
      <c r="J372" s="150"/>
      <c r="K372" s="150"/>
      <c r="L372" s="150"/>
      <c r="M372" s="150"/>
      <c r="N372" s="150">
        <v>170</v>
      </c>
      <c r="O372" s="150"/>
      <c r="P372" s="150">
        <v>161</v>
      </c>
      <c r="Q372" s="150"/>
      <c r="R372" s="150"/>
      <c r="S372" s="150"/>
      <c r="T372" s="150"/>
      <c r="U372" s="223">
        <v>81</v>
      </c>
      <c r="V372" s="150">
        <v>142</v>
      </c>
      <c r="W372" s="96"/>
      <c r="X372" s="96"/>
      <c r="Y372" s="96"/>
      <c r="Z372" s="96"/>
      <c r="AA372" s="96"/>
      <c r="AB372" s="96"/>
      <c r="AC372" s="96"/>
      <c r="AD372" s="96"/>
      <c r="AE372" s="96"/>
    </row>
    <row r="373" spans="5:31" ht="12.75">
      <c r="E373" s="96"/>
      <c r="F373" s="96"/>
      <c r="G373" s="207"/>
      <c r="H373" s="208" t="s">
        <v>203</v>
      </c>
      <c r="I373" s="209">
        <f>+I372*I371</f>
        <v>593446000</v>
      </c>
      <c r="J373" s="209">
        <f aca="true" t="shared" si="39" ref="J373:V373">+J372*J371</f>
        <v>0</v>
      </c>
      <c r="K373" s="209">
        <f t="shared" si="39"/>
        <v>0</v>
      </c>
      <c r="L373" s="209">
        <f t="shared" si="39"/>
        <v>0</v>
      </c>
      <c r="M373" s="209">
        <f t="shared" si="39"/>
        <v>0</v>
      </c>
      <c r="N373" s="209">
        <f t="shared" si="39"/>
        <v>199495</v>
      </c>
      <c r="O373" s="209">
        <f t="shared" si="39"/>
        <v>0</v>
      </c>
      <c r="P373" s="209">
        <f t="shared" si="39"/>
        <v>2092195</v>
      </c>
      <c r="Q373" s="209">
        <f t="shared" si="39"/>
        <v>0</v>
      </c>
      <c r="R373" s="209">
        <f t="shared" si="39"/>
        <v>0</v>
      </c>
      <c r="S373" s="209">
        <f t="shared" si="39"/>
        <v>0</v>
      </c>
      <c r="T373" s="209">
        <f t="shared" si="39"/>
        <v>0</v>
      </c>
      <c r="U373" s="209">
        <f t="shared" si="39"/>
        <v>4485034.8</v>
      </c>
      <c r="V373" s="209">
        <f t="shared" si="39"/>
        <v>497284</v>
      </c>
      <c r="W373" s="96"/>
      <c r="X373" s="96"/>
      <c r="Y373" s="96"/>
      <c r="Z373" s="96"/>
      <c r="AA373" s="96"/>
      <c r="AB373" s="96"/>
      <c r="AC373" s="96"/>
      <c r="AD373" s="96"/>
      <c r="AE373" s="224">
        <f>SUM(I373:AD373)</f>
        <v>600720008.8</v>
      </c>
    </row>
    <row r="374" spans="3:31" ht="12.75">
      <c r="C374" s="84"/>
      <c r="E374" s="96"/>
      <c r="F374" s="96"/>
      <c r="G374" s="207"/>
      <c r="H374" s="208"/>
      <c r="I374" s="224"/>
      <c r="J374" s="96"/>
      <c r="K374" s="96"/>
      <c r="L374" s="96"/>
      <c r="M374" s="96"/>
      <c r="N374" s="96"/>
      <c r="O374" s="96"/>
      <c r="P374" s="224"/>
      <c r="Q374" s="96"/>
      <c r="R374" s="96"/>
      <c r="T374" s="207"/>
      <c r="U374" s="224"/>
      <c r="V374" s="224"/>
      <c r="W374" s="96"/>
      <c r="X374" s="96"/>
      <c r="Y374" s="96"/>
      <c r="Z374" s="96"/>
      <c r="AA374" s="96"/>
      <c r="AB374" s="96"/>
      <c r="AC374" s="96"/>
      <c r="AD374" s="96"/>
      <c r="AE374" s="96"/>
    </row>
    <row r="375" spans="3:31" ht="13.5" thickBot="1">
      <c r="C375" s="83"/>
      <c r="E375" s="96"/>
      <c r="F375" s="173"/>
      <c r="G375" s="173"/>
      <c r="H375" s="210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</row>
    <row r="376" spans="5:31" ht="12.75">
      <c r="E376" s="96"/>
      <c r="F376" s="173"/>
      <c r="G376" s="173"/>
      <c r="H376" s="211">
        <v>1802</v>
      </c>
      <c r="I376" s="212">
        <f>SUM(I60)*1000</f>
        <v>0</v>
      </c>
      <c r="J376" s="212">
        <f aca="true" t="shared" si="40" ref="J376:S376">SUM(J61)</f>
        <v>0</v>
      </c>
      <c r="K376" s="212">
        <f t="shared" si="40"/>
        <v>0</v>
      </c>
      <c r="L376" s="212">
        <f t="shared" si="40"/>
        <v>0</v>
      </c>
      <c r="M376" s="212">
        <f t="shared" si="40"/>
        <v>0</v>
      </c>
      <c r="N376" s="212">
        <f>SUM(N60)</f>
        <v>1123.5</v>
      </c>
      <c r="O376" s="212">
        <f t="shared" si="40"/>
        <v>0</v>
      </c>
      <c r="P376" s="212">
        <f>SUM(P60)</f>
        <v>7767</v>
      </c>
      <c r="Q376" s="212">
        <f t="shared" si="40"/>
        <v>0</v>
      </c>
      <c r="R376" s="212">
        <f t="shared" si="40"/>
        <v>0</v>
      </c>
      <c r="S376" s="212">
        <f t="shared" si="40"/>
        <v>0</v>
      </c>
      <c r="T376" s="212"/>
      <c r="U376" s="212">
        <f>SUM(U60)</f>
        <v>0</v>
      </c>
      <c r="V376" s="212">
        <f>SUM(V60)</f>
        <v>0</v>
      </c>
      <c r="W376" s="213"/>
      <c r="X376" s="213"/>
      <c r="Y376" s="213"/>
      <c r="Z376" s="213"/>
      <c r="AA376" s="213"/>
      <c r="AB376" s="213"/>
      <c r="AC376" s="213"/>
      <c r="AD376" s="213"/>
      <c r="AE376" s="214"/>
    </row>
    <row r="377" spans="5:31" ht="18" thickBot="1">
      <c r="E377" s="96"/>
      <c r="F377" s="173"/>
      <c r="G377" s="173"/>
      <c r="H377" s="215"/>
      <c r="I377" s="216">
        <f>+I376*I$3</f>
        <v>0</v>
      </c>
      <c r="J377" s="217"/>
      <c r="K377" s="217"/>
      <c r="L377" s="217"/>
      <c r="M377" s="217"/>
      <c r="N377" s="216">
        <f>+N376*N$3</f>
        <v>196612.5</v>
      </c>
      <c r="O377" s="217"/>
      <c r="P377" s="216">
        <f>+P376*P$3</f>
        <v>1312623</v>
      </c>
      <c r="Q377" s="217"/>
      <c r="R377" s="217"/>
      <c r="S377" s="217"/>
      <c r="T377" s="217"/>
      <c r="U377" s="216">
        <f>+U376*U$3</f>
        <v>0</v>
      </c>
      <c r="V377" s="216">
        <f>+V376*V$3</f>
        <v>0</v>
      </c>
      <c r="W377" s="217"/>
      <c r="X377" s="217"/>
      <c r="Y377" s="217"/>
      <c r="Z377" s="217"/>
      <c r="AA377" s="217"/>
      <c r="AB377" s="217"/>
      <c r="AC377" s="217"/>
      <c r="AD377" s="217"/>
      <c r="AE377" s="218">
        <f>SUM(I377,N377,P377,U377,V377)</f>
        <v>1509235.5</v>
      </c>
    </row>
    <row r="378" spans="6:31" ht="13.5" thickBot="1"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</row>
    <row r="379" spans="6:31" ht="12.75">
      <c r="F379" s="173"/>
      <c r="G379" s="173"/>
      <c r="H379" s="211">
        <v>1810</v>
      </c>
      <c r="I379" s="212">
        <f>SUM(I282:I308,I263:I281,I123:I262,I107:I118,I88:I99,I64:I78)*1000</f>
        <v>361000</v>
      </c>
      <c r="J379" s="212">
        <f>SUM(J283:J296,J264:J281,J120:J262,J106:J118,J88:J98,J64:J78)</f>
        <v>0</v>
      </c>
      <c r="K379" s="212">
        <f>SUM(K283:K296,K264:K281,K120:K262,K106:K118,K88:K98,K64:K78)</f>
        <v>0</v>
      </c>
      <c r="L379" s="212">
        <f>SUM(L283:L296,L264:L281,L120:L262,L106:L118,L88:L98,L64:L78)</f>
        <v>0</v>
      </c>
      <c r="M379" s="212">
        <f>SUM(M283:M296,M264:M281,M120:M262,M106:M118,M88:M98,M64:M78)</f>
        <v>0</v>
      </c>
      <c r="N379" s="212">
        <f>SUM(N282:N308,N263:N281,N120:N262,N106:N118,N88:N98,N64:N78)</f>
        <v>50</v>
      </c>
      <c r="O379" s="212">
        <f>SUM(O283:O296,O264:O281,O120:O262,O106:O118,O88:O98,O64:O78)</f>
        <v>0</v>
      </c>
      <c r="P379" s="212">
        <f>SUM(P283:P296,P264:P281,P120:P262,P106:P118,P88:P98,P64:P78)</f>
        <v>5228</v>
      </c>
      <c r="Q379" s="212">
        <f>SUM(Q283:Q296,Q264:Q281,Q120:Q262,Q106:Q118,Q88:Q98,Q64:Q78)</f>
        <v>0</v>
      </c>
      <c r="R379" s="212">
        <f>SUM(R283:R296,R264:R281,R120:R262,R106:R118,R88:R98,R64:R78)</f>
        <v>0</v>
      </c>
      <c r="S379" s="212">
        <f>SUM(S283:S296,S264:S281,S120:S262,S106:S118,S88:S98,S64:S78)</f>
        <v>18015.38654</v>
      </c>
      <c r="T379" s="212"/>
      <c r="U379" s="212">
        <f>SUM(U283:U296,U264:U281,U120:U262,U106:U118,U88:U98,U64:U78)</f>
        <v>46582.799999999996</v>
      </c>
      <c r="V379" s="212">
        <f>SUM(V283:V296,V264:V281,V120:V262,V106:V118,V88:V98,V64:V78)</f>
        <v>3502</v>
      </c>
      <c r="W379" s="213"/>
      <c r="X379" s="213"/>
      <c r="Y379" s="213"/>
      <c r="Z379" s="213"/>
      <c r="AA379" s="213"/>
      <c r="AB379" s="213"/>
      <c r="AC379" s="213"/>
      <c r="AD379" s="213"/>
      <c r="AE379" s="214"/>
    </row>
    <row r="380" spans="6:31" ht="18" thickBot="1">
      <c r="F380" s="173"/>
      <c r="G380" s="173"/>
      <c r="H380" s="215"/>
      <c r="I380" s="216">
        <f>+I379*I$3</f>
        <v>513522.50000000006</v>
      </c>
      <c r="J380" s="217"/>
      <c r="K380" s="217"/>
      <c r="L380" s="217"/>
      <c r="M380" s="217"/>
      <c r="N380" s="216">
        <f>+N379*N$3</f>
        <v>8750</v>
      </c>
      <c r="O380" s="216">
        <f>+O379*O$3</f>
        <v>0</v>
      </c>
      <c r="P380" s="216">
        <f>+P379*P$3</f>
        <v>883532</v>
      </c>
      <c r="Q380" s="217"/>
      <c r="R380" s="217"/>
      <c r="S380" s="217"/>
      <c r="T380" s="217"/>
      <c r="U380" s="216">
        <f>+U379*U$3</f>
        <v>3936246.5999999996</v>
      </c>
      <c r="V380" s="216">
        <f>+V379*V$3</f>
        <v>525300</v>
      </c>
      <c r="W380" s="217"/>
      <c r="X380" s="217"/>
      <c r="Y380" s="217"/>
      <c r="Z380" s="217"/>
      <c r="AA380" s="217"/>
      <c r="AB380" s="217"/>
      <c r="AC380" s="217"/>
      <c r="AD380" s="217"/>
      <c r="AE380" s="218">
        <f>SUM(I380,N380,P380,U380,V380)</f>
        <v>5867351.1</v>
      </c>
    </row>
    <row r="381" spans="6:31" ht="13.5" thickBot="1"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</row>
    <row r="382" spans="6:31" ht="13.5" thickBot="1">
      <c r="F382" s="173"/>
      <c r="G382" s="173"/>
      <c r="H382" s="211">
        <v>1815</v>
      </c>
      <c r="I382" s="212">
        <f>SUM(I366:I368,I349:I364,I332:I347,I311:I330)*1000</f>
        <v>76000</v>
      </c>
      <c r="J382" s="212">
        <f>SUM(J366:J368,J349:J364,J332:J347,J316:J330)</f>
        <v>0</v>
      </c>
      <c r="K382" s="212">
        <f>SUM(K366:K368,K349:K364,K332:K347,K316:K330)</f>
        <v>0</v>
      </c>
      <c r="L382" s="212">
        <f>SUM(L366:L368,L349:L364,L332:L347,L316:L330)</f>
        <v>0</v>
      </c>
      <c r="M382" s="212">
        <f>SUM(M366:M368,M349:M364,M332:M347,M316:M330)</f>
        <v>0</v>
      </c>
      <c r="N382" s="212">
        <f>SUM(N366:N368,N349:N364,N332:N347,N311:N330)</f>
        <v>0</v>
      </c>
      <c r="O382" s="212">
        <f>SUM(O366:O368,O349:O364,O332:O347,O316:O330)</f>
        <v>0</v>
      </c>
      <c r="P382" s="212">
        <f>SUM(P366:P368,P349:P364,P332:P347,P311:P330)</f>
        <v>0</v>
      </c>
      <c r="Q382" s="212">
        <f>SUM(Q366:Q368,Q349:Q364,Q332:Q347,Q316:Q330)</f>
        <v>0</v>
      </c>
      <c r="R382" s="212">
        <f>SUM(R366:R368,R349:R364,R332:R347,R316:R330)</f>
        <v>0</v>
      </c>
      <c r="S382" s="212">
        <f>SUM(S366:S368,S349:S364,S332:S347,S316:S330)</f>
        <v>7048</v>
      </c>
      <c r="T382" s="212"/>
      <c r="U382" s="212">
        <f>SUM(U366:U368,U349:U364,U332:U347,U311:U330)</f>
        <v>8788</v>
      </c>
      <c r="V382" s="212">
        <f>SUM(V366:V368,V349:V364,V332:V347,V311:V330)</f>
        <v>0</v>
      </c>
      <c r="W382" s="213"/>
      <c r="X382" s="213"/>
      <c r="Y382" s="213"/>
      <c r="Z382" s="213"/>
      <c r="AA382" s="213"/>
      <c r="AB382" s="213"/>
      <c r="AC382" s="213"/>
      <c r="AD382" s="213"/>
      <c r="AE382" s="214"/>
    </row>
    <row r="383" spans="6:31" ht="21" thickBot="1">
      <c r="F383" s="173"/>
      <c r="G383" s="173"/>
      <c r="H383" s="215"/>
      <c r="I383" s="216">
        <f>+I382*I$3</f>
        <v>108110.00000000001</v>
      </c>
      <c r="J383" s="217"/>
      <c r="K383" s="217"/>
      <c r="L383" s="217"/>
      <c r="M383" s="217"/>
      <c r="N383" s="216">
        <f>+N382*N$3</f>
        <v>0</v>
      </c>
      <c r="O383" s="217"/>
      <c r="P383" s="216">
        <f>+P382*P$3</f>
        <v>0</v>
      </c>
      <c r="Q383" s="217"/>
      <c r="R383" s="217"/>
      <c r="S383" s="217"/>
      <c r="T383" s="217"/>
      <c r="U383" s="216">
        <f>+U382*U$3</f>
        <v>742586</v>
      </c>
      <c r="V383" s="216">
        <f>+V382*V$3</f>
        <v>0</v>
      </c>
      <c r="W383" s="217"/>
      <c r="X383" s="217"/>
      <c r="Y383" s="217"/>
      <c r="Z383" s="217"/>
      <c r="AA383" s="217"/>
      <c r="AB383" s="217"/>
      <c r="AC383" s="217"/>
      <c r="AD383" s="217"/>
      <c r="AE383" s="219">
        <f>SUM(I383,N383,P383,U383,V383)</f>
        <v>850696</v>
      </c>
    </row>
    <row r="384" spans="6:31" ht="12.75">
      <c r="F384" s="173"/>
      <c r="G384" s="173"/>
      <c r="H384" s="210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</row>
    <row r="385" spans="6:31" ht="20.25">
      <c r="F385" s="173"/>
      <c r="G385" s="173"/>
      <c r="H385" s="210"/>
      <c r="I385" s="220">
        <f>SUM(I377,I380,I383)</f>
        <v>621632.5000000001</v>
      </c>
      <c r="J385" s="173"/>
      <c r="K385" s="173"/>
      <c r="L385" s="173"/>
      <c r="M385" s="173"/>
      <c r="N385" s="220">
        <f>SUM(N377,N380,N383)</f>
        <v>205362.5</v>
      </c>
      <c r="O385" s="173"/>
      <c r="P385" s="220">
        <f>SUM(P377,P380,P383)</f>
        <v>2196155</v>
      </c>
      <c r="Q385" s="173"/>
      <c r="R385" s="173"/>
      <c r="S385" s="173"/>
      <c r="T385" s="173"/>
      <c r="U385" s="220">
        <f>SUM(U377,U380,U383)</f>
        <v>4678832.6</v>
      </c>
      <c r="V385" s="220">
        <f>SUM(V377,V380,V383)</f>
        <v>525300</v>
      </c>
      <c r="W385" s="173"/>
      <c r="X385" s="173"/>
      <c r="Y385" s="173"/>
      <c r="Z385" s="173"/>
      <c r="AA385" s="173"/>
      <c r="AB385" s="173"/>
      <c r="AC385" s="173"/>
      <c r="AD385" s="173"/>
      <c r="AE385" s="221">
        <f>SUM(AE377,AE380,AE383)</f>
        <v>8227282.6</v>
      </c>
    </row>
    <row r="386" spans="6:31" ht="12.75">
      <c r="F386" s="173"/>
      <c r="G386" s="173"/>
      <c r="H386" s="210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</row>
    <row r="387" spans="6:31" ht="12.75">
      <c r="F387" s="173"/>
      <c r="G387" s="173"/>
      <c r="H387" s="210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</row>
    <row r="388" spans="6:31" ht="12.75">
      <c r="F388" s="173"/>
      <c r="G388" s="173"/>
      <c r="H388" s="210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222">
        <f>SUM(I373,N373,P373,U373,V373)</f>
        <v>600720008.8</v>
      </c>
    </row>
    <row r="389" spans="6:31" ht="12.75">
      <c r="F389" s="173"/>
      <c r="G389" s="173"/>
      <c r="H389" s="210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222">
        <f>SUM(I385,N385,P385,U385,V385)</f>
        <v>8227282.6</v>
      </c>
    </row>
    <row r="390" spans="6:31" ht="12.75">
      <c r="F390" s="173"/>
      <c r="G390" s="173"/>
      <c r="H390" s="210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</row>
    <row r="391" spans="6:31" ht="12.75">
      <c r="F391" s="173"/>
      <c r="G391" s="173"/>
      <c r="H391" s="210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</row>
  </sheetData>
  <printOptions gridLines="1" headings="1" horizontalCentered="1"/>
  <pageMargins left="0.25" right="0.25" top="0.44" bottom="0.51" header="0.25" footer="0.25"/>
  <pageSetup fitToHeight="7" fitToWidth="1" horizontalDpi="600" verticalDpi="600" orientation="landscape" scale="64" r:id="rId1"/>
  <headerFooter alignWithMargins="0">
    <oddFooter>&amp;L&amp;F&amp;C&amp;A  Page &amp;P of &amp;N&amp;R&amp;D    &amp;T</oddFooter>
  </headerFooter>
  <rowBreaks count="4" manualBreakCount="4">
    <brk id="60" max="255" man="1"/>
    <brk id="142" max="255" man="1"/>
    <brk id="242" max="255" man="1"/>
    <brk id="3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2007-05-17T18:15:30Z</cp:lastPrinted>
  <dcterms:created xsi:type="dcterms:W3CDTF">2007-03-30T20:59:22Z</dcterms:created>
  <dcterms:modified xsi:type="dcterms:W3CDTF">2007-05-23T15:03:17Z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