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20208" windowHeight="9192" tabRatio="25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'Sheet1'!$A$18:$AE$352</definedName>
    <definedName name="_xlnm.Print_Titles" localSheetId="0">'Sheet1'!$1:$13</definedName>
  </definedNames>
  <calcPr fullCalcOnLoad="1" refMode="R1C1"/>
</workbook>
</file>

<file path=xl/sharedStrings.xml><?xml version="1.0" encoding="utf-8"?>
<sst xmlns="http://schemas.openxmlformats.org/spreadsheetml/2006/main" count="514" uniqueCount="276">
  <si>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</si>
  <si>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</si>
  <si>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</si>
  <si>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</si>
  <si>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</si>
  <si>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</si>
  <si>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</si>
  <si>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</si>
  <si>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</si>
  <si>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</si>
  <si>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</si>
  <si>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</si>
  <si>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</si>
  <si>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</si>
  <si>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</si>
  <si>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</si>
  <si>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</si>
  <si>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</si>
  <si>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</si>
  <si>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</si>
  <si>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</si>
  <si>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</si>
  <si>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</si>
  <si>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</si>
  <si>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</si>
  <si>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</si>
  <si>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</si>
  <si>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</si>
  <si>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</si>
  <si>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</si>
  <si>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</si>
  <si>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</si>
  <si>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</si>
  <si>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</si>
  <si>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</si>
  <si>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</si>
  <si>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</si>
  <si>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</si>
  <si>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 </t>
  </si>
  <si>
    <t xml:space="preserve">Fixtures installed                               </t>
  </si>
  <si>
    <t>Oversight and Supervision</t>
  </si>
  <si>
    <t>Station 2-Modular Coil  Sub- Assembly</t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</si>
  <si>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</si>
  <si>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</si>
  <si>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</si>
  <si>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</si>
  <si>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</si>
  <si>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</si>
  <si>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</si>
  <si>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</si>
  <si>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</si>
  <si>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</si>
  <si>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</si>
  <si>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</si>
  <si>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</si>
  <si>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</si>
  <si>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</si>
  <si>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</si>
  <si>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</si>
  <si>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</si>
  <si>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</si>
  <si>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</si>
  <si>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</si>
  <si>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</si>
  <si>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</si>
  <si>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</si>
  <si>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 studs for coolant lines                   </t>
  </si>
  <si>
    <t>Station 2-Modular Coil Subassembly-FP#1</t>
  </si>
  <si>
    <t xml:space="preserve">Pre-fit C1-C5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</si>
  <si>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</si>
  <si>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</si>
  <si>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A2-B2                                        </t>
  </si>
  <si>
    <t xml:space="preserve">Fit B2-C2                        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</si>
  <si>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</si>
  <si>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</si>
  <si>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</si>
  <si>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</si>
  <si>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</si>
  <si>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</si>
  <si>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</si>
  <si>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Begin Assembly of First Field Period Assy        </t>
  </si>
  <si>
    <t xml:space="preserve">Test out station 3 equipment and procedures     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</si>
  <si>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</si>
  <si>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</si>
  <si>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</si>
  <si>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</si>
  <si>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</si>
  <si>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</si>
  <si>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</si>
  <si>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</si>
  <si>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</si>
  <si>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</si>
  <si>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</si>
  <si>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</si>
  <si>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Transfer load to  supt sys and recheck position  </t>
  </si>
  <si>
    <t>Station 3-Assemble Mod Coils and VVSA-FP#3</t>
  </si>
  <si>
    <t xml:space="preserve">Transfer load to supt sysand recheck position    </t>
  </si>
  <si>
    <t>Station 5- Final FP Assy -FP#1 (in NCSX TC)</t>
  </si>
  <si>
    <t xml:space="preserve">Install on support platform     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</si>
  <si>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</si>
  <si>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</si>
  <si>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</si>
  <si>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</si>
  <si>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</si>
  <si>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</si>
  <si>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</si>
  <si>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</si>
  <si>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</si>
  <si>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</si>
  <si>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</si>
  <si>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</si>
  <si>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</si>
  <si>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</si>
  <si>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</si>
  <si>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</si>
  <si>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</si>
  <si>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</si>
  <si>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</si>
  <si>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</si>
  <si>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</si>
  <si>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</si>
  <si>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</si>
  <si>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</si>
  <si>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</si>
  <si>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</si>
  <si>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</si>
  <si>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</si>
  <si>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</si>
  <si>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</si>
  <si>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</si>
  <si>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</si>
  <si>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</si>
  <si>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</si>
  <si>
    <t xml:space="preserve">Fit A1-B1                                        </t>
  </si>
  <si>
    <t xml:space="preserve">Fit B1-C1                                        </t>
  </si>
  <si>
    <t xml:space="preserve">Pre-fit C2-C3       </t>
  </si>
  <si>
    <t>Install studs</t>
  </si>
  <si>
    <t xml:space="preserve">Pre-fit &amp; install alignment tooling A1-A2                                    </t>
  </si>
  <si>
    <t xml:space="preserve">Verify Align Mod-Coils A1/B1/C1                </t>
  </si>
  <si>
    <t>% DONE</t>
  </si>
  <si>
    <t>A</t>
  </si>
  <si>
    <t>B</t>
  </si>
  <si>
    <t>C</t>
  </si>
  <si>
    <t>Floor</t>
  </si>
  <si>
    <t>D</t>
  </si>
  <si>
    <t>E</t>
  </si>
  <si>
    <t xml:space="preserve">F </t>
  </si>
  <si>
    <t>F</t>
  </si>
  <si>
    <t xml:space="preserve">Begin A1/B1/C1                </t>
  </si>
  <si>
    <t xml:space="preserve">Begin 3 pack A1/B1/C1   Install A1             </t>
  </si>
  <si>
    <t>Receive drawings and hardware (shims and bolts)</t>
  </si>
  <si>
    <t xml:space="preserve">Verify Align Mod-Coils A2/B2/C2                </t>
  </si>
  <si>
    <t xml:space="preserve">EMEM </t>
  </si>
  <si>
    <t xml:space="preserve">HP Coverage in the TFTR TC LOE FY07    @.75 fte  </t>
  </si>
  <si>
    <t>HP Coverage in the TFTR TC LOE FY08           @.75 fte</t>
  </si>
  <si>
    <t>CREW</t>
  </si>
  <si>
    <t>COMMENTS</t>
  </si>
  <si>
    <t>3K/month</t>
  </si>
  <si>
    <t>Misc M&amp;S FY07</t>
  </si>
  <si>
    <t>Misc M&amp;S FY08</t>
  </si>
  <si>
    <t>41MS   $K</t>
  </si>
  <si>
    <t>Misc Hardware</t>
  </si>
  <si>
    <t xml:space="preserve">Testout Sta 5 equipt &amp; procedures                 </t>
  </si>
  <si>
    <t>Weld Wire &amp; weld supples</t>
  </si>
  <si>
    <t>*</t>
  </si>
  <si>
    <t xml:space="preserve">PPPL EM LOE FY07   Viola 100%                              </t>
  </si>
  <si>
    <t xml:space="preserve">PPPL EM LOE FY08       Viola 100%                           </t>
  </si>
  <si>
    <t>this is LOE adjust consistent with overall schedule</t>
  </si>
  <si>
    <t>Metrology  Engineering Supervision FY07       raftopolous 50%</t>
  </si>
  <si>
    <t xml:space="preserve">Metrology  Engineering Supervision FY08   raftopolous 50%    </t>
  </si>
  <si>
    <t>Title III field period assembly FY07 ORNL suppor  cole,goranson,williamson 65% total</t>
  </si>
  <si>
    <t>Title III field period assembly FY08 ORNL suppor cole, goranson,williamson 33%total</t>
  </si>
  <si>
    <t>this is LOE  thru stat3 only</t>
  </si>
  <si>
    <t>brown</t>
  </si>
  <si>
    <t>budgeted in job 1803</t>
  </si>
  <si>
    <t>ellis</t>
  </si>
  <si>
    <t>budgeted in job 8205</t>
  </si>
  <si>
    <t>2 men 3 day a week .LOE adjust consistent with schedule</t>
  </si>
  <si>
    <t>LOE Field Supervision for TFTR TC FY07 edwards</t>
  </si>
  <si>
    <t>LOE Field Supervision for TFTR TC FY08 edwards</t>
  </si>
  <si>
    <t>LOE Metrology support FY07 1.5 fte engr plus ducco 100%</t>
  </si>
  <si>
    <t>LOE Metrology support FY08 1.5 fte engr plus ducco 100%</t>
  </si>
  <si>
    <t>Assumes 5 day workweek 1 shift no overtime</t>
  </si>
  <si>
    <t>only 1 fixture for station 3 only one shift</t>
  </si>
  <si>
    <t>can do 2 shift for station 5 but requires add'l supervision</t>
  </si>
  <si>
    <t>Assumptions &amp; basis</t>
  </si>
  <si>
    <t>parallel ops for sta 5 (2 fixtures available)</t>
  </si>
  <si>
    <t xml:space="preserve">Parallel ops for sta 2 </t>
  </si>
  <si>
    <t>serial tasks alternating between FPA constant 2.5 men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</si>
  <si>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</si>
  <si>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</si>
  <si>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20 deg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</si>
  <si>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20 deg fixture                          </t>
    </r>
  </si>
  <si>
    <t>Position, tack-weld only two large horizontal diag ports (port 4's)</t>
  </si>
  <si>
    <t>etc=</t>
  </si>
  <si>
    <t xml:space="preserve">Fixtures installed - final metrology                    </t>
  </si>
  <si>
    <t xml:space="preserve">Check 3 sled interfaces adjust holes                               </t>
  </si>
  <si>
    <t>Install station 3 platforms  (8 required)</t>
  </si>
  <si>
    <t xml:space="preserve">Attach diagnostics, studs and coolant lines       </t>
  </si>
  <si>
    <t>Hardware rework  (1/2 FTE)</t>
  </si>
  <si>
    <t>Procure and load test 3 legged actuator System</t>
  </si>
  <si>
    <t>Procure, Fabricate and load test 3 legged actuator Lift Fixture</t>
  </si>
  <si>
    <t xml:space="preserve">install Final Internal and External monuments and measure     </t>
  </si>
  <si>
    <t>Metrology  Engineering Supervision FY09   raftopolous 50%    (6 months???tbd</t>
  </si>
  <si>
    <t>assume sta5 finishes March 2009</t>
  </si>
  <si>
    <t xml:space="preserve">PPPL EM LOE FY09       Viola 100%      (6 months???tbd)                </t>
  </si>
  <si>
    <t>this is LOE adjust consistent with overall schedule awaiting estimate from Mike Cole</t>
  </si>
  <si>
    <t>HP Coverage in the TFTR TC LOE FY09           @.75 fte (6 months???tbd)</t>
  </si>
  <si>
    <t>LOE Crane support, fixture setupfor TFTR TC. FY07   1.2 fte</t>
  </si>
  <si>
    <t>LOE Crane support, fixture setupfor TFTR TC.   FY08  1.2 fte</t>
  </si>
  <si>
    <t>LOE Crane support, fixture setupfor TFTR TC.  FY09   1.2 fte (6 months???tbd)</t>
  </si>
  <si>
    <t>LOE Field Supervision for TFTR TC FY09 edwards(6 months???tbd)</t>
  </si>
  <si>
    <t>LOE Metrology support FY09 1.5 fte engr plus ducco 100% (6 months???tbd)</t>
  </si>
  <si>
    <t>Misc M&amp;S FY09 (6 months???tbd)</t>
  </si>
  <si>
    <t>metrology network</t>
  </si>
  <si>
    <t>Align TF Coils</t>
  </si>
  <si>
    <t>Fit A3/A4</t>
  </si>
  <si>
    <t>Fit A5/A6</t>
  </si>
  <si>
    <t>10" ports provided by WBS 38</t>
  </si>
  <si>
    <t>1802 and 1810</t>
  </si>
  <si>
    <t>Field period assembly</t>
  </si>
  <si>
    <t>Mike Viola</t>
  </si>
  <si>
    <t>Job: 1815 - Field Period Assembly Station 5 (in NCSX TC)-VIOLA</t>
  </si>
  <si>
    <t>total 1802 &amp; 1810 &amp; 1815</t>
  </si>
  <si>
    <t xml:space="preserve">Perform developmental trials on A1-A2.         </t>
  </si>
  <si>
    <t xml:space="preserve">Install heater tape on removeable ports            </t>
  </si>
  <si>
    <t xml:space="preserve">Trim seal plates           </t>
  </si>
  <si>
    <t>Perform final acceptance testing (H/C flow test)</t>
  </si>
  <si>
    <t>Bolt on 2  Port Extensions needed for first Plasma diagnostics</t>
  </si>
  <si>
    <t>Lift onto Station 6 assembly structure</t>
  </si>
  <si>
    <t>MTM NCR Hardware repurchase (bolt kits &amp; cover plates)</t>
  </si>
  <si>
    <t>Weld Nose</t>
  </si>
  <si>
    <t>Re measure Type A "A" flange</t>
  </si>
  <si>
    <t>Install and align station 3 screens    (steps 4.x)</t>
  </si>
  <si>
    <t>VV to MC turning fixt base;  metr check    (steps 5.x)</t>
  </si>
  <si>
    <t>Attach local protective strips to VV&amp;locate sens  (steps 6.01)</t>
  </si>
  <si>
    <t>Fab new legs</t>
  </si>
  <si>
    <t>Pre Installation set-up (Steps1.x)</t>
  </si>
  <si>
    <t xml:space="preserve">Rotate left MC to stand-off position&amp;chk        </t>
  </si>
  <si>
    <t xml:space="preserve">Rotate right MC to stand-off position and check p </t>
  </si>
  <si>
    <t>Pre assemble left MCHP (steps 2.x)</t>
  </si>
  <si>
    <t>Pre-assemble right MCHP (steps 3.x)</t>
  </si>
  <si>
    <t>Nose Weld Trials</t>
  </si>
  <si>
    <t>Keilbach 40</t>
  </si>
  <si>
    <t>Tension 50%</t>
  </si>
  <si>
    <t>ReTension 50%</t>
  </si>
  <si>
    <t xml:space="preserve">Align A1-A2 with 3 shims and studs                               </t>
  </si>
  <si>
    <t>Measure nose shims</t>
  </si>
  <si>
    <t>Measure shims with gage blocks</t>
  </si>
  <si>
    <t xml:space="preserve">Verify alignment A1-B1                                  </t>
  </si>
  <si>
    <t xml:space="preserve">Verify alignment A1-B1                                 </t>
  </si>
  <si>
    <t xml:space="preserve">Align A1-B1 with 3 shims and studs                               </t>
  </si>
  <si>
    <t>Install shims with Fuji paper</t>
  </si>
  <si>
    <t>Tension 100%</t>
  </si>
  <si>
    <t>Install 3 Bushings for alignment</t>
  </si>
  <si>
    <t>Grind and install nose shims</t>
  </si>
  <si>
    <t>Tack nose shims one side</t>
  </si>
  <si>
    <t>Epoxy Paint wings and close surfaces</t>
  </si>
  <si>
    <t>Perform C-C mating check here to determin areas which need painting</t>
  </si>
  <si>
    <t>Install Nose Clamps</t>
  </si>
  <si>
    <t>Station 3?</t>
  </si>
  <si>
    <t>Final adjustment to shims - Install final outboard shims</t>
  </si>
  <si>
    <r>
      <t xml:space="preserve">Fabricate Nose Clamps </t>
    </r>
    <r>
      <rPr>
        <b/>
        <sz val="10"/>
        <rFont val="Arial"/>
        <family val="2"/>
      </rPr>
      <t>(can be done in parallel)</t>
    </r>
  </si>
  <si>
    <t>IMPORTANT</t>
  </si>
  <si>
    <t>Parallel</t>
  </si>
  <si>
    <t>De Tension if necessary on first article before bushings **</t>
  </si>
  <si>
    <t>**</t>
  </si>
  <si>
    <t>Grind weld</t>
  </si>
  <si>
    <t>Replace nose shims</t>
  </si>
  <si>
    <t>Check nose shims</t>
  </si>
  <si>
    <t>DeTension B1-C1 if necessary on first article before bushings **</t>
  </si>
  <si>
    <t xml:space="preserve">Join A-A flange interface includes retension third time </t>
  </si>
  <si>
    <t xml:space="preserve">Join flange interface.               </t>
  </si>
  <si>
    <t>De Tension remove studs and Fuji</t>
  </si>
  <si>
    <t xml:space="preserve">Peform one cycle of C-C flange alignment to prove principles see * below                               </t>
  </si>
  <si>
    <t>Measure and Install Bushings 2 at a time (inludes inflate bladders) - if one at a time is needed then time doubles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</si>
</sst>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  <numFmt numFmtId="171" formatCode="_(* #,##0.0_);_(* \(#,##0.0\);_(* &quot;-&quot;??_);_(@_)"/>
    <numFmt numFmtId="172" formatCode="_(* #,##0_);_(* \(#,##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"/>
    <numFmt numFmtId="176" formatCode="0.0_)"/>
    <numFmt numFmtId="177" formatCode="0.000"/>
  </numFmts>
  <fonts count="38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"/>
      <family val="0"/>
    </font>
    <font>
      <b/>
      <strike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0"/>
      <color indexed="10"/>
      <name val="Arial"/>
      <family val="2"/>
    </font>
    <font>
      <sz val="9"/>
      <color indexed="8"/>
      <name val="Helv"/>
      <family val="0"/>
    </font>
    <font>
      <sz val="10"/>
      <color indexed="8"/>
      <name val="Arial"/>
      <family val="0"/>
    </font>
    <font>
      <strike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name val="Times"/>
      <family val="0"/>
    </font>
    <font>
      <b/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0"/>
    </font>
    <font>
      <u val="singleAccounting"/>
      <sz val="14"/>
      <color indexed="8"/>
      <name val="Arial"/>
      <family val="0"/>
    </font>
    <font>
      <sz val="11"/>
      <name val="Arial"/>
      <family val="0"/>
    </font>
    <font>
      <b/>
      <sz val="12"/>
      <name val="Times"/>
      <family val="0"/>
    </font>
    <font>
      <b/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0" xfId="0" applyFont="1" applyAlignment="1">
      <alignment/>
    </xf>
    <xf numFmtId="1" fontId="3" fillId="0" borderId="2" xfId="0" applyNumberFormat="1" applyFont="1" applyFill="1" applyBorder="1" applyAlignment="1">
      <alignment wrapText="1"/>
    </xf>
    <xf numFmtId="9" fontId="2" fillId="0" borderId="1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9" fontId="2" fillId="0" borderId="9" xfId="0" applyNumberFormat="1" applyFont="1" applyBorder="1" applyAlignment="1">
      <alignment wrapText="1"/>
    </xf>
    <xf numFmtId="9" fontId="2" fillId="4" borderId="0" xfId="0" applyNumberFormat="1" applyFont="1" applyFill="1" applyAlignment="1">
      <alignment horizontal="left"/>
    </xf>
    <xf numFmtId="9" fontId="10" fillId="0" borderId="0" xfId="0" applyNumberFormat="1" applyFont="1" applyAlignment="1">
      <alignment horizontal="left"/>
    </xf>
    <xf numFmtId="9" fontId="0" fillId="0" borderId="0" xfId="0" applyNumberFormat="1" applyFont="1" applyAlignment="1">
      <alignment/>
    </xf>
    <xf numFmtId="9" fontId="12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Alignment="1" applyProtection="1">
      <alignment/>
      <protection/>
    </xf>
    <xf numFmtId="164" fontId="0" fillId="0" borderId="17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2" fillId="5" borderId="9" xfId="0" applyFont="1" applyFill="1" applyBorder="1" applyAlignment="1">
      <alignment wrapText="1"/>
    </xf>
    <xf numFmtId="0" fontId="2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0" fillId="5" borderId="0" xfId="0" applyFill="1" applyAlignment="1">
      <alignment/>
    </xf>
    <xf numFmtId="0" fontId="12" fillId="5" borderId="14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ill="1" applyAlignment="1" applyProtection="1">
      <alignment horizontal="left"/>
      <protection/>
    </xf>
    <xf numFmtId="0" fontId="0" fillId="5" borderId="18" xfId="0" applyFont="1" applyFill="1" applyBorder="1" applyAlignment="1">
      <alignment/>
    </xf>
    <xf numFmtId="174" fontId="0" fillId="0" borderId="0" xfId="17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3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Continuous"/>
    </xf>
    <xf numFmtId="0" fontId="8" fillId="4" borderId="9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 applyProtection="1">
      <alignment horizontal="left"/>
      <protection/>
    </xf>
    <xf numFmtId="0" fontId="9" fillId="0" borderId="11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7" fillId="0" borderId="16" xfId="0" applyFont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5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Alignment="1" applyProtection="1">
      <alignment/>
      <protection/>
    </xf>
    <xf numFmtId="0" fontId="12" fillId="4" borderId="0" xfId="0" applyFont="1" applyFill="1" applyAlignment="1" applyProtection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16" xfId="0" applyFont="1" applyBorder="1" applyAlignment="1">
      <alignment/>
    </xf>
    <xf numFmtId="0" fontId="11" fillId="3" borderId="14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164" fontId="0" fillId="3" borderId="0" xfId="0" applyNumberFormat="1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0" borderId="19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5" fillId="4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5" borderId="20" xfId="0" applyFont="1" applyFill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3" xfId="0" applyNumberFormat="1" applyFont="1" applyBorder="1" applyAlignment="1">
      <alignment/>
    </xf>
    <xf numFmtId="172" fontId="19" fillId="0" borderId="14" xfId="15" applyNumberFormat="1" applyFont="1" applyBorder="1" applyAlignment="1">
      <alignment/>
    </xf>
    <xf numFmtId="172" fontId="19" fillId="0" borderId="18" xfId="15" applyNumberFormat="1" applyFont="1" applyBorder="1" applyAlignment="1">
      <alignment/>
    </xf>
    <xf numFmtId="172" fontId="20" fillId="0" borderId="18" xfId="15" applyNumberFormat="1" applyFont="1" applyBorder="1" applyAlignment="1">
      <alignment/>
    </xf>
    <xf numFmtId="172" fontId="20" fillId="5" borderId="15" xfId="15" applyNumberFormat="1" applyFont="1" applyFill="1" applyBorder="1" applyAlignment="1">
      <alignment/>
    </xf>
    <xf numFmtId="172" fontId="20" fillId="0" borderId="14" xfId="15" applyNumberFormat="1" applyFont="1" applyBorder="1" applyAlignment="1">
      <alignment/>
    </xf>
    <xf numFmtId="172" fontId="20" fillId="0" borderId="0" xfId="15" applyNumberFormat="1" applyFont="1" applyBorder="1" applyAlignment="1">
      <alignment/>
    </xf>
    <xf numFmtId="172" fontId="20" fillId="0" borderId="0" xfId="15" applyNumberFormat="1" applyFont="1" applyAlignment="1">
      <alignment/>
    </xf>
    <xf numFmtId="0" fontId="0" fillId="0" borderId="24" xfId="0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0" fontId="21" fillId="0" borderId="0" xfId="0" applyFont="1" applyAlignment="1">
      <alignment/>
    </xf>
    <xf numFmtId="0" fontId="21" fillId="5" borderId="0" xfId="0" applyFont="1" applyFill="1" applyAlignment="1">
      <alignment/>
    </xf>
    <xf numFmtId="9" fontId="21" fillId="0" borderId="0" xfId="0" applyNumberFormat="1" applyFont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13" fillId="4" borderId="0" xfId="0" applyFont="1" applyFill="1" applyAlignment="1">
      <alignment/>
    </xf>
    <xf numFmtId="0" fontId="0" fillId="0" borderId="14" xfId="0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5" borderId="14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9" fontId="22" fillId="0" borderId="24" xfId="0" applyNumberFormat="1" applyFont="1" applyBorder="1" applyAlignment="1">
      <alignment/>
    </xf>
    <xf numFmtId="0" fontId="22" fillId="0" borderId="24" xfId="0" applyFont="1" applyBorder="1" applyAlignment="1">
      <alignment/>
    </xf>
    <xf numFmtId="0" fontId="22" fillId="4" borderId="24" xfId="0" applyFont="1" applyFill="1" applyBorder="1" applyAlignment="1">
      <alignment/>
    </xf>
    <xf numFmtId="0" fontId="18" fillId="0" borderId="17" xfId="0" applyFont="1" applyBorder="1" applyAlignment="1">
      <alignment/>
    </xf>
    <xf numFmtId="9" fontId="22" fillId="0" borderId="0" xfId="0" applyNumberFormat="1" applyFont="1" applyBorder="1" applyAlignment="1">
      <alignment/>
    </xf>
    <xf numFmtId="0" fontId="22" fillId="4" borderId="0" xfId="0" applyFont="1" applyFill="1" applyAlignment="1">
      <alignment/>
    </xf>
    <xf numFmtId="0" fontId="22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18" fillId="0" borderId="7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23" fillId="4" borderId="0" xfId="0" applyFont="1" applyFill="1" applyAlignment="1">
      <alignment horizontal="left"/>
    </xf>
    <xf numFmtId="0" fontId="24" fillId="4" borderId="0" xfId="0" applyFont="1" applyFill="1" applyAlignment="1">
      <alignment/>
    </xf>
    <xf numFmtId="14" fontId="25" fillId="4" borderId="14" xfId="0" applyNumberFormat="1" applyFont="1" applyFill="1" applyBorder="1" applyAlignment="1">
      <alignment/>
    </xf>
    <xf numFmtId="14" fontId="26" fillId="4" borderId="14" xfId="0" applyNumberFormat="1" applyFont="1" applyFill="1" applyBorder="1" applyAlignment="1">
      <alignment/>
    </xf>
    <xf numFmtId="14" fontId="24" fillId="4" borderId="14" xfId="0" applyNumberFormat="1" applyFont="1" applyFill="1" applyBorder="1" applyAlignment="1">
      <alignment/>
    </xf>
    <xf numFmtId="0" fontId="24" fillId="4" borderId="14" xfId="0" applyFont="1" applyFill="1" applyBorder="1" applyAlignment="1">
      <alignment/>
    </xf>
    <xf numFmtId="172" fontId="27" fillId="4" borderId="18" xfId="15" applyNumberFormat="1" applyFont="1" applyFill="1" applyBorder="1" applyAlignment="1">
      <alignment/>
    </xf>
    <xf numFmtId="0" fontId="24" fillId="4" borderId="15" xfId="0" applyFont="1" applyFill="1" applyBorder="1" applyAlignment="1">
      <alignment/>
    </xf>
    <xf numFmtId="14" fontId="24" fillId="4" borderId="0" xfId="0" applyNumberFormat="1" applyFont="1" applyFill="1" applyBorder="1" applyAlignment="1">
      <alignment/>
    </xf>
    <xf numFmtId="165" fontId="24" fillId="4" borderId="0" xfId="0" applyNumberFormat="1" applyFont="1" applyFill="1" applyAlignment="1" applyProtection="1">
      <alignment/>
      <protection/>
    </xf>
    <xf numFmtId="165" fontId="25" fillId="4" borderId="0" xfId="0" applyNumberFormat="1" applyFont="1" applyFill="1" applyAlignment="1" applyProtection="1">
      <alignment/>
      <protection/>
    </xf>
    <xf numFmtId="14" fontId="25" fillId="4" borderId="14" xfId="0" applyNumberFormat="1" applyFont="1" applyFill="1" applyBorder="1" applyAlignment="1">
      <alignment/>
    </xf>
    <xf numFmtId="14" fontId="24" fillId="4" borderId="15" xfId="0" applyNumberFormat="1" applyFont="1" applyFill="1" applyBorder="1" applyAlignment="1">
      <alignment/>
    </xf>
    <xf numFmtId="0" fontId="11" fillId="4" borderId="16" xfId="0" applyFont="1" applyFill="1" applyBorder="1" applyAlignment="1">
      <alignment/>
    </xf>
    <xf numFmtId="0" fontId="11" fillId="4" borderId="17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164" fontId="0" fillId="4" borderId="14" xfId="0" applyNumberFormat="1" applyFont="1" applyFill="1" applyBorder="1" applyAlignment="1">
      <alignment/>
    </xf>
    <xf numFmtId="9" fontId="0" fillId="4" borderId="0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18" fillId="4" borderId="0" xfId="0" applyFont="1" applyFill="1" applyBorder="1" applyAlignment="1">
      <alignment/>
    </xf>
    <xf numFmtId="0" fontId="22" fillId="4" borderId="0" xfId="0" applyFont="1" applyFill="1" applyBorder="1" applyAlignment="1">
      <alignment/>
    </xf>
    <xf numFmtId="164" fontId="22" fillId="4" borderId="0" xfId="0" applyNumberFormat="1" applyFont="1" applyFill="1" applyBorder="1" applyAlignment="1">
      <alignment/>
    </xf>
    <xf numFmtId="9" fontId="22" fillId="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  <xf numFmtId="0" fontId="19" fillId="4" borderId="14" xfId="0" applyFont="1" applyFill="1" applyBorder="1" applyAlignment="1">
      <alignment/>
    </xf>
    <xf numFmtId="0" fontId="19" fillId="4" borderId="0" xfId="0" applyFont="1" applyFill="1" applyAlignment="1">
      <alignment/>
    </xf>
    <xf numFmtId="0" fontId="20" fillId="4" borderId="18" xfId="0" applyFont="1" applyFill="1" applyBorder="1" applyAlignment="1">
      <alignment/>
    </xf>
    <xf numFmtId="0" fontId="20" fillId="4" borderId="0" xfId="0" applyFont="1" applyFill="1" applyAlignment="1">
      <alignment/>
    </xf>
    <xf numFmtId="9" fontId="20" fillId="4" borderId="0" xfId="0" applyNumberFormat="1" applyFont="1" applyFill="1" applyAlignment="1">
      <alignment/>
    </xf>
    <xf numFmtId="172" fontId="20" fillId="4" borderId="0" xfId="15" applyNumberFormat="1" applyFont="1" applyFill="1" applyAlignment="1">
      <alignment/>
    </xf>
    <xf numFmtId="0" fontId="0" fillId="4" borderId="0" xfId="0" applyFont="1" applyFill="1" applyAlignment="1">
      <alignment/>
    </xf>
    <xf numFmtId="9" fontId="0" fillId="4" borderId="0" xfId="0" applyNumberFormat="1" applyFont="1" applyFill="1" applyAlignment="1">
      <alignment/>
    </xf>
    <xf numFmtId="172" fontId="0" fillId="4" borderId="0" xfId="0" applyNumberFormat="1" applyFill="1" applyAlignment="1">
      <alignment/>
    </xf>
    <xf numFmtId="9" fontId="24" fillId="4" borderId="0" xfId="0" applyNumberFormat="1" applyFont="1" applyFill="1" applyAlignment="1">
      <alignment/>
    </xf>
    <xf numFmtId="0" fontId="24" fillId="4" borderId="7" xfId="0" applyFont="1" applyFill="1" applyBorder="1" applyAlignment="1">
      <alignment/>
    </xf>
    <xf numFmtId="172" fontId="24" fillId="4" borderId="1" xfId="15" applyNumberFormat="1" applyFont="1" applyFill="1" applyBorder="1" applyAlignment="1">
      <alignment/>
    </xf>
    <xf numFmtId="0" fontId="24" fillId="4" borderId="1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24" fillId="4" borderId="8" xfId="0" applyFont="1" applyFill="1" applyBorder="1" applyAlignment="1">
      <alignment/>
    </xf>
    <xf numFmtId="174" fontId="24" fillId="4" borderId="9" xfId="17" applyNumberFormat="1" applyFont="1" applyFill="1" applyBorder="1" applyAlignment="1">
      <alignment/>
    </xf>
    <xf numFmtId="0" fontId="24" fillId="4" borderId="9" xfId="0" applyFont="1" applyFill="1" applyBorder="1" applyAlignment="1">
      <alignment/>
    </xf>
    <xf numFmtId="174" fontId="33" fillId="4" borderId="10" xfId="0" applyNumberFormat="1" applyFont="1" applyFill="1" applyBorder="1" applyAlignment="1">
      <alignment/>
    </xf>
    <xf numFmtId="174" fontId="34" fillId="4" borderId="27" xfId="0" applyNumberFormat="1" applyFont="1" applyFill="1" applyBorder="1" applyAlignment="1">
      <alignment/>
    </xf>
    <xf numFmtId="174" fontId="24" fillId="4" borderId="0" xfId="0" applyNumberFormat="1" applyFont="1" applyFill="1" applyAlignment="1">
      <alignment/>
    </xf>
    <xf numFmtId="174" fontId="32" fillId="4" borderId="0" xfId="0" applyNumberFormat="1" applyFont="1" applyFill="1" applyAlignment="1">
      <alignment/>
    </xf>
    <xf numFmtId="172" fontId="24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174" fontId="0" fillId="4" borderId="0" xfId="17" applyNumberFormat="1" applyFill="1" applyAlignment="1">
      <alignment/>
    </xf>
    <xf numFmtId="172" fontId="35" fillId="0" borderId="0" xfId="0" applyNumberFormat="1" applyFont="1" applyAlignment="1">
      <alignment/>
    </xf>
    <xf numFmtId="0" fontId="20" fillId="0" borderId="0" xfId="0" applyFont="1" applyAlignment="1">
      <alignment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horizontal="lef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/>
    </xf>
    <xf numFmtId="0" fontId="37" fillId="0" borderId="0" xfId="0" applyFont="1" applyAlignment="1" applyProtection="1">
      <alignment horizontal="left"/>
      <protection/>
    </xf>
    <xf numFmtId="0" fontId="37" fillId="5" borderId="14" xfId="0" applyFont="1" applyFill="1" applyBorder="1" applyAlignment="1">
      <alignment/>
    </xf>
    <xf numFmtId="0" fontId="37" fillId="0" borderId="14" xfId="0" applyFont="1" applyBorder="1" applyAlignment="1">
      <alignment/>
    </xf>
    <xf numFmtId="165" fontId="37" fillId="4" borderId="0" xfId="0" applyNumberFormat="1" applyFont="1" applyFill="1" applyAlignment="1" applyProtection="1">
      <alignment/>
      <protection/>
    </xf>
    <xf numFmtId="14" fontId="37" fillId="4" borderId="14" xfId="0" applyNumberFormat="1" applyFont="1" applyFill="1" applyBorder="1" applyAlignment="1">
      <alignment/>
    </xf>
    <xf numFmtId="9" fontId="37" fillId="0" borderId="0" xfId="0" applyNumberFormat="1" applyFont="1" applyBorder="1" applyAlignment="1">
      <alignment/>
    </xf>
    <xf numFmtId="164" fontId="37" fillId="0" borderId="0" xfId="0" applyNumberFormat="1" applyFont="1" applyAlignment="1" applyProtection="1">
      <alignment/>
      <protection/>
    </xf>
    <xf numFmtId="0" fontId="37" fillId="4" borderId="0" xfId="0" applyFont="1" applyFill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14" xfId="0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7" fillId="4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30" fillId="6" borderId="14" xfId="0" applyFont="1" applyFill="1" applyBorder="1" applyAlignment="1">
      <alignment/>
    </xf>
    <xf numFmtId="0" fontId="30" fillId="6" borderId="0" xfId="0" applyFont="1" applyFill="1" applyAlignment="1">
      <alignment/>
    </xf>
    <xf numFmtId="0" fontId="31" fillId="6" borderId="0" xfId="0" applyFont="1" applyFill="1" applyAlignment="1">
      <alignment/>
    </xf>
    <xf numFmtId="0" fontId="32" fillId="6" borderId="0" xfId="0" applyFont="1" applyFill="1" applyAlignment="1">
      <alignment/>
    </xf>
    <xf numFmtId="9" fontId="31" fillId="6" borderId="0" xfId="0" applyNumberFormat="1" applyFont="1" applyFill="1" applyAlignment="1">
      <alignment/>
    </xf>
    <xf numFmtId="0" fontId="30" fillId="6" borderId="15" xfId="0" applyFont="1" applyFill="1" applyBorder="1" applyAlignment="1">
      <alignment/>
    </xf>
    <xf numFmtId="0" fontId="31" fillId="6" borderId="15" xfId="0" applyFont="1" applyFill="1" applyBorder="1" applyAlignment="1">
      <alignment/>
    </xf>
    <xf numFmtId="0" fontId="32" fillId="6" borderId="15" xfId="0" applyFont="1" applyFill="1" applyBorder="1" applyAlignment="1">
      <alignment/>
    </xf>
    <xf numFmtId="9" fontId="31" fillId="6" borderId="0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4" fillId="0" borderId="14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24" fillId="4" borderId="28" xfId="0" applyNumberFormat="1" applyFont="1" applyFill="1" applyBorder="1" applyAlignment="1">
      <alignment/>
    </xf>
    <xf numFmtId="14" fontId="24" fillId="4" borderId="20" xfId="0" applyNumberFormat="1" applyFont="1" applyFill="1" applyBorder="1" applyAlignment="1">
      <alignment/>
    </xf>
    <xf numFmtId="0" fontId="24" fillId="0" borderId="9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25" xfId="0" applyFont="1" applyBorder="1" applyAlignment="1">
      <alignment/>
    </xf>
    <xf numFmtId="9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7" borderId="0" xfId="0" applyFont="1" applyFill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4" fillId="0" borderId="6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176" fontId="0" fillId="7" borderId="17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5" borderId="14" xfId="0" applyFont="1" applyFill="1" applyBorder="1" applyAlignment="1">
      <alignment/>
    </xf>
    <xf numFmtId="164" fontId="24" fillId="0" borderId="14" xfId="0" applyNumberFormat="1" applyFont="1" applyBorder="1" applyAlignment="1">
      <alignment/>
    </xf>
    <xf numFmtId="9" fontId="24" fillId="0" borderId="0" xfId="0" applyNumberFormat="1" applyFont="1" applyBorder="1" applyAlignment="1">
      <alignment/>
    </xf>
    <xf numFmtId="0" fontId="24" fillId="4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7" borderId="14" xfId="0" applyFont="1" applyFill="1" applyBorder="1" applyAlignment="1">
      <alignment/>
    </xf>
    <xf numFmtId="164" fontId="24" fillId="7" borderId="14" xfId="0" applyNumberFormat="1" applyFont="1" applyFill="1" applyBorder="1" applyAlignment="1">
      <alignment/>
    </xf>
    <xf numFmtId="164" fontId="24" fillId="0" borderId="14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24" fillId="0" borderId="20" xfId="0" applyFont="1" applyBorder="1" applyAlignment="1">
      <alignment/>
    </xf>
    <xf numFmtId="0" fontId="24" fillId="5" borderId="20" xfId="0" applyFont="1" applyFill="1" applyBorder="1" applyAlignment="1">
      <alignment/>
    </xf>
    <xf numFmtId="164" fontId="24" fillId="0" borderId="20" xfId="0" applyNumberFormat="1" applyFont="1" applyBorder="1" applyAlignment="1">
      <alignment/>
    </xf>
    <xf numFmtId="9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4" borderId="1" xfId="0" applyFont="1" applyFill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5" xfId="0" applyFont="1" applyFill="1" applyBorder="1" applyAlignment="1">
      <alignment/>
    </xf>
    <xf numFmtId="0" fontId="24" fillId="4" borderId="0" xfId="0" applyFont="1" applyFill="1" applyBorder="1" applyAlignment="1">
      <alignment/>
    </xf>
    <xf numFmtId="0" fontId="24" fillId="7" borderId="6" xfId="0" applyFont="1" applyFill="1" applyBorder="1" applyAlignment="1">
      <alignment/>
    </xf>
    <xf numFmtId="0" fontId="18" fillId="0" borderId="29" xfId="0" applyFont="1" applyBorder="1" applyAlignment="1">
      <alignment/>
    </xf>
    <xf numFmtId="0" fontId="24" fillId="0" borderId="28" xfId="0" applyFont="1" applyBorder="1" applyAlignment="1">
      <alignment/>
    </xf>
    <xf numFmtId="0" fontId="24" fillId="5" borderId="28" xfId="0" applyFont="1" applyFill="1" applyBorder="1" applyAlignment="1">
      <alignment/>
    </xf>
    <xf numFmtId="164" fontId="24" fillId="0" borderId="28" xfId="0" applyNumberFormat="1" applyFont="1" applyBorder="1" applyAlignment="1">
      <alignment/>
    </xf>
    <xf numFmtId="9" fontId="24" fillId="0" borderId="9" xfId="0" applyNumberFormat="1" applyFont="1" applyBorder="1" applyAlignment="1">
      <alignment/>
    </xf>
    <xf numFmtId="0" fontId="24" fillId="0" borderId="9" xfId="0" applyFont="1" applyBorder="1" applyAlignment="1">
      <alignment/>
    </xf>
    <xf numFmtId="0" fontId="24" fillId="4" borderId="9" xfId="0" applyFont="1" applyFill="1" applyBorder="1" applyAlignment="1">
      <alignment/>
    </xf>
    <xf numFmtId="14" fontId="26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4" fontId="25" fillId="0" borderId="14" xfId="0" applyNumberFormat="1" applyFont="1" applyFill="1" applyBorder="1" applyAlignment="1">
      <alignment/>
    </xf>
    <xf numFmtId="0" fontId="2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37" fillId="0" borderId="14" xfId="0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 horizontal="left"/>
      <protection/>
    </xf>
    <xf numFmtId="0" fontId="22" fillId="0" borderId="24" xfId="0" applyFont="1" applyFill="1" applyBorder="1" applyAlignment="1">
      <alignment/>
    </xf>
    <xf numFmtId="0" fontId="11" fillId="6" borderId="16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14" fontId="24" fillId="6" borderId="14" xfId="0" applyNumberFormat="1" applyFont="1" applyFill="1" applyBorder="1" applyAlignment="1">
      <alignment/>
    </xf>
    <xf numFmtId="9" fontId="0" fillId="6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11" fillId="6" borderId="25" xfId="0" applyFont="1" applyFill="1" applyBorder="1" applyAlignment="1">
      <alignment/>
    </xf>
    <xf numFmtId="0" fontId="18" fillId="6" borderId="25" xfId="0" applyFont="1" applyFill="1" applyBorder="1" applyAlignment="1">
      <alignment/>
    </xf>
    <xf numFmtId="0" fontId="0" fillId="6" borderId="22" xfId="0" applyFont="1" applyFill="1" applyBorder="1" applyAlignment="1">
      <alignment/>
    </xf>
    <xf numFmtId="176" fontId="0" fillId="6" borderId="23" xfId="0" applyNumberFormat="1" applyFont="1" applyFill="1" applyBorder="1" applyAlignment="1">
      <alignment/>
    </xf>
    <xf numFmtId="14" fontId="24" fillId="6" borderId="15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/>
    </xf>
    <xf numFmtId="14" fontId="24" fillId="6" borderId="30" xfId="0" applyNumberFormat="1" applyFont="1" applyFill="1" applyBorder="1" applyAlignment="1">
      <alignment/>
    </xf>
    <xf numFmtId="14" fontId="24" fillId="6" borderId="28" xfId="0" applyNumberFormat="1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176" fontId="0" fillId="6" borderId="31" xfId="0" applyNumberFormat="1" applyFont="1" applyFill="1" applyBorder="1" applyAlignment="1">
      <alignment/>
    </xf>
    <xf numFmtId="14" fontId="24" fillId="6" borderId="0" xfId="0" applyNumberFormat="1" applyFont="1" applyFill="1" applyBorder="1" applyAlignment="1">
      <alignment/>
    </xf>
    <xf numFmtId="14" fontId="24" fillId="6" borderId="17" xfId="0" applyNumberFormat="1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28" xfId="0" applyFont="1" applyFill="1" applyBorder="1" applyAlignment="1">
      <alignment/>
    </xf>
    <xf numFmtId="164" fontId="0" fillId="6" borderId="33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14" fontId="24" fillId="4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5" borderId="17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6" borderId="6" xfId="0" applyFill="1" applyBorder="1" applyAlignment="1">
      <alignment/>
    </xf>
    <xf numFmtId="9" fontId="0" fillId="6" borderId="9" xfId="0" applyNumberFormat="1" applyFon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9" xfId="0" applyFont="1" applyFill="1" applyBorder="1" applyAlignment="1">
      <alignment/>
    </xf>
    <xf numFmtId="0" fontId="0" fillId="6" borderId="10" xfId="0" applyFill="1" applyBorder="1" applyAlignment="1">
      <alignment/>
    </xf>
    <xf numFmtId="0" fontId="11" fillId="6" borderId="0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0" fillId="6" borderId="0" xfId="0" applyFont="1" applyFill="1" applyAlignment="1">
      <alignment/>
    </xf>
    <xf numFmtId="0" fontId="0" fillId="6" borderId="20" xfId="0" applyFont="1" applyFill="1" applyBorder="1" applyAlignment="1">
      <alignment/>
    </xf>
    <xf numFmtId="164" fontId="0" fillId="6" borderId="21" xfId="0" applyNumberFormat="1" applyFont="1" applyFill="1" applyBorder="1" applyAlignment="1">
      <alignment/>
    </xf>
    <xf numFmtId="14" fontId="24" fillId="6" borderId="1" xfId="0" applyNumberFormat="1" applyFont="1" applyFill="1" applyBorder="1" applyAlignment="1">
      <alignment/>
    </xf>
    <xf numFmtId="14" fontId="24" fillId="6" borderId="20" xfId="0" applyNumberFormat="1" applyFont="1" applyFill="1" applyBorder="1" applyAlignment="1">
      <alignment/>
    </xf>
    <xf numFmtId="9" fontId="0" fillId="6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30" xfId="0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0" fontId="11" fillId="6" borderId="0" xfId="0" applyFont="1" applyFill="1" applyAlignment="1">
      <alignment/>
    </xf>
    <xf numFmtId="0" fontId="11" fillId="6" borderId="0" xfId="0" applyFont="1" applyFill="1" applyAlignment="1" applyProtection="1">
      <alignment horizontal="left"/>
      <protection/>
    </xf>
    <xf numFmtId="0" fontId="11" fillId="6" borderId="14" xfId="0" applyFont="1" applyFill="1" applyBorder="1" applyAlignment="1">
      <alignment/>
    </xf>
    <xf numFmtId="165" fontId="26" fillId="6" borderId="0" xfId="0" applyNumberFormat="1" applyFont="1" applyFill="1" applyAlignment="1" applyProtection="1">
      <alignment/>
      <protection/>
    </xf>
    <xf numFmtId="14" fontId="26" fillId="6" borderId="14" xfId="0" applyNumberFormat="1" applyFont="1" applyFill="1" applyBorder="1" applyAlignment="1">
      <alignment/>
    </xf>
    <xf numFmtId="9" fontId="11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/>
    </xf>
    <xf numFmtId="164" fontId="11" fillId="6" borderId="0" xfId="0" applyNumberFormat="1" applyFont="1" applyFill="1" applyAlignment="1" applyProtection="1">
      <alignment/>
      <protection/>
    </xf>
    <xf numFmtId="0" fontId="11" fillId="8" borderId="16" xfId="0" applyFont="1" applyFill="1" applyBorder="1" applyAlignment="1">
      <alignment/>
    </xf>
    <xf numFmtId="0" fontId="0" fillId="8" borderId="14" xfId="0" applyFont="1" applyFill="1" applyBorder="1" applyAlignment="1">
      <alignment/>
    </xf>
    <xf numFmtId="0" fontId="12" fillId="8" borderId="14" xfId="0" applyFont="1" applyFill="1" applyBorder="1" applyAlignment="1">
      <alignment/>
    </xf>
    <xf numFmtId="164" fontId="0" fillId="8" borderId="14" xfId="0" applyNumberFormat="1" applyFont="1" applyFill="1" applyBorder="1" applyAlignment="1">
      <alignment/>
    </xf>
    <xf numFmtId="14" fontId="25" fillId="8" borderId="14" xfId="0" applyNumberFormat="1" applyFont="1" applyFill="1" applyBorder="1" applyAlignment="1">
      <alignment/>
    </xf>
    <xf numFmtId="9" fontId="0" fillId="8" borderId="0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11" fillId="8" borderId="25" xfId="0" applyFont="1" applyFill="1" applyBorder="1" applyAlignment="1">
      <alignment/>
    </xf>
    <xf numFmtId="0" fontId="18" fillId="8" borderId="25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176" fontId="0" fillId="8" borderId="23" xfId="0" applyNumberFormat="1" applyFont="1" applyFill="1" applyBorder="1" applyAlignment="1">
      <alignment/>
    </xf>
    <xf numFmtId="14" fontId="24" fillId="8" borderId="15" xfId="0" applyNumberFormat="1" applyFont="1" applyFill="1" applyBorder="1" applyAlignment="1">
      <alignment/>
    </xf>
    <xf numFmtId="14" fontId="24" fillId="8" borderId="14" xfId="0" applyNumberFormat="1" applyFont="1" applyFill="1" applyBorder="1" applyAlignment="1">
      <alignment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6" xfId="0" applyFill="1" applyBorder="1" applyAlignment="1">
      <alignment/>
    </xf>
    <xf numFmtId="0" fontId="11" fillId="8" borderId="0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14" fontId="24" fillId="8" borderId="0" xfId="0" applyNumberFormat="1" applyFont="1" applyFill="1" applyBorder="1" applyAlignment="1">
      <alignment/>
    </xf>
    <xf numFmtId="14" fontId="24" fillId="8" borderId="17" xfId="0" applyNumberFormat="1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8" borderId="6" xfId="0" applyFont="1" applyFill="1" applyBorder="1" applyAlignment="1">
      <alignment/>
    </xf>
    <xf numFmtId="0" fontId="0" fillId="8" borderId="0" xfId="0" applyFont="1" applyFill="1" applyAlignment="1">
      <alignment/>
    </xf>
    <xf numFmtId="0" fontId="24" fillId="8" borderId="14" xfId="0" applyFont="1" applyFill="1" applyBorder="1" applyAlignment="1">
      <alignment/>
    </xf>
    <xf numFmtId="164" fontId="24" fillId="8" borderId="14" xfId="0" applyNumberFormat="1" applyFont="1" applyFill="1" applyBorder="1" applyAlignment="1">
      <alignment/>
    </xf>
    <xf numFmtId="9" fontId="24" fillId="8" borderId="0" xfId="0" applyNumberFormat="1" applyFont="1" applyFill="1" applyBorder="1" applyAlignment="1">
      <alignment/>
    </xf>
    <xf numFmtId="0" fontId="24" fillId="8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2"/>
  <sheetViews>
    <sheetView tabSelected="1" zoomScale="85" zoomScaleNormal="85" workbookViewId="0" topLeftCell="A1">
      <pane ySplit="1464" topLeftCell="BM8" activePane="bottomLeft" state="split"/>
      <selection pane="topLeft" activeCell="F154" sqref="F154"/>
      <selection pane="bottomLeft" activeCell="C199" sqref="C199"/>
    </sheetView>
  </sheetViews>
  <sheetFormatPr defaultColWidth="9.140625" defaultRowHeight="12.75"/>
  <cols>
    <col min="1" max="1" width="11.28125" style="51" customWidth="1"/>
    <col min="2" max="2" width="5.7109375" style="50" customWidth="1"/>
    <col min="3" max="3" width="74.140625" style="0" customWidth="1"/>
    <col min="4" max="4" width="9.8515625" style="76" hidden="1" customWidth="1"/>
    <col min="5" max="5" width="8.421875" style="0" bestFit="1" customWidth="1"/>
    <col min="6" max="6" width="2.00390625" style="0" customWidth="1"/>
    <col min="7" max="7" width="2.00390625" style="56" customWidth="1"/>
    <col min="8" max="8" width="6.8515625" style="64" customWidth="1"/>
    <col min="9" max="9" width="10.00390625" style="0" customWidth="1"/>
    <col min="10" max="13" width="2.28125" style="0" hidden="1" customWidth="1"/>
    <col min="14" max="14" width="9.421875" style="0" customWidth="1"/>
    <col min="15" max="15" width="2.8515625" style="0" hidden="1" customWidth="1"/>
    <col min="16" max="16" width="10.00390625" style="0" customWidth="1"/>
    <col min="17" max="17" width="1.8515625" style="0" hidden="1" customWidth="1"/>
    <col min="18" max="18" width="2.140625" style="0" hidden="1" customWidth="1"/>
    <col min="19" max="19" width="8.28125" style="96" hidden="1" customWidth="1"/>
    <col min="20" max="20" width="4.7109375" style="85" customWidth="1"/>
    <col min="21" max="21" width="10.140625" style="85" customWidth="1"/>
    <col min="22" max="22" width="9.57421875" style="0" customWidth="1"/>
    <col min="23" max="29" width="1.28515625" style="0" hidden="1" customWidth="1"/>
    <col min="30" max="30" width="1.28515625" style="0" customWidth="1"/>
    <col min="31" max="31" width="45.7109375" style="0" customWidth="1"/>
  </cols>
  <sheetData>
    <row r="1" spans="1:7" ht="15">
      <c r="A1" s="221"/>
      <c r="B1" s="222" t="s">
        <v>0</v>
      </c>
      <c r="C1" s="223">
        <v>185</v>
      </c>
      <c r="D1" s="69"/>
      <c r="E1" s="1"/>
      <c r="F1" s="2"/>
      <c r="G1" s="1"/>
    </row>
    <row r="2" spans="1:31" ht="15">
      <c r="A2" s="221"/>
      <c r="B2" s="224" t="s">
        <v>5</v>
      </c>
      <c r="C2" s="225" t="s">
        <v>219</v>
      </c>
      <c r="D2" s="70"/>
      <c r="E2" s="10"/>
      <c r="F2" s="11"/>
      <c r="G2" s="10"/>
      <c r="H2" s="59"/>
      <c r="I2" s="10"/>
      <c r="J2" s="10"/>
      <c r="K2" s="10"/>
      <c r="L2" s="10"/>
      <c r="M2" s="10"/>
      <c r="N2" s="10"/>
      <c r="O2" s="10"/>
      <c r="P2" s="10"/>
      <c r="Q2" s="10"/>
      <c r="R2" s="10"/>
      <c r="S2" s="91"/>
      <c r="T2" s="86"/>
      <c r="U2" s="86"/>
      <c r="V2" s="10"/>
      <c r="W2" s="10"/>
      <c r="X2" s="10"/>
      <c r="Y2" s="10"/>
      <c r="Z2" s="10"/>
      <c r="AA2" s="10"/>
      <c r="AB2" s="10"/>
      <c r="AC2" s="12"/>
      <c r="AD2" s="8"/>
      <c r="AE2" s="9"/>
    </row>
    <row r="3" spans="1:31" ht="15.75" thickBot="1">
      <c r="A3" s="221"/>
      <c r="B3" s="224" t="s">
        <v>6</v>
      </c>
      <c r="C3" s="225" t="s">
        <v>220</v>
      </c>
      <c r="D3" s="70"/>
      <c r="E3" s="10"/>
      <c r="F3" s="11"/>
      <c r="G3" s="10"/>
      <c r="H3" s="59"/>
      <c r="I3" s="191">
        <v>1.4225</v>
      </c>
      <c r="J3" s="191"/>
      <c r="K3" s="191"/>
      <c r="L3" s="191"/>
      <c r="M3" s="191"/>
      <c r="N3" s="191">
        <v>175</v>
      </c>
      <c r="O3" s="191"/>
      <c r="P3" s="191">
        <v>169</v>
      </c>
      <c r="Q3" s="191"/>
      <c r="R3" s="191"/>
      <c r="S3" s="192"/>
      <c r="T3" s="193"/>
      <c r="U3" s="193">
        <v>84.5</v>
      </c>
      <c r="V3" s="191">
        <v>150</v>
      </c>
      <c r="W3" s="10"/>
      <c r="X3" s="10"/>
      <c r="Y3" s="10"/>
      <c r="Z3" s="10"/>
      <c r="AA3" s="10"/>
      <c r="AB3" s="10"/>
      <c r="AC3" s="12"/>
      <c r="AD3" s="8"/>
      <c r="AE3" s="9"/>
    </row>
    <row r="4" spans="1:31" ht="24.75" thickBot="1">
      <c r="A4" s="221"/>
      <c r="B4" s="224" t="s">
        <v>7</v>
      </c>
      <c r="C4" s="225" t="s">
        <v>221</v>
      </c>
      <c r="D4" s="70"/>
      <c r="E4" s="10"/>
      <c r="F4" s="11"/>
      <c r="G4" s="10"/>
      <c r="H4" s="58" t="s">
        <v>139</v>
      </c>
      <c r="I4" s="98" t="s">
        <v>160</v>
      </c>
      <c r="J4" s="1"/>
      <c r="K4" s="1"/>
      <c r="L4" s="1"/>
      <c r="M4" s="1"/>
      <c r="N4" s="3" t="s">
        <v>1</v>
      </c>
      <c r="O4" s="4"/>
      <c r="P4" s="5" t="s">
        <v>2</v>
      </c>
      <c r="Q4" s="6"/>
      <c r="R4" s="4"/>
      <c r="S4" s="92" t="s">
        <v>4</v>
      </c>
      <c r="T4" s="57" t="s">
        <v>155</v>
      </c>
      <c r="U4" s="57" t="s">
        <v>126</v>
      </c>
      <c r="V4" s="3" t="s">
        <v>23</v>
      </c>
      <c r="W4" s="1"/>
      <c r="X4" s="1"/>
      <c r="Y4" s="1"/>
      <c r="Z4" s="1"/>
      <c r="AA4" s="1"/>
      <c r="AB4" s="1"/>
      <c r="AC4" s="7"/>
      <c r="AD4" s="8"/>
      <c r="AE4" s="3" t="s">
        <v>156</v>
      </c>
    </row>
    <row r="5" spans="1:31" ht="17.25">
      <c r="A5" s="194"/>
      <c r="B5" s="194"/>
      <c r="C5" s="195"/>
      <c r="D5" s="71"/>
      <c r="E5" s="10"/>
      <c r="F5" s="11"/>
      <c r="G5" s="10"/>
      <c r="H5" s="59"/>
      <c r="I5" s="13" t="s">
        <v>8</v>
      </c>
      <c r="J5" s="14"/>
      <c r="K5" s="14"/>
      <c r="L5" s="14"/>
      <c r="M5" s="15"/>
      <c r="N5" s="16" t="s">
        <v>9</v>
      </c>
      <c r="O5" s="17"/>
      <c r="P5" s="14"/>
      <c r="Q5" s="14"/>
      <c r="R5" s="17"/>
      <c r="S5" s="93"/>
      <c r="T5" s="87"/>
      <c r="U5" s="87"/>
      <c r="V5" s="17"/>
      <c r="W5" s="17"/>
      <c r="X5" s="17"/>
      <c r="Y5" s="17"/>
      <c r="Z5" s="17"/>
      <c r="AA5" s="17"/>
      <c r="AB5" s="17"/>
      <c r="AC5" s="18"/>
      <c r="AD5" s="8"/>
      <c r="AE5" s="9"/>
    </row>
    <row r="6" spans="1:31" ht="12.75">
      <c r="A6" s="46"/>
      <c r="B6" s="46" t="s">
        <v>185</v>
      </c>
      <c r="D6" s="71"/>
      <c r="E6" s="10"/>
      <c r="F6" s="11"/>
      <c r="G6" s="10"/>
      <c r="H6" s="59"/>
      <c r="I6" s="117"/>
      <c r="J6" s="118"/>
      <c r="K6" s="118"/>
      <c r="L6" s="118"/>
      <c r="M6" s="119"/>
      <c r="N6" s="120"/>
      <c r="O6" s="121"/>
      <c r="P6" s="118"/>
      <c r="Q6" s="118"/>
      <c r="R6" s="121"/>
      <c r="S6" s="122"/>
      <c r="T6" s="123"/>
      <c r="U6" s="123"/>
      <c r="V6" s="121"/>
      <c r="W6" s="121"/>
      <c r="X6" s="121"/>
      <c r="Y6" s="121"/>
      <c r="Z6" s="121"/>
      <c r="AA6" s="121"/>
      <c r="AB6" s="121"/>
      <c r="AC6" s="124"/>
      <c r="AD6" s="8"/>
      <c r="AE6" s="9"/>
    </row>
    <row r="7" spans="1:31" ht="12.75">
      <c r="A7" s="46"/>
      <c r="B7" s="46"/>
      <c r="C7" s="10" t="s">
        <v>182</v>
      </c>
      <c r="D7" s="71"/>
      <c r="E7" s="10"/>
      <c r="F7" s="11"/>
      <c r="G7" s="10"/>
      <c r="H7" s="59"/>
      <c r="I7" s="117"/>
      <c r="J7" s="118"/>
      <c r="K7" s="118"/>
      <c r="L7" s="118"/>
      <c r="M7" s="119"/>
      <c r="N7" s="120"/>
      <c r="O7" s="121"/>
      <c r="P7" s="118"/>
      <c r="Q7" s="118"/>
      <c r="R7" s="121"/>
      <c r="S7" s="122"/>
      <c r="T7" s="123"/>
      <c r="U7" s="123"/>
      <c r="V7" s="121"/>
      <c r="W7" s="121"/>
      <c r="X7" s="121"/>
      <c r="Y7" s="121"/>
      <c r="Z7" s="121"/>
      <c r="AA7" s="121"/>
      <c r="AB7" s="121"/>
      <c r="AC7" s="124"/>
      <c r="AD7" s="8"/>
      <c r="AE7" s="9"/>
    </row>
    <row r="8" spans="1:31" ht="13.5" thickBot="1">
      <c r="A8" s="46"/>
      <c r="B8" s="46"/>
      <c r="C8" t="s">
        <v>184</v>
      </c>
      <c r="D8" s="72"/>
      <c r="E8" s="19"/>
      <c r="F8" s="20"/>
      <c r="G8" s="19"/>
      <c r="H8" s="60"/>
      <c r="I8" s="21">
        <v>1308</v>
      </c>
      <c r="J8" s="22">
        <v>1000</v>
      </c>
      <c r="K8" s="22">
        <v>1716</v>
      </c>
      <c r="L8" s="22">
        <v>1716</v>
      </c>
      <c r="M8" s="23">
        <v>1716</v>
      </c>
      <c r="N8" s="21">
        <v>168.7</v>
      </c>
      <c r="O8" s="22">
        <v>168.7</v>
      </c>
      <c r="P8" s="22">
        <v>156.5</v>
      </c>
      <c r="Q8" s="22">
        <v>128.59</v>
      </c>
      <c r="R8" s="22">
        <v>108.44</v>
      </c>
      <c r="S8" s="94">
        <v>78.33</v>
      </c>
      <c r="T8" s="88"/>
      <c r="U8" s="88"/>
      <c r="V8" s="22">
        <v>138.6</v>
      </c>
      <c r="W8" s="22">
        <v>138.6</v>
      </c>
      <c r="X8" s="22">
        <v>78.33</v>
      </c>
      <c r="Y8" s="22">
        <v>144.88</v>
      </c>
      <c r="Z8" s="22">
        <v>93.69</v>
      </c>
      <c r="AA8" s="22">
        <v>70.98</v>
      </c>
      <c r="AB8" s="22">
        <v>162.83</v>
      </c>
      <c r="AC8" s="23">
        <v>229.54</v>
      </c>
      <c r="AD8" s="8"/>
      <c r="AE8" s="9">
        <f>SUM(I8:AD8)</f>
        <v>9322.710000000001</v>
      </c>
    </row>
    <row r="9" spans="1:31" ht="13.5" thickBot="1">
      <c r="A9" s="46"/>
      <c r="B9" s="46"/>
      <c r="C9" t="s">
        <v>186</v>
      </c>
      <c r="D9" s="72"/>
      <c r="E9" s="19"/>
      <c r="F9" s="20"/>
      <c r="G9" s="19"/>
      <c r="H9" s="60"/>
      <c r="I9" s="21"/>
      <c r="J9" s="22"/>
      <c r="K9" s="22"/>
      <c r="L9" s="22"/>
      <c r="M9" s="23"/>
      <c r="N9" s="22"/>
      <c r="O9" s="22"/>
      <c r="P9" s="22"/>
      <c r="Q9" s="22"/>
      <c r="R9" s="22"/>
      <c r="S9" s="94"/>
      <c r="T9" s="88"/>
      <c r="U9" s="88"/>
      <c r="V9" s="22"/>
      <c r="W9" s="22"/>
      <c r="X9" s="22"/>
      <c r="Y9" s="22"/>
      <c r="Z9" s="22"/>
      <c r="AA9" s="22"/>
      <c r="AB9" s="22"/>
      <c r="AC9" s="23"/>
      <c r="AD9" s="8"/>
      <c r="AE9" s="9"/>
    </row>
    <row r="10" spans="1:31" ht="13.5" thickBot="1">
      <c r="A10" s="46"/>
      <c r="B10" s="46"/>
      <c r="C10" s="10" t="s">
        <v>183</v>
      </c>
      <c r="D10" s="72"/>
      <c r="E10" s="19"/>
      <c r="F10" s="20"/>
      <c r="G10" s="19"/>
      <c r="H10" s="60"/>
      <c r="I10" s="21"/>
      <c r="J10" s="22"/>
      <c r="K10" s="22"/>
      <c r="L10" s="22"/>
      <c r="M10" s="23"/>
      <c r="N10" s="22"/>
      <c r="O10" s="22"/>
      <c r="P10" s="22"/>
      <c r="Q10" s="22"/>
      <c r="R10" s="22"/>
      <c r="S10" s="94"/>
      <c r="T10" s="88"/>
      <c r="U10" s="88"/>
      <c r="V10" s="22"/>
      <c r="W10" s="22"/>
      <c r="X10" s="22"/>
      <c r="Y10" s="22"/>
      <c r="Z10" s="22"/>
      <c r="AA10" s="22"/>
      <c r="AB10" s="22"/>
      <c r="AC10" s="23"/>
      <c r="AD10" s="8"/>
      <c r="AE10" s="9"/>
    </row>
    <row r="11" spans="1:31" ht="13.5" thickBot="1">
      <c r="A11" s="46"/>
      <c r="B11" s="46"/>
      <c r="C11" s="10" t="s">
        <v>187</v>
      </c>
      <c r="D11" s="72"/>
      <c r="E11" s="19"/>
      <c r="F11" s="20"/>
      <c r="G11" s="19"/>
      <c r="H11" s="60"/>
      <c r="I11" s="21"/>
      <c r="J11" s="22"/>
      <c r="K11" s="22"/>
      <c r="L11" s="22"/>
      <c r="M11" s="23"/>
      <c r="N11" s="22"/>
      <c r="O11" s="22"/>
      <c r="P11" s="22"/>
      <c r="Q11" s="22"/>
      <c r="R11" s="22"/>
      <c r="S11" s="94"/>
      <c r="T11" s="88"/>
      <c r="U11" s="88"/>
      <c r="V11" s="22"/>
      <c r="W11" s="22"/>
      <c r="X11" s="22"/>
      <c r="Y11" s="22"/>
      <c r="Z11" s="22"/>
      <c r="AA11" s="22"/>
      <c r="AB11" s="22"/>
      <c r="AC11" s="23"/>
      <c r="AD11" s="8"/>
      <c r="AE11" s="9"/>
    </row>
    <row r="12" spans="1:31" ht="13.5" thickBot="1">
      <c r="A12" s="46"/>
      <c r="B12" s="46"/>
      <c r="C12" s="10"/>
      <c r="D12" s="72"/>
      <c r="E12" s="19"/>
      <c r="F12" s="20"/>
      <c r="G12" s="19"/>
      <c r="H12" s="60"/>
      <c r="I12" s="21"/>
      <c r="J12" s="22"/>
      <c r="K12" s="22"/>
      <c r="L12" s="22"/>
      <c r="M12" s="23"/>
      <c r="N12" s="22"/>
      <c r="O12" s="22"/>
      <c r="P12" s="22"/>
      <c r="Q12" s="22"/>
      <c r="R12" s="22"/>
      <c r="S12" s="94"/>
      <c r="T12" s="88"/>
      <c r="U12" s="88"/>
      <c r="V12" s="22"/>
      <c r="W12" s="22"/>
      <c r="X12" s="22"/>
      <c r="Y12" s="22"/>
      <c r="Z12" s="22"/>
      <c r="AA12" s="22"/>
      <c r="AB12" s="22"/>
      <c r="AC12" s="23"/>
      <c r="AD12" s="8"/>
      <c r="AE12" s="9"/>
    </row>
    <row r="13" spans="1:31" ht="21.75" customHeight="1" thickBot="1">
      <c r="A13" s="47" t="s">
        <v>10</v>
      </c>
      <c r="B13" s="54"/>
      <c r="C13" s="24" t="s">
        <v>11</v>
      </c>
      <c r="D13" s="73" t="s">
        <v>12</v>
      </c>
      <c r="E13" s="24" t="s">
        <v>13</v>
      </c>
      <c r="F13" s="24" t="s">
        <v>14</v>
      </c>
      <c r="G13" s="24" t="s">
        <v>15</v>
      </c>
      <c r="H13" s="61"/>
      <c r="I13" s="25" t="s">
        <v>16</v>
      </c>
      <c r="J13" s="26" t="s">
        <v>17</v>
      </c>
      <c r="K13" s="26" t="s">
        <v>18</v>
      </c>
      <c r="L13" s="26" t="s">
        <v>19</v>
      </c>
      <c r="M13" s="27" t="s">
        <v>20</v>
      </c>
      <c r="N13" s="3" t="s">
        <v>1</v>
      </c>
      <c r="O13" s="3" t="s">
        <v>21</v>
      </c>
      <c r="P13" s="5" t="s">
        <v>152</v>
      </c>
      <c r="Q13" s="6" t="s">
        <v>3</v>
      </c>
      <c r="R13" s="3" t="s">
        <v>22</v>
      </c>
      <c r="S13" s="92" t="s">
        <v>4</v>
      </c>
      <c r="T13" s="57" t="s">
        <v>155</v>
      </c>
      <c r="U13" s="57" t="s">
        <v>126</v>
      </c>
      <c r="V13" s="3" t="s">
        <v>23</v>
      </c>
      <c r="W13" s="3" t="s">
        <v>24</v>
      </c>
      <c r="X13" s="3" t="s">
        <v>25</v>
      </c>
      <c r="Y13" s="3" t="s">
        <v>26</v>
      </c>
      <c r="Z13" s="3" t="s">
        <v>27</v>
      </c>
      <c r="AA13" s="3" t="s">
        <v>28</v>
      </c>
      <c r="AB13" s="3" t="s">
        <v>29</v>
      </c>
      <c r="AC13" s="28" t="s">
        <v>30</v>
      </c>
      <c r="AD13" s="29"/>
      <c r="AE13" s="30" t="s">
        <v>31</v>
      </c>
    </row>
    <row r="14" spans="1:31" ht="12.75">
      <c r="A14" s="48"/>
      <c r="B14" s="48"/>
      <c r="C14" s="31"/>
      <c r="D14" s="74"/>
      <c r="E14" s="31"/>
      <c r="F14" s="32"/>
      <c r="G14" s="32"/>
      <c r="H14" s="62"/>
      <c r="I14" s="31"/>
      <c r="J14" s="31"/>
      <c r="K14" s="31"/>
      <c r="L14" s="31"/>
      <c r="M14" s="31"/>
      <c r="N14" s="31"/>
      <c r="O14" s="33"/>
      <c r="P14" s="31"/>
      <c r="Q14" s="31"/>
      <c r="R14" s="33"/>
      <c r="S14" s="31"/>
      <c r="T14" s="89"/>
      <c r="U14" s="89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2.75">
      <c r="A15" s="49"/>
      <c r="B15" s="49"/>
      <c r="C15" s="34"/>
      <c r="D15" s="75"/>
      <c r="E15" s="34"/>
      <c r="F15" s="167"/>
      <c r="G15" s="167"/>
      <c r="H15" s="6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95"/>
      <c r="T15" s="90"/>
      <c r="U15" s="90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7" ht="12.75">
      <c r="A16" s="50"/>
      <c r="F16" s="168"/>
      <c r="G16" s="168"/>
    </row>
    <row r="17" spans="1:7" ht="12.75">
      <c r="A17" s="50"/>
      <c r="F17" s="168"/>
      <c r="G17" s="168"/>
    </row>
    <row r="18" spans="1:8" s="244" customFormat="1" ht="21">
      <c r="A18" s="242" t="s">
        <v>32</v>
      </c>
      <c r="B18" s="243"/>
      <c r="F18" s="245"/>
      <c r="G18" s="245"/>
      <c r="H18" s="246"/>
    </row>
    <row r="19" spans="1:19" ht="12.75">
      <c r="A19" s="52"/>
      <c r="B19" s="40" t="s">
        <v>40</v>
      </c>
      <c r="C19" s="35"/>
      <c r="D19" s="77"/>
      <c r="E19" s="36"/>
      <c r="F19" s="169"/>
      <c r="G19" s="169"/>
      <c r="H19" s="65"/>
      <c r="N19" s="144"/>
      <c r="O19" s="144"/>
      <c r="P19" s="144"/>
      <c r="Q19" s="144"/>
      <c r="R19" s="144"/>
      <c r="S19" s="144"/>
    </row>
    <row r="20" spans="1:31" ht="12.75">
      <c r="A20" s="52"/>
      <c r="B20" s="52"/>
      <c r="C20" s="37" t="s">
        <v>168</v>
      </c>
      <c r="D20" s="78">
        <v>362</v>
      </c>
      <c r="E20" s="38">
        <f>362/2</f>
        <v>181</v>
      </c>
      <c r="F20" s="170">
        <v>39173</v>
      </c>
      <c r="G20" s="171">
        <v>39353</v>
      </c>
      <c r="H20" s="66"/>
      <c r="N20" s="144"/>
      <c r="O20" s="144"/>
      <c r="P20" s="144">
        <f>1726/2/2</f>
        <v>431.5</v>
      </c>
      <c r="Q20" s="144"/>
      <c r="R20" s="144"/>
      <c r="S20" s="144"/>
      <c r="T20" s="163"/>
      <c r="U20" s="163"/>
      <c r="AE20" t="s">
        <v>167</v>
      </c>
    </row>
    <row r="21" spans="1:31" ht="12.75">
      <c r="A21" s="52"/>
      <c r="B21" s="52"/>
      <c r="C21" s="147" t="s">
        <v>169</v>
      </c>
      <c r="D21" s="147">
        <v>362</v>
      </c>
      <c r="E21" s="148">
        <v>362</v>
      </c>
      <c r="F21" s="253">
        <v>39356</v>
      </c>
      <c r="G21" s="253">
        <v>39719</v>
      </c>
      <c r="H21" s="143"/>
      <c r="I21" s="144"/>
      <c r="J21" s="144"/>
      <c r="K21" s="144"/>
      <c r="L21" s="144"/>
      <c r="M21" s="144"/>
      <c r="N21" s="144"/>
      <c r="O21" s="144"/>
      <c r="P21" s="144">
        <v>863</v>
      </c>
      <c r="Q21" s="144"/>
      <c r="R21" s="144"/>
      <c r="S21" s="144"/>
      <c r="T21" s="163"/>
      <c r="U21" s="163"/>
      <c r="V21" s="144"/>
      <c r="W21" s="144"/>
      <c r="X21" s="144"/>
      <c r="Y21" s="144"/>
      <c r="Z21" s="144"/>
      <c r="AA21" s="144"/>
      <c r="AB21" s="144"/>
      <c r="AC21" s="144"/>
      <c r="AD21" s="144"/>
      <c r="AE21" s="144" t="s">
        <v>167</v>
      </c>
    </row>
    <row r="22" spans="1:31" ht="12.75">
      <c r="A22" s="52"/>
      <c r="B22" s="52"/>
      <c r="C22" s="147" t="s">
        <v>203</v>
      </c>
      <c r="D22" s="147"/>
      <c r="E22" s="148">
        <f>362/2</f>
        <v>181</v>
      </c>
      <c r="F22" s="253">
        <v>39722</v>
      </c>
      <c r="G22" s="253">
        <v>39904</v>
      </c>
      <c r="H22" s="143"/>
      <c r="I22" s="144"/>
      <c r="J22" s="144"/>
      <c r="K22" s="144"/>
      <c r="L22" s="144"/>
      <c r="M22" s="144"/>
      <c r="N22" s="144"/>
      <c r="O22" s="144"/>
      <c r="P22" s="144">
        <f>+P21/2</f>
        <v>431.5</v>
      </c>
      <c r="Q22" s="144"/>
      <c r="R22" s="144"/>
      <c r="S22" s="144"/>
      <c r="T22" s="163"/>
      <c r="U22" s="163"/>
      <c r="V22" s="144"/>
      <c r="W22" s="144"/>
      <c r="X22" s="144"/>
      <c r="Y22" s="144"/>
      <c r="Z22" s="144"/>
      <c r="AA22" s="144"/>
      <c r="AB22" s="144"/>
      <c r="AC22" s="144"/>
      <c r="AD22" s="144"/>
      <c r="AE22" s="144" t="s">
        <v>204</v>
      </c>
    </row>
    <row r="23" spans="1:31" ht="12.75">
      <c r="A23" s="52"/>
      <c r="B23" s="52"/>
      <c r="C23" s="147" t="s">
        <v>165</v>
      </c>
      <c r="D23" s="147">
        <v>362</v>
      </c>
      <c r="E23" s="148">
        <f>362/2</f>
        <v>181</v>
      </c>
      <c r="F23" s="301">
        <v>39173</v>
      </c>
      <c r="G23" s="253">
        <v>39353</v>
      </c>
      <c r="H23" s="143"/>
      <c r="I23" s="144"/>
      <c r="J23" s="144"/>
      <c r="K23" s="144"/>
      <c r="L23" s="144"/>
      <c r="M23" s="144"/>
      <c r="N23" s="144"/>
      <c r="O23" s="144"/>
      <c r="P23" s="144">
        <f>1726/2</f>
        <v>863</v>
      </c>
      <c r="Q23" s="144"/>
      <c r="R23" s="144"/>
      <c r="S23" s="144"/>
      <c r="T23" s="163"/>
      <c r="U23" s="163"/>
      <c r="V23" s="144"/>
      <c r="W23" s="144"/>
      <c r="X23" s="144"/>
      <c r="Y23" s="144"/>
      <c r="Z23" s="144"/>
      <c r="AA23" s="144"/>
      <c r="AB23" s="144"/>
      <c r="AC23" s="144"/>
      <c r="AD23" s="144"/>
      <c r="AE23" s="144" t="s">
        <v>167</v>
      </c>
    </row>
    <row r="24" spans="1:31" ht="12.75">
      <c r="A24" s="52"/>
      <c r="B24" s="52"/>
      <c r="C24" s="147" t="s">
        <v>166</v>
      </c>
      <c r="D24" s="147">
        <v>273</v>
      </c>
      <c r="E24" s="148">
        <v>362</v>
      </c>
      <c r="F24" s="253">
        <v>39356</v>
      </c>
      <c r="G24" s="253">
        <v>39719</v>
      </c>
      <c r="H24" s="143"/>
      <c r="I24" s="144"/>
      <c r="J24" s="144"/>
      <c r="K24" s="144"/>
      <c r="L24" s="144"/>
      <c r="M24" s="144"/>
      <c r="N24" s="144"/>
      <c r="O24" s="144"/>
      <c r="P24" s="144">
        <v>1726</v>
      </c>
      <c r="Q24" s="144"/>
      <c r="R24" s="144"/>
      <c r="S24" s="144"/>
      <c r="T24" s="163"/>
      <c r="U24" s="163"/>
      <c r="V24" s="144"/>
      <c r="W24" s="144"/>
      <c r="X24" s="144"/>
      <c r="Y24" s="144"/>
      <c r="Z24" s="144"/>
      <c r="AA24" s="144"/>
      <c r="AB24" s="144"/>
      <c r="AC24" s="144"/>
      <c r="AD24" s="144"/>
      <c r="AE24" s="144" t="s">
        <v>167</v>
      </c>
    </row>
    <row r="25" spans="1:31" ht="12.75">
      <c r="A25" s="52"/>
      <c r="B25" s="52"/>
      <c r="C25" s="147" t="s">
        <v>205</v>
      </c>
      <c r="D25" s="147"/>
      <c r="E25" s="148">
        <f>362/2</f>
        <v>181</v>
      </c>
      <c r="F25" s="253">
        <v>39722</v>
      </c>
      <c r="G25" s="253">
        <v>39904</v>
      </c>
      <c r="H25" s="143"/>
      <c r="I25" s="144"/>
      <c r="J25" s="144"/>
      <c r="K25" s="144"/>
      <c r="L25" s="144"/>
      <c r="M25" s="144"/>
      <c r="N25" s="144"/>
      <c r="O25" s="144"/>
      <c r="P25" s="144">
        <f>+P24/2</f>
        <v>863</v>
      </c>
      <c r="Q25" s="144"/>
      <c r="R25" s="144"/>
      <c r="S25" s="144"/>
      <c r="T25" s="163"/>
      <c r="U25" s="163"/>
      <c r="V25" s="144"/>
      <c r="W25" s="144"/>
      <c r="X25" s="144"/>
      <c r="Y25" s="144"/>
      <c r="Z25" s="144"/>
      <c r="AA25" s="144"/>
      <c r="AB25" s="144"/>
      <c r="AC25" s="144"/>
      <c r="AD25" s="144"/>
      <c r="AE25" s="144" t="s">
        <v>204</v>
      </c>
    </row>
    <row r="26" spans="1:31" ht="12.75">
      <c r="A26" s="52"/>
      <c r="B26" s="52"/>
      <c r="C26" s="147" t="s">
        <v>170</v>
      </c>
      <c r="D26" s="147">
        <v>362</v>
      </c>
      <c r="E26" s="148">
        <f>362/2</f>
        <v>181</v>
      </c>
      <c r="F26" s="301">
        <v>39173</v>
      </c>
      <c r="G26" s="253">
        <v>39353</v>
      </c>
      <c r="H26" s="143"/>
      <c r="I26" s="144"/>
      <c r="J26" s="144"/>
      <c r="K26" s="144"/>
      <c r="L26" s="144"/>
      <c r="M26" s="144"/>
      <c r="N26" s="144">
        <f>1123/2</f>
        <v>561.5</v>
      </c>
      <c r="O26" s="144"/>
      <c r="P26" s="144"/>
      <c r="Q26" s="144"/>
      <c r="R26" s="144"/>
      <c r="S26" s="144"/>
      <c r="T26" s="163"/>
      <c r="U26" s="163"/>
      <c r="V26" s="144"/>
      <c r="W26" s="144"/>
      <c r="X26" s="144"/>
      <c r="Y26" s="144"/>
      <c r="Z26" s="144"/>
      <c r="AA26" s="144"/>
      <c r="AB26" s="144"/>
      <c r="AC26" s="144"/>
      <c r="AD26" s="144"/>
      <c r="AE26" s="144" t="s">
        <v>206</v>
      </c>
    </row>
    <row r="27" spans="1:31" ht="12.75">
      <c r="A27" s="52"/>
      <c r="B27" s="52"/>
      <c r="C27" s="147" t="s">
        <v>171</v>
      </c>
      <c r="D27" s="147" t="s">
        <v>38</v>
      </c>
      <c r="E27" s="148">
        <f>362/2</f>
        <v>181</v>
      </c>
      <c r="F27" s="253">
        <v>39356</v>
      </c>
      <c r="G27" s="253">
        <v>39719</v>
      </c>
      <c r="H27" s="143"/>
      <c r="I27" s="144"/>
      <c r="J27" s="144"/>
      <c r="K27" s="144"/>
      <c r="L27" s="144"/>
      <c r="M27" s="144"/>
      <c r="N27" s="144">
        <v>562</v>
      </c>
      <c r="O27" s="144"/>
      <c r="P27" s="144"/>
      <c r="Q27" s="144"/>
      <c r="R27" s="144"/>
      <c r="S27" s="144"/>
      <c r="T27" s="163"/>
      <c r="U27" s="163"/>
      <c r="V27" s="144"/>
      <c r="W27" s="144"/>
      <c r="X27" s="144"/>
      <c r="Y27" s="144"/>
      <c r="Z27" s="144"/>
      <c r="AA27" s="144"/>
      <c r="AB27" s="144"/>
      <c r="AC27" s="144"/>
      <c r="AD27" s="144"/>
      <c r="AE27" s="144" t="s">
        <v>206</v>
      </c>
    </row>
    <row r="28" spans="1:31" ht="12.75">
      <c r="A28" s="52"/>
      <c r="B28" s="52"/>
      <c r="C28" s="147" t="s">
        <v>153</v>
      </c>
      <c r="D28" s="147">
        <v>365</v>
      </c>
      <c r="E28" s="148">
        <f>362/2</f>
        <v>181</v>
      </c>
      <c r="F28" s="301">
        <v>39173</v>
      </c>
      <c r="G28" s="253">
        <v>39353</v>
      </c>
      <c r="H28" s="143"/>
      <c r="I28" s="144"/>
      <c r="J28" s="144"/>
      <c r="K28" s="144"/>
      <c r="L28" s="144"/>
      <c r="M28" s="144"/>
      <c r="N28" s="144"/>
      <c r="O28" s="144"/>
      <c r="P28" s="145">
        <f>1726*0.75/2</f>
        <v>647.25</v>
      </c>
      <c r="Q28" s="144"/>
      <c r="R28" s="144"/>
      <c r="S28" s="144"/>
      <c r="T28" s="163"/>
      <c r="U28" s="163"/>
      <c r="V28" s="144"/>
      <c r="W28" s="144"/>
      <c r="X28" s="144"/>
      <c r="Y28" s="144"/>
      <c r="Z28" s="144"/>
      <c r="AA28" s="144"/>
      <c r="AB28" s="144"/>
      <c r="AC28" s="144"/>
      <c r="AD28" s="144"/>
      <c r="AE28" s="144" t="s">
        <v>172</v>
      </c>
    </row>
    <row r="29" spans="1:31" ht="12.75">
      <c r="A29" s="52"/>
      <c r="B29" s="52"/>
      <c r="C29" s="147" t="s">
        <v>154</v>
      </c>
      <c r="D29" s="147">
        <v>189</v>
      </c>
      <c r="E29" s="148">
        <v>362</v>
      </c>
      <c r="F29" s="253">
        <v>39356</v>
      </c>
      <c r="G29" s="253">
        <v>39719</v>
      </c>
      <c r="H29" s="143"/>
      <c r="I29" s="144"/>
      <c r="J29" s="144"/>
      <c r="K29" s="144"/>
      <c r="L29" s="144"/>
      <c r="M29" s="144"/>
      <c r="N29" s="144"/>
      <c r="O29" s="144"/>
      <c r="P29" s="145">
        <f>1726*0.75</f>
        <v>1294.5</v>
      </c>
      <c r="Q29" s="144"/>
      <c r="R29" s="144"/>
      <c r="S29" s="144"/>
      <c r="T29" s="163"/>
      <c r="U29" s="163"/>
      <c r="V29" s="144"/>
      <c r="W29" s="144"/>
      <c r="X29" s="144"/>
      <c r="Y29" s="144"/>
      <c r="Z29" s="144"/>
      <c r="AA29" s="144"/>
      <c r="AB29" s="144"/>
      <c r="AC29" s="144"/>
      <c r="AD29" s="144"/>
      <c r="AE29" s="144" t="s">
        <v>172</v>
      </c>
    </row>
    <row r="30" spans="1:31" ht="12.75">
      <c r="A30" s="52"/>
      <c r="B30" s="52"/>
      <c r="C30" s="147" t="s">
        <v>207</v>
      </c>
      <c r="D30" s="147"/>
      <c r="E30" s="148">
        <f>362/2</f>
        <v>181</v>
      </c>
      <c r="F30" s="253">
        <v>39722</v>
      </c>
      <c r="G30" s="253">
        <v>39904</v>
      </c>
      <c r="H30" s="143"/>
      <c r="I30" s="144"/>
      <c r="J30" s="144"/>
      <c r="K30" s="144"/>
      <c r="L30" s="144"/>
      <c r="M30" s="144"/>
      <c r="N30" s="144"/>
      <c r="O30" s="144"/>
      <c r="P30" s="145">
        <f>1726*0.75/2</f>
        <v>647.25</v>
      </c>
      <c r="Q30" s="144"/>
      <c r="R30" s="144"/>
      <c r="S30" s="144"/>
      <c r="T30" s="163"/>
      <c r="U30" s="163"/>
      <c r="V30" s="144"/>
      <c r="W30" s="144"/>
      <c r="X30" s="144"/>
      <c r="Y30" s="144"/>
      <c r="Z30" s="144"/>
      <c r="AA30" s="144"/>
      <c r="AB30" s="144"/>
      <c r="AC30" s="144"/>
      <c r="AD30" s="144"/>
      <c r="AE30" s="144" t="s">
        <v>204</v>
      </c>
    </row>
    <row r="31" spans="1:31" ht="12.75">
      <c r="A31" s="52"/>
      <c r="B31" s="52"/>
      <c r="C31" s="147"/>
      <c r="D31" s="147"/>
      <c r="E31" s="148"/>
      <c r="F31" s="253"/>
      <c r="G31" s="253"/>
      <c r="H31" s="143"/>
      <c r="I31" s="144"/>
      <c r="J31" s="144"/>
      <c r="K31" s="144"/>
      <c r="L31" s="144"/>
      <c r="M31" s="144"/>
      <c r="N31" s="144"/>
      <c r="O31" s="144"/>
      <c r="P31" s="145"/>
      <c r="Q31" s="144"/>
      <c r="R31" s="144"/>
      <c r="S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</row>
    <row r="32" spans="1:31" ht="12.75">
      <c r="A32" s="52"/>
      <c r="B32" s="40" t="s">
        <v>41</v>
      </c>
      <c r="C32" s="302"/>
      <c r="D32" s="302"/>
      <c r="E32" s="303"/>
      <c r="F32" s="304"/>
      <c r="G32" s="305"/>
      <c r="H32" s="143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</row>
    <row r="33" spans="1:31" ht="12.75">
      <c r="A33" s="52"/>
      <c r="B33" s="55"/>
      <c r="C33" s="306" t="s">
        <v>42</v>
      </c>
      <c r="D33" s="302"/>
      <c r="E33" s="303"/>
      <c r="F33" s="304"/>
      <c r="G33" s="305"/>
      <c r="H33" s="143"/>
      <c r="I33" s="144"/>
      <c r="J33" s="144"/>
      <c r="K33" s="144"/>
      <c r="L33" s="144"/>
      <c r="M33" s="144"/>
      <c r="N33" s="144"/>
      <c r="O33" s="144"/>
      <c r="P33" s="144" t="s">
        <v>173</v>
      </c>
      <c r="Q33" s="144"/>
      <c r="R33" s="144"/>
      <c r="S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 t="s">
        <v>174</v>
      </c>
    </row>
    <row r="34" spans="1:31" ht="12.75">
      <c r="A34" s="52"/>
      <c r="B34" s="55"/>
      <c r="C34" s="306" t="s">
        <v>43</v>
      </c>
      <c r="D34" s="302"/>
      <c r="E34" s="303"/>
      <c r="F34" s="304"/>
      <c r="G34" s="305"/>
      <c r="H34" s="143"/>
      <c r="I34" s="144"/>
      <c r="J34" s="144"/>
      <c r="K34" s="144"/>
      <c r="L34" s="144"/>
      <c r="M34" s="144"/>
      <c r="N34" s="144"/>
      <c r="O34" s="144"/>
      <c r="P34" s="144" t="s">
        <v>175</v>
      </c>
      <c r="Q34" s="144"/>
      <c r="R34" s="144"/>
      <c r="S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 t="s">
        <v>176</v>
      </c>
    </row>
    <row r="35" spans="1:19" ht="12.75">
      <c r="A35" s="52"/>
      <c r="B35" s="52"/>
      <c r="C35" s="37" t="s">
        <v>44</v>
      </c>
      <c r="D35" s="78">
        <v>27</v>
      </c>
      <c r="E35" s="38">
        <v>14</v>
      </c>
      <c r="F35" s="171">
        <v>39202</v>
      </c>
      <c r="G35" s="171">
        <f>F35+E35</f>
        <v>39216</v>
      </c>
      <c r="H35" s="66"/>
      <c r="S35" s="96">
        <v>7</v>
      </c>
    </row>
    <row r="36" spans="1:19" ht="12.75">
      <c r="A36" s="52"/>
      <c r="B36" s="52"/>
      <c r="C36" s="37" t="s">
        <v>34</v>
      </c>
      <c r="D36" s="78">
        <v>6</v>
      </c>
      <c r="E36" s="37">
        <v>6</v>
      </c>
      <c r="F36" s="171">
        <f>G158</f>
        <v>39108</v>
      </c>
      <c r="G36" s="171">
        <f>F36+E36</f>
        <v>39114</v>
      </c>
      <c r="H36" s="66"/>
      <c r="S36" s="96">
        <v>4</v>
      </c>
    </row>
    <row r="37" spans="1:19" ht="12.75">
      <c r="A37" s="52"/>
      <c r="B37" s="52"/>
      <c r="C37" s="37" t="s">
        <v>35</v>
      </c>
      <c r="D37" s="78">
        <v>6</v>
      </c>
      <c r="E37" s="38">
        <v>6</v>
      </c>
      <c r="F37" s="171">
        <f>G35</f>
        <v>39216</v>
      </c>
      <c r="G37" s="171">
        <f>F37+E37</f>
        <v>39222</v>
      </c>
      <c r="H37" s="66"/>
      <c r="S37" s="96">
        <v>3</v>
      </c>
    </row>
    <row r="38" spans="1:19" ht="12.75">
      <c r="A38" s="52"/>
      <c r="B38" s="52"/>
      <c r="C38" s="37" t="s">
        <v>36</v>
      </c>
      <c r="D38" s="78">
        <v>6</v>
      </c>
      <c r="E38" s="38">
        <v>2</v>
      </c>
      <c r="F38" s="171">
        <f>G37</f>
        <v>39222</v>
      </c>
      <c r="G38" s="171">
        <f>F38+E38</f>
        <v>39224</v>
      </c>
      <c r="H38" s="66"/>
      <c r="S38" s="96">
        <v>6</v>
      </c>
    </row>
    <row r="39" spans="1:19" ht="12.75">
      <c r="A39" s="52"/>
      <c r="B39" s="52"/>
      <c r="C39" s="37" t="s">
        <v>37</v>
      </c>
      <c r="D39" s="78">
        <v>6</v>
      </c>
      <c r="E39" s="38">
        <v>1</v>
      </c>
      <c r="F39" s="171">
        <f>G38</f>
        <v>39224</v>
      </c>
      <c r="G39" s="171">
        <f>F39+E39</f>
        <v>39225</v>
      </c>
      <c r="H39" s="66"/>
      <c r="S39" s="96">
        <v>1</v>
      </c>
    </row>
    <row r="40" spans="1:8" ht="12.75">
      <c r="A40" s="52"/>
      <c r="B40" s="52"/>
      <c r="C40" s="37" t="s">
        <v>45</v>
      </c>
      <c r="D40" s="78"/>
      <c r="E40" s="38"/>
      <c r="F40" s="172" t="s">
        <v>38</v>
      </c>
      <c r="G40" s="171">
        <f>G39</f>
        <v>39225</v>
      </c>
      <c r="H40" s="66"/>
    </row>
    <row r="41" spans="1:8" ht="12.75">
      <c r="A41" s="52"/>
      <c r="B41" s="40" t="s">
        <v>46</v>
      </c>
      <c r="C41" s="37"/>
      <c r="D41" s="78"/>
      <c r="E41" s="38"/>
      <c r="F41" s="172"/>
      <c r="G41" s="171"/>
      <c r="H41" s="66"/>
    </row>
    <row r="42" spans="1:31" ht="12.75">
      <c r="A42" s="52"/>
      <c r="B42" s="55"/>
      <c r="C42" s="39" t="s">
        <v>42</v>
      </c>
      <c r="D42" s="78"/>
      <c r="E42" s="38"/>
      <c r="F42" s="172"/>
      <c r="G42" s="171"/>
      <c r="H42" s="66"/>
      <c r="P42" t="s">
        <v>173</v>
      </c>
      <c r="AE42" t="s">
        <v>174</v>
      </c>
    </row>
    <row r="43" spans="1:31" ht="12.75">
      <c r="A43" s="52"/>
      <c r="B43" s="55"/>
      <c r="C43" s="39" t="s">
        <v>43</v>
      </c>
      <c r="D43" s="78"/>
      <c r="E43" s="38"/>
      <c r="F43" s="172"/>
      <c r="G43" s="171"/>
      <c r="H43" s="66"/>
      <c r="P43" t="s">
        <v>175</v>
      </c>
      <c r="AE43" t="s">
        <v>176</v>
      </c>
    </row>
    <row r="44" spans="1:8" ht="18.75" customHeight="1">
      <c r="A44" s="52"/>
      <c r="B44" s="52"/>
      <c r="C44" s="37" t="s">
        <v>33</v>
      </c>
      <c r="D44" s="78">
        <v>27</v>
      </c>
      <c r="E44" s="38">
        <v>10</v>
      </c>
      <c r="F44" s="171">
        <v>39212</v>
      </c>
      <c r="G44" s="171">
        <f>F44+E44</f>
        <v>39222</v>
      </c>
      <c r="H44" s="66"/>
    </row>
    <row r="45" spans="1:8" ht="12.75">
      <c r="A45" s="52"/>
      <c r="B45" s="52"/>
      <c r="C45" s="37" t="s">
        <v>34</v>
      </c>
      <c r="D45" s="78">
        <v>6</v>
      </c>
      <c r="E45" s="38">
        <v>6</v>
      </c>
      <c r="F45" s="171">
        <f>G44</f>
        <v>39222</v>
      </c>
      <c r="G45" s="171">
        <f>F45+E45</f>
        <v>39228</v>
      </c>
      <c r="H45" s="66"/>
    </row>
    <row r="46" spans="1:8" ht="12.75">
      <c r="A46" s="52"/>
      <c r="B46" s="52"/>
      <c r="C46" s="37" t="s">
        <v>35</v>
      </c>
      <c r="D46" s="78">
        <v>6</v>
      </c>
      <c r="E46" s="38">
        <v>6</v>
      </c>
      <c r="F46" s="171">
        <v>39255</v>
      </c>
      <c r="G46" s="171">
        <f aca="true" t="shared" si="0" ref="G46:G55">F46+E46</f>
        <v>39261</v>
      </c>
      <c r="H46" s="66"/>
    </row>
    <row r="47" spans="1:8" ht="12.75">
      <c r="A47" s="52"/>
      <c r="B47" s="52"/>
      <c r="C47" s="37" t="s">
        <v>36</v>
      </c>
      <c r="D47" s="78">
        <v>6</v>
      </c>
      <c r="E47" s="38">
        <v>6</v>
      </c>
      <c r="F47" s="171">
        <f>G46</f>
        <v>39261</v>
      </c>
      <c r="G47" s="171">
        <f t="shared" si="0"/>
        <v>39267</v>
      </c>
      <c r="H47" s="66"/>
    </row>
    <row r="48" spans="1:8" ht="12.75">
      <c r="A48" s="52"/>
      <c r="B48" s="52"/>
      <c r="C48" s="37" t="s">
        <v>37</v>
      </c>
      <c r="D48" s="78">
        <v>6</v>
      </c>
      <c r="E48" s="38">
        <v>6</v>
      </c>
      <c r="F48" s="171">
        <f>G47</f>
        <v>39267</v>
      </c>
      <c r="G48" s="171">
        <f t="shared" si="0"/>
        <v>39273</v>
      </c>
      <c r="H48" s="66"/>
    </row>
    <row r="49" spans="1:8" ht="12.75">
      <c r="A49" s="52"/>
      <c r="B49" s="52"/>
      <c r="C49" s="37" t="s">
        <v>47</v>
      </c>
      <c r="D49" s="78"/>
      <c r="E49" s="38">
        <v>1</v>
      </c>
      <c r="F49" s="171">
        <f>G48</f>
        <v>39273</v>
      </c>
      <c r="G49" s="171">
        <v>39274</v>
      </c>
      <c r="H49" s="66"/>
    </row>
    <row r="50" spans="1:19" ht="12.75">
      <c r="A50" s="52"/>
      <c r="B50" s="52"/>
      <c r="C50" s="37" t="s">
        <v>39</v>
      </c>
      <c r="D50" s="78">
        <v>6</v>
      </c>
      <c r="E50" s="38">
        <v>6</v>
      </c>
      <c r="F50" s="171">
        <f>G49</f>
        <v>39274</v>
      </c>
      <c r="G50" s="171">
        <f t="shared" si="0"/>
        <v>39280</v>
      </c>
      <c r="H50" s="66"/>
      <c r="S50" s="96">
        <v>80</v>
      </c>
    </row>
    <row r="51" spans="1:8" ht="12.75">
      <c r="A51" s="52"/>
      <c r="B51" s="40" t="s">
        <v>48</v>
      </c>
      <c r="C51" s="37"/>
      <c r="D51" s="78"/>
      <c r="E51" s="38"/>
      <c r="F51" s="171"/>
      <c r="G51" s="171"/>
      <c r="H51" s="66"/>
    </row>
    <row r="52" spans="1:31" ht="12.75">
      <c r="A52" s="52"/>
      <c r="B52" s="53"/>
      <c r="C52" s="39" t="s">
        <v>42</v>
      </c>
      <c r="D52" s="78"/>
      <c r="E52" s="38"/>
      <c r="F52" s="171"/>
      <c r="G52" s="171"/>
      <c r="H52" s="66"/>
      <c r="P52" t="s">
        <v>173</v>
      </c>
      <c r="AE52" t="s">
        <v>174</v>
      </c>
    </row>
    <row r="53" spans="1:31" ht="12.75">
      <c r="A53" s="52"/>
      <c r="B53" s="53"/>
      <c r="C53" s="39" t="s">
        <v>43</v>
      </c>
      <c r="D53" s="78"/>
      <c r="E53" s="38"/>
      <c r="F53" s="171"/>
      <c r="G53" s="171"/>
      <c r="H53" s="66"/>
      <c r="P53" t="s">
        <v>175</v>
      </c>
      <c r="AE53" t="s">
        <v>176</v>
      </c>
    </row>
    <row r="54" spans="1:8" ht="12.75">
      <c r="A54" s="52"/>
      <c r="C54" s="37" t="s">
        <v>33</v>
      </c>
      <c r="D54" s="78">
        <v>27</v>
      </c>
      <c r="E54" s="38">
        <v>14</v>
      </c>
      <c r="F54" s="171">
        <v>39356</v>
      </c>
      <c r="G54" s="171">
        <f t="shared" si="0"/>
        <v>39370</v>
      </c>
      <c r="H54" s="66"/>
    </row>
    <row r="55" spans="1:8" ht="12.75">
      <c r="A55" s="52"/>
      <c r="B55" s="52"/>
      <c r="C55" s="37" t="s">
        <v>34</v>
      </c>
      <c r="D55" s="78">
        <v>6</v>
      </c>
      <c r="E55" s="38">
        <v>6</v>
      </c>
      <c r="F55" s="171">
        <f>G54</f>
        <v>39370</v>
      </c>
      <c r="G55" s="171">
        <f t="shared" si="0"/>
        <v>39376</v>
      </c>
      <c r="H55" s="66"/>
    </row>
    <row r="56" spans="1:8" ht="12.75">
      <c r="A56" s="52"/>
      <c r="B56" s="52"/>
      <c r="C56" s="37" t="s">
        <v>35</v>
      </c>
      <c r="D56" s="78">
        <v>6</v>
      </c>
      <c r="E56" s="38">
        <v>6</v>
      </c>
      <c r="F56" s="171">
        <f>G55</f>
        <v>39376</v>
      </c>
      <c r="G56" s="171">
        <f>F56+E56</f>
        <v>39382</v>
      </c>
      <c r="H56" s="66"/>
    </row>
    <row r="57" spans="1:8" ht="12.75">
      <c r="A57" s="52"/>
      <c r="B57" s="52"/>
      <c r="C57" s="37" t="s">
        <v>36</v>
      </c>
      <c r="D57" s="78">
        <v>7</v>
      </c>
      <c r="E57" s="38">
        <v>7</v>
      </c>
      <c r="F57" s="171">
        <f>G56</f>
        <v>39382</v>
      </c>
      <c r="G57" s="171">
        <f>F57+E57</f>
        <v>39389</v>
      </c>
      <c r="H57" s="66"/>
    </row>
    <row r="58" spans="1:8" ht="12.75">
      <c r="A58" s="52"/>
      <c r="B58" s="52"/>
      <c r="C58" s="37" t="s">
        <v>37</v>
      </c>
      <c r="D58" s="78">
        <v>7</v>
      </c>
      <c r="E58" s="38">
        <v>7</v>
      </c>
      <c r="F58" s="171">
        <f>G57</f>
        <v>39389</v>
      </c>
      <c r="G58" s="171">
        <f>F58+E58</f>
        <v>39396</v>
      </c>
      <c r="H58" s="66"/>
    </row>
    <row r="59" spans="1:8" ht="12.75">
      <c r="A59" s="52"/>
      <c r="B59" s="52"/>
      <c r="C59" s="37" t="s">
        <v>49</v>
      </c>
      <c r="D59" s="78"/>
      <c r="E59" s="38">
        <v>1</v>
      </c>
      <c r="F59" s="171">
        <f>G58</f>
        <v>39396</v>
      </c>
      <c r="G59" s="171">
        <f>F59+E59</f>
        <v>39397</v>
      </c>
      <c r="H59" s="66"/>
    </row>
    <row r="60" spans="1:22" ht="15">
      <c r="A60" s="130" t="s">
        <v>50</v>
      </c>
      <c r="B60" s="131"/>
      <c r="C60" s="132"/>
      <c r="D60" s="133"/>
      <c r="E60" s="134"/>
      <c r="F60" s="173"/>
      <c r="G60" s="173"/>
      <c r="H60" s="135"/>
      <c r="I60" s="136">
        <f aca="true" t="shared" si="1" ref="I60:V60">SUM(I32:I59,I20:I31)</f>
        <v>0</v>
      </c>
      <c r="J60" s="136">
        <f t="shared" si="1"/>
        <v>0</v>
      </c>
      <c r="K60" s="136">
        <f t="shared" si="1"/>
        <v>0</v>
      </c>
      <c r="L60" s="136">
        <f t="shared" si="1"/>
        <v>0</v>
      </c>
      <c r="M60" s="136">
        <f t="shared" si="1"/>
        <v>0</v>
      </c>
      <c r="N60" s="136">
        <f t="shared" si="1"/>
        <v>1123.5</v>
      </c>
      <c r="O60" s="136">
        <f t="shared" si="1"/>
        <v>0</v>
      </c>
      <c r="P60" s="136">
        <f t="shared" si="1"/>
        <v>7767</v>
      </c>
      <c r="Q60" s="136">
        <f t="shared" si="1"/>
        <v>0</v>
      </c>
      <c r="R60" s="136">
        <f t="shared" si="1"/>
        <v>0</v>
      </c>
      <c r="S60" s="136">
        <f t="shared" si="1"/>
        <v>101</v>
      </c>
      <c r="T60" s="136">
        <f t="shared" si="1"/>
        <v>0</v>
      </c>
      <c r="U60" s="136">
        <f t="shared" si="1"/>
        <v>0</v>
      </c>
      <c r="V60" s="136">
        <f t="shared" si="1"/>
        <v>0</v>
      </c>
    </row>
    <row r="61" spans="1:21" s="115" customFormat="1" ht="12.75">
      <c r="A61" s="110"/>
      <c r="B61" s="111"/>
      <c r="C61" s="112"/>
      <c r="D61" s="112"/>
      <c r="E61" s="113"/>
      <c r="F61" s="174"/>
      <c r="G61" s="174"/>
      <c r="H61" s="114"/>
      <c r="T61" s="116"/>
      <c r="U61" s="116"/>
    </row>
    <row r="62" spans="1:21" s="115" customFormat="1" ht="12.75">
      <c r="A62" s="110"/>
      <c r="B62" s="111"/>
      <c r="C62" s="112"/>
      <c r="D62" s="112"/>
      <c r="E62" s="113"/>
      <c r="F62" s="174"/>
      <c r="G62" s="174"/>
      <c r="H62" s="114"/>
      <c r="T62" s="116"/>
      <c r="U62" s="116"/>
    </row>
    <row r="63" spans="1:8" s="244" customFormat="1" ht="21">
      <c r="A63" s="242" t="s">
        <v>125</v>
      </c>
      <c r="B63" s="247"/>
      <c r="C63" s="248"/>
      <c r="D63" s="248"/>
      <c r="F63" s="249"/>
      <c r="G63" s="249"/>
      <c r="H63" s="250"/>
    </row>
    <row r="64" spans="1:22" ht="12.75">
      <c r="A64" s="53"/>
      <c r="B64" s="40" t="s">
        <v>51</v>
      </c>
      <c r="C64" s="41"/>
      <c r="D64" s="79"/>
      <c r="E64" s="38"/>
      <c r="F64" s="174"/>
      <c r="G64" s="174"/>
      <c r="H64" s="143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V64" s="144"/>
    </row>
    <row r="65" spans="3:31" ht="12.75">
      <c r="C65" s="147" t="s">
        <v>208</v>
      </c>
      <c r="D65" s="147">
        <v>362</v>
      </c>
      <c r="E65" s="148">
        <f>362/2</f>
        <v>181</v>
      </c>
      <c r="F65" s="301">
        <v>39173</v>
      </c>
      <c r="G65" s="253">
        <v>39353</v>
      </c>
      <c r="H65" s="143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>
        <v>696.6605400000001</v>
      </c>
      <c r="T65" s="163"/>
      <c r="U65" s="145">
        <f>1726*1.2/2</f>
        <v>1035.6</v>
      </c>
      <c r="V65" s="144"/>
      <c r="W65" s="144"/>
      <c r="X65" s="144"/>
      <c r="Y65" s="144"/>
      <c r="Z65" s="144"/>
      <c r="AA65" s="144"/>
      <c r="AB65" s="144"/>
      <c r="AC65" s="144"/>
      <c r="AD65" s="144"/>
      <c r="AE65" s="144" t="s">
        <v>177</v>
      </c>
    </row>
    <row r="66" spans="1:31" ht="12.75">
      <c r="A66" s="52"/>
      <c r="B66" s="52"/>
      <c r="C66" s="147" t="s">
        <v>209</v>
      </c>
      <c r="D66" s="147">
        <v>363</v>
      </c>
      <c r="E66" s="148">
        <v>362</v>
      </c>
      <c r="F66" s="253">
        <v>39356</v>
      </c>
      <c r="G66" s="253">
        <v>39719</v>
      </c>
      <c r="H66" s="143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>
        <v>838.34</v>
      </c>
      <c r="T66" s="163"/>
      <c r="U66" s="145">
        <f>1726*1.2</f>
        <v>2071.2</v>
      </c>
      <c r="V66" s="144"/>
      <c r="W66" s="144"/>
      <c r="X66" s="144"/>
      <c r="Y66" s="144"/>
      <c r="Z66" s="144"/>
      <c r="AA66" s="144"/>
      <c r="AB66" s="144"/>
      <c r="AC66" s="144"/>
      <c r="AD66" s="144"/>
      <c r="AE66" s="144" t="s">
        <v>177</v>
      </c>
    </row>
    <row r="67" spans="1:31" ht="12.75">
      <c r="A67" s="52"/>
      <c r="B67" s="52"/>
      <c r="C67" s="147" t="s">
        <v>210</v>
      </c>
      <c r="D67" s="147"/>
      <c r="E67" s="148"/>
      <c r="F67" s="253">
        <v>39722</v>
      </c>
      <c r="G67" s="253">
        <v>39904</v>
      </c>
      <c r="H67" s="143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63"/>
      <c r="U67" s="145"/>
      <c r="V67" s="144"/>
      <c r="W67" s="144"/>
      <c r="X67" s="144"/>
      <c r="Y67" s="144"/>
      <c r="Z67" s="144"/>
      <c r="AA67" s="144"/>
      <c r="AB67" s="144"/>
      <c r="AC67" s="144"/>
      <c r="AD67" s="144"/>
      <c r="AE67" s="144" t="s">
        <v>204</v>
      </c>
    </row>
    <row r="68" spans="1:31" ht="12.75">
      <c r="A68" s="52"/>
      <c r="B68" s="52"/>
      <c r="C68" s="147" t="s">
        <v>178</v>
      </c>
      <c r="D68" s="147"/>
      <c r="E68" s="148">
        <f>362/2</f>
        <v>181</v>
      </c>
      <c r="F68" s="301">
        <v>39173</v>
      </c>
      <c r="G68" s="253">
        <v>39353</v>
      </c>
      <c r="H68" s="143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63"/>
      <c r="U68" s="163"/>
      <c r="V68" s="144">
        <f>1726/2</f>
        <v>863</v>
      </c>
      <c r="W68" s="144"/>
      <c r="X68" s="144"/>
      <c r="Y68" s="144"/>
      <c r="Z68" s="144"/>
      <c r="AA68" s="144"/>
      <c r="AB68" s="144"/>
      <c r="AC68" s="144"/>
      <c r="AD68" s="144"/>
      <c r="AE68" s="144" t="s">
        <v>167</v>
      </c>
    </row>
    <row r="69" spans="1:31" ht="12.75">
      <c r="A69" s="52"/>
      <c r="B69" s="52"/>
      <c r="C69" s="147" t="s">
        <v>179</v>
      </c>
      <c r="D69" s="147"/>
      <c r="E69" s="148">
        <v>362</v>
      </c>
      <c r="F69" s="253">
        <v>39356</v>
      </c>
      <c r="G69" s="253">
        <v>39719</v>
      </c>
      <c r="H69" s="143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63"/>
      <c r="U69" s="163"/>
      <c r="V69" s="144">
        <v>1726</v>
      </c>
      <c r="W69" s="144"/>
      <c r="X69" s="144"/>
      <c r="Y69" s="144"/>
      <c r="Z69" s="144"/>
      <c r="AA69" s="144"/>
      <c r="AB69" s="144"/>
      <c r="AC69" s="144"/>
      <c r="AD69" s="144"/>
      <c r="AE69" s="144" t="s">
        <v>167</v>
      </c>
    </row>
    <row r="70" spans="1:31" ht="12.75">
      <c r="A70" s="52"/>
      <c r="B70" s="52"/>
      <c r="C70" s="147" t="s">
        <v>211</v>
      </c>
      <c r="D70" s="147"/>
      <c r="E70" s="148">
        <f>362/2</f>
        <v>181</v>
      </c>
      <c r="F70" s="253">
        <v>39722</v>
      </c>
      <c r="G70" s="253">
        <v>39904</v>
      </c>
      <c r="H70" s="143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63"/>
      <c r="U70" s="163"/>
      <c r="V70" s="144">
        <f>+V69/2</f>
        <v>863</v>
      </c>
      <c r="W70" s="144"/>
      <c r="X70" s="144"/>
      <c r="Y70" s="144"/>
      <c r="Z70" s="144"/>
      <c r="AA70" s="144"/>
      <c r="AB70" s="144"/>
      <c r="AC70" s="144"/>
      <c r="AD70" s="144"/>
      <c r="AE70" s="144" t="s">
        <v>204</v>
      </c>
    </row>
    <row r="71" spans="1:31" ht="12.75">
      <c r="A71" s="52"/>
      <c r="B71" s="52"/>
      <c r="C71" s="147" t="s">
        <v>180</v>
      </c>
      <c r="D71" s="147">
        <v>362</v>
      </c>
      <c r="E71" s="148">
        <f>362/2</f>
        <v>181</v>
      </c>
      <c r="F71" s="301">
        <v>39173</v>
      </c>
      <c r="G71" s="253">
        <v>39353</v>
      </c>
      <c r="H71" s="143"/>
      <c r="I71" s="144"/>
      <c r="J71" s="144"/>
      <c r="K71" s="144"/>
      <c r="L71" s="144"/>
      <c r="M71" s="144"/>
      <c r="N71" s="144"/>
      <c r="O71" s="144"/>
      <c r="P71" s="144">
        <f>1726*1.5/2</f>
        <v>1294.5</v>
      </c>
      <c r="Q71" s="144"/>
      <c r="R71" s="144"/>
      <c r="S71" s="144">
        <v>1435.968</v>
      </c>
      <c r="T71" s="163"/>
      <c r="U71" s="144">
        <f>1726/2</f>
        <v>863</v>
      </c>
      <c r="V71" s="144"/>
      <c r="W71" s="144"/>
      <c r="X71" s="144"/>
      <c r="Y71" s="144"/>
      <c r="Z71" s="144"/>
      <c r="AA71" s="144"/>
      <c r="AB71" s="144"/>
      <c r="AC71" s="144"/>
      <c r="AD71" s="144"/>
      <c r="AE71" s="144" t="s">
        <v>167</v>
      </c>
    </row>
    <row r="72" spans="1:31" ht="12.75">
      <c r="A72" s="52"/>
      <c r="B72" s="52"/>
      <c r="C72" s="147" t="s">
        <v>181</v>
      </c>
      <c r="D72" s="147">
        <v>362</v>
      </c>
      <c r="E72" s="148">
        <v>362</v>
      </c>
      <c r="F72" s="253">
        <v>39356</v>
      </c>
      <c r="G72" s="253">
        <v>39719</v>
      </c>
      <c r="H72" s="143"/>
      <c r="I72" s="144"/>
      <c r="J72" s="144"/>
      <c r="K72" s="144"/>
      <c r="L72" s="144"/>
      <c r="M72" s="144"/>
      <c r="N72" s="144"/>
      <c r="O72" s="144"/>
      <c r="P72" s="144">
        <f>1726*1.5</f>
        <v>2589</v>
      </c>
      <c r="Q72" s="144"/>
      <c r="R72" s="144"/>
      <c r="S72" s="144">
        <v>1435.968</v>
      </c>
      <c r="T72" s="163"/>
      <c r="U72" s="144">
        <v>1726</v>
      </c>
      <c r="V72" s="144"/>
      <c r="W72" s="144"/>
      <c r="X72" s="144"/>
      <c r="Y72" s="144"/>
      <c r="Z72" s="144"/>
      <c r="AA72" s="144"/>
      <c r="AB72" s="144"/>
      <c r="AC72" s="144"/>
      <c r="AD72" s="144"/>
      <c r="AE72" s="144" t="s">
        <v>167</v>
      </c>
    </row>
    <row r="73" spans="1:31" ht="12.75">
      <c r="A73" s="55"/>
      <c r="B73" s="53"/>
      <c r="C73" s="147" t="s">
        <v>212</v>
      </c>
      <c r="D73" s="147"/>
      <c r="E73" s="148">
        <f>362/2</f>
        <v>181</v>
      </c>
      <c r="F73" s="253">
        <v>39722</v>
      </c>
      <c r="G73" s="253">
        <v>39904</v>
      </c>
      <c r="H73" s="143"/>
      <c r="I73" s="144"/>
      <c r="J73" s="144"/>
      <c r="K73" s="144"/>
      <c r="L73" s="144"/>
      <c r="M73" s="144"/>
      <c r="N73" s="144"/>
      <c r="O73" s="144"/>
      <c r="P73" s="144">
        <f>+P72/2</f>
        <v>1294.5</v>
      </c>
      <c r="Q73" s="144"/>
      <c r="R73" s="144"/>
      <c r="S73" s="144"/>
      <c r="T73" s="163"/>
      <c r="U73" s="144">
        <f>+U72/2</f>
        <v>863</v>
      </c>
      <c r="V73" s="144"/>
      <c r="W73" s="144"/>
      <c r="X73" s="144"/>
      <c r="Y73" s="144"/>
      <c r="Z73" s="144"/>
      <c r="AA73" s="144"/>
      <c r="AB73" s="144"/>
      <c r="AC73" s="144"/>
      <c r="AD73" s="144"/>
      <c r="AE73" s="144" t="s">
        <v>204</v>
      </c>
    </row>
    <row r="74" spans="1:31" ht="12.75">
      <c r="A74" s="55"/>
      <c r="B74" s="53"/>
      <c r="C74" s="147" t="s">
        <v>158</v>
      </c>
      <c r="D74" s="147"/>
      <c r="E74" s="148">
        <f>362/2</f>
        <v>181</v>
      </c>
      <c r="F74" s="301">
        <v>39173</v>
      </c>
      <c r="G74" s="253">
        <v>39353</v>
      </c>
      <c r="H74" s="143"/>
      <c r="I74" s="144">
        <f>36/2</f>
        <v>18</v>
      </c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63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 t="s">
        <v>157</v>
      </c>
    </row>
    <row r="75" spans="1:31" ht="12.75">
      <c r="A75" s="55"/>
      <c r="B75" s="53"/>
      <c r="C75" s="147" t="s">
        <v>159</v>
      </c>
      <c r="D75" s="147"/>
      <c r="E75" s="148">
        <v>362</v>
      </c>
      <c r="F75" s="253">
        <v>39356</v>
      </c>
      <c r="G75" s="253">
        <v>39719</v>
      </c>
      <c r="H75" s="143"/>
      <c r="I75" s="144">
        <v>36</v>
      </c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63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 t="s">
        <v>157</v>
      </c>
    </row>
    <row r="76" spans="1:31" ht="12.75">
      <c r="A76" s="55"/>
      <c r="B76" s="53"/>
      <c r="C76" s="147" t="s">
        <v>213</v>
      </c>
      <c r="D76" s="147"/>
      <c r="E76" s="148">
        <f>362/2</f>
        <v>181</v>
      </c>
      <c r="F76" s="253">
        <v>39722</v>
      </c>
      <c r="G76" s="253">
        <v>39904</v>
      </c>
      <c r="H76" s="143"/>
      <c r="I76" s="144">
        <f>+I75/2</f>
        <v>18</v>
      </c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63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 t="s">
        <v>204</v>
      </c>
    </row>
    <row r="77" spans="1:31" ht="12.75">
      <c r="A77" s="55"/>
      <c r="B77" s="53"/>
      <c r="C77" s="147"/>
      <c r="D77" s="147"/>
      <c r="E77" s="148"/>
      <c r="F77" s="253"/>
      <c r="G77" s="253"/>
      <c r="H77" s="143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</row>
    <row r="78" spans="2:8" ht="12.75">
      <c r="B78" s="40" t="s">
        <v>128</v>
      </c>
      <c r="C78" s="37"/>
      <c r="D78" s="78"/>
      <c r="E78" s="38"/>
      <c r="F78" s="171"/>
      <c r="G78" s="171"/>
      <c r="H78" s="66"/>
    </row>
    <row r="79" spans="1:19" ht="12.75">
      <c r="A79" s="40"/>
      <c r="C79" s="147" t="s">
        <v>52</v>
      </c>
      <c r="D79" s="147">
        <v>75</v>
      </c>
      <c r="E79" s="148">
        <v>35</v>
      </c>
      <c r="F79" s="171">
        <v>39092</v>
      </c>
      <c r="G79" s="171">
        <f aca="true" t="shared" si="2" ref="G79:G97">F79+E79</f>
        <v>39127</v>
      </c>
      <c r="H79" s="143">
        <v>1</v>
      </c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>
        <v>245</v>
      </c>
    </row>
    <row r="80" spans="1:19" ht="12.75">
      <c r="A80" s="40"/>
      <c r="C80" s="147" t="s">
        <v>53</v>
      </c>
      <c r="D80" s="147">
        <v>75</v>
      </c>
      <c r="E80" s="148">
        <v>7</v>
      </c>
      <c r="F80" s="171">
        <f aca="true" t="shared" si="3" ref="F80:F91">G79</f>
        <v>39127</v>
      </c>
      <c r="G80" s="171">
        <f t="shared" si="2"/>
        <v>39134</v>
      </c>
      <c r="H80" s="143">
        <v>1</v>
      </c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>
        <v>17.1</v>
      </c>
    </row>
    <row r="81" spans="1:19" ht="12.75">
      <c r="A81" s="40"/>
      <c r="C81" s="147" t="s">
        <v>54</v>
      </c>
      <c r="D81" s="147">
        <v>2</v>
      </c>
      <c r="E81" s="148">
        <v>1</v>
      </c>
      <c r="F81" s="171">
        <f t="shared" si="3"/>
        <v>39134</v>
      </c>
      <c r="G81" s="171">
        <f t="shared" si="2"/>
        <v>39135</v>
      </c>
      <c r="H81" s="143">
        <v>1</v>
      </c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</row>
    <row r="82" spans="1:19" ht="12.75">
      <c r="A82" s="40"/>
      <c r="C82" s="147" t="s">
        <v>66</v>
      </c>
      <c r="D82" s="147">
        <v>75</v>
      </c>
      <c r="E82" s="148">
        <v>3</v>
      </c>
      <c r="F82" s="171">
        <f t="shared" si="3"/>
        <v>39135</v>
      </c>
      <c r="G82" s="171">
        <f t="shared" si="2"/>
        <v>39138</v>
      </c>
      <c r="H82" s="143">
        <v>1</v>
      </c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>
        <v>42</v>
      </c>
    </row>
    <row r="83" spans="1:19" ht="12.75">
      <c r="A83" s="40"/>
      <c r="C83" s="147" t="s">
        <v>56</v>
      </c>
      <c r="D83" s="147">
        <v>43</v>
      </c>
      <c r="E83" s="148">
        <v>14</v>
      </c>
      <c r="F83" s="171">
        <f t="shared" si="3"/>
        <v>39138</v>
      </c>
      <c r="G83" s="171">
        <f>F83+E83</f>
        <v>39152</v>
      </c>
      <c r="H83" s="143">
        <v>1</v>
      </c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>
        <v>256</v>
      </c>
    </row>
    <row r="84" spans="1:19" ht="12.75">
      <c r="A84" s="40"/>
      <c r="C84" s="147" t="s">
        <v>58</v>
      </c>
      <c r="D84" s="147">
        <v>41</v>
      </c>
      <c r="E84" s="148">
        <v>3</v>
      </c>
      <c r="F84" s="171">
        <f t="shared" si="3"/>
        <v>39152</v>
      </c>
      <c r="G84" s="171">
        <f t="shared" si="2"/>
        <v>39155</v>
      </c>
      <c r="H84" s="143">
        <v>1</v>
      </c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>
        <v>240</v>
      </c>
    </row>
    <row r="85" spans="1:19" ht="12.75">
      <c r="A85" s="40"/>
      <c r="C85" s="147" t="s">
        <v>127</v>
      </c>
      <c r="D85" s="147"/>
      <c r="E85" s="148">
        <v>4</v>
      </c>
      <c r="F85" s="171">
        <f t="shared" si="3"/>
        <v>39155</v>
      </c>
      <c r="G85" s="171">
        <f>F85+E85</f>
        <v>39159</v>
      </c>
      <c r="H85" s="143">
        <v>1</v>
      </c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>
        <v>28</v>
      </c>
    </row>
    <row r="86" spans="1:19" ht="12.75">
      <c r="A86" s="40"/>
      <c r="C86" s="147" t="s">
        <v>61</v>
      </c>
      <c r="D86" s="147">
        <v>8</v>
      </c>
      <c r="E86" s="148">
        <v>5</v>
      </c>
      <c r="F86" s="171">
        <f t="shared" si="3"/>
        <v>39159</v>
      </c>
      <c r="G86" s="171">
        <f>F86+E86</f>
        <v>39164</v>
      </c>
      <c r="H86" s="143">
        <v>1</v>
      </c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>
        <v>65</v>
      </c>
    </row>
    <row r="87" spans="1:19" ht="12.75">
      <c r="A87" s="40"/>
      <c r="C87" s="147" t="s">
        <v>62</v>
      </c>
      <c r="D87" s="147">
        <v>2</v>
      </c>
      <c r="E87" s="148">
        <v>2</v>
      </c>
      <c r="F87" s="171">
        <f t="shared" si="3"/>
        <v>39164</v>
      </c>
      <c r="G87" s="171">
        <f>F87+E87</f>
        <v>39166</v>
      </c>
      <c r="H87" s="143">
        <v>1</v>
      </c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>
        <v>28</v>
      </c>
    </row>
    <row r="88" spans="1:21" ht="12.75">
      <c r="A88" s="40"/>
      <c r="C88" s="37" t="s">
        <v>59</v>
      </c>
      <c r="D88" s="78">
        <v>34</v>
      </c>
      <c r="E88" s="38">
        <v>15</v>
      </c>
      <c r="F88" s="171">
        <f t="shared" si="3"/>
        <v>39166</v>
      </c>
      <c r="G88" s="171">
        <f t="shared" si="2"/>
        <v>39181</v>
      </c>
      <c r="H88" s="66">
        <v>0.5</v>
      </c>
      <c r="I88" s="144"/>
      <c r="J88" s="144"/>
      <c r="K88" s="144"/>
      <c r="L88" s="144"/>
      <c r="M88" s="144"/>
      <c r="N88" s="144"/>
      <c r="S88" s="96">
        <v>192</v>
      </c>
      <c r="T88" s="85">
        <v>2.5</v>
      </c>
      <c r="U88" s="85">
        <f aca="true" t="shared" si="4" ref="U88:U97">8*T88*E88</f>
        <v>300</v>
      </c>
    </row>
    <row r="89" spans="1:31" ht="12.75">
      <c r="A89" s="40"/>
      <c r="C89" s="37" t="s">
        <v>131</v>
      </c>
      <c r="D89" s="78">
        <v>34</v>
      </c>
      <c r="E89" s="38">
        <v>10</v>
      </c>
      <c r="F89" s="171">
        <f t="shared" si="3"/>
        <v>39181</v>
      </c>
      <c r="G89" s="171">
        <f>F89+E89</f>
        <v>39191</v>
      </c>
      <c r="H89" s="66" t="s">
        <v>140</v>
      </c>
      <c r="I89" s="144">
        <v>2</v>
      </c>
      <c r="J89" s="144"/>
      <c r="K89" s="144"/>
      <c r="L89" s="144"/>
      <c r="M89" s="144"/>
      <c r="N89" s="144"/>
      <c r="S89" s="96">
        <v>192</v>
      </c>
      <c r="T89" s="85">
        <v>2.5</v>
      </c>
      <c r="U89" s="85">
        <f t="shared" si="4"/>
        <v>200</v>
      </c>
      <c r="AE89" t="s">
        <v>188</v>
      </c>
    </row>
    <row r="90" spans="1:31" ht="12.75">
      <c r="A90" s="40"/>
      <c r="C90" s="37" t="s">
        <v>60</v>
      </c>
      <c r="D90" s="78">
        <v>6</v>
      </c>
      <c r="E90" s="38">
        <v>5</v>
      </c>
      <c r="F90" s="171">
        <f t="shared" si="3"/>
        <v>39191</v>
      </c>
      <c r="G90" s="171">
        <f t="shared" si="2"/>
        <v>39196</v>
      </c>
      <c r="H90" s="66" t="s">
        <v>140</v>
      </c>
      <c r="I90" s="144"/>
      <c r="J90" s="144"/>
      <c r="K90" s="144"/>
      <c r="L90" s="144"/>
      <c r="M90" s="144"/>
      <c r="N90" s="144"/>
      <c r="S90" s="96">
        <v>46</v>
      </c>
      <c r="T90" s="85">
        <v>2.5</v>
      </c>
      <c r="U90" s="85">
        <f t="shared" si="4"/>
        <v>100</v>
      </c>
      <c r="AE90" t="s">
        <v>188</v>
      </c>
    </row>
    <row r="91" spans="1:31" s="237" customFormat="1" ht="12.75">
      <c r="A91" s="238"/>
      <c r="B91" s="226"/>
      <c r="C91" s="230" t="s">
        <v>227</v>
      </c>
      <c r="D91" s="229">
        <v>6</v>
      </c>
      <c r="E91" s="239">
        <v>5</v>
      </c>
      <c r="F91" s="232">
        <f t="shared" si="3"/>
        <v>39196</v>
      </c>
      <c r="G91" s="232">
        <f>F91+E91</f>
        <v>39201</v>
      </c>
      <c r="H91" s="233" t="s">
        <v>140</v>
      </c>
      <c r="I91" s="236">
        <v>4</v>
      </c>
      <c r="J91" s="236"/>
      <c r="K91" s="236"/>
      <c r="L91" s="236"/>
      <c r="M91" s="236"/>
      <c r="N91" s="236"/>
      <c r="S91" s="240">
        <v>46</v>
      </c>
      <c r="T91" s="236">
        <v>2.5</v>
      </c>
      <c r="U91" s="236">
        <f>8*T91*E91</f>
        <v>100</v>
      </c>
      <c r="AE91" s="237" t="s">
        <v>188</v>
      </c>
    </row>
    <row r="92" spans="1:31" s="237" customFormat="1" ht="12.75">
      <c r="A92" s="238"/>
      <c r="B92" s="227"/>
      <c r="C92" s="230" t="s">
        <v>226</v>
      </c>
      <c r="D92" s="229">
        <v>3</v>
      </c>
      <c r="E92" s="239">
        <v>2</v>
      </c>
      <c r="F92" s="232">
        <f>G90</f>
        <v>39196</v>
      </c>
      <c r="G92" s="232">
        <f>F92+E92</f>
        <v>39198</v>
      </c>
      <c r="H92" s="233" t="s">
        <v>141</v>
      </c>
      <c r="I92" s="236"/>
      <c r="J92" s="236"/>
      <c r="K92" s="236"/>
      <c r="L92" s="236"/>
      <c r="M92" s="236"/>
      <c r="N92" s="236"/>
      <c r="S92" s="240">
        <v>29</v>
      </c>
      <c r="T92" s="236">
        <v>2.5</v>
      </c>
      <c r="U92" s="236">
        <f>8*T92*E92</f>
        <v>40</v>
      </c>
      <c r="AE92" s="237" t="s">
        <v>188</v>
      </c>
    </row>
    <row r="93" spans="1:31" ht="12.75">
      <c r="A93" s="40"/>
      <c r="C93" s="37" t="s">
        <v>57</v>
      </c>
      <c r="D93" s="78">
        <v>6</v>
      </c>
      <c r="E93" s="38">
        <v>18</v>
      </c>
      <c r="F93" s="171">
        <f>G90</f>
        <v>39196</v>
      </c>
      <c r="G93" s="171">
        <f>F93+E93</f>
        <v>39214</v>
      </c>
      <c r="H93" s="66" t="s">
        <v>143</v>
      </c>
      <c r="I93" s="144"/>
      <c r="J93" s="144"/>
      <c r="K93" s="144"/>
      <c r="L93" s="144"/>
      <c r="M93" s="144"/>
      <c r="N93" s="144"/>
      <c r="S93" s="96">
        <v>35</v>
      </c>
      <c r="T93" s="85">
        <v>2.5</v>
      </c>
      <c r="U93" s="85">
        <f t="shared" si="4"/>
        <v>360</v>
      </c>
      <c r="AE93" t="s">
        <v>188</v>
      </c>
    </row>
    <row r="94" spans="1:21" s="151" customFormat="1" ht="12.75">
      <c r="A94" s="109"/>
      <c r="B94" s="162"/>
      <c r="C94" s="152" t="s">
        <v>202</v>
      </c>
      <c r="D94" s="153">
        <v>48</v>
      </c>
      <c r="E94" s="154">
        <v>4</v>
      </c>
      <c r="F94" s="171">
        <f>G93</f>
        <v>39214</v>
      </c>
      <c r="G94" s="171">
        <f>F94+E94</f>
        <v>39218</v>
      </c>
      <c r="H94" s="159"/>
      <c r="I94" s="161"/>
      <c r="J94" s="161"/>
      <c r="K94" s="161"/>
      <c r="L94" s="161"/>
      <c r="M94" s="161"/>
      <c r="N94" s="161"/>
      <c r="S94" s="160">
        <v>288</v>
      </c>
      <c r="T94" s="161">
        <v>2.5</v>
      </c>
      <c r="U94" s="161">
        <f t="shared" si="4"/>
        <v>80</v>
      </c>
    </row>
    <row r="95" spans="1:31" ht="12.75">
      <c r="A95" s="40"/>
      <c r="C95" s="37" t="s">
        <v>63</v>
      </c>
      <c r="D95" s="78">
        <v>7</v>
      </c>
      <c r="E95" s="38">
        <v>4</v>
      </c>
      <c r="F95" s="171">
        <f>G93</f>
        <v>39214</v>
      </c>
      <c r="G95" s="171">
        <f t="shared" si="2"/>
        <v>39218</v>
      </c>
      <c r="H95" s="66" t="s">
        <v>144</v>
      </c>
      <c r="I95" s="144"/>
      <c r="J95" s="144"/>
      <c r="K95" s="144"/>
      <c r="L95" s="144"/>
      <c r="M95" s="144"/>
      <c r="N95" s="144"/>
      <c r="S95" s="96">
        <v>33.15</v>
      </c>
      <c r="T95" s="85">
        <v>2.5</v>
      </c>
      <c r="U95" s="85">
        <f t="shared" si="4"/>
        <v>80</v>
      </c>
      <c r="AE95" t="s">
        <v>188</v>
      </c>
    </row>
    <row r="96" spans="1:31" s="237" customFormat="1" ht="12.75">
      <c r="A96" s="238"/>
      <c r="B96" s="227"/>
      <c r="C96" s="230" t="s">
        <v>225</v>
      </c>
      <c r="D96" s="229">
        <v>3</v>
      </c>
      <c r="E96" s="239">
        <v>6</v>
      </c>
      <c r="F96" s="232">
        <f>G95</f>
        <v>39218</v>
      </c>
      <c r="G96" s="232">
        <f t="shared" si="2"/>
        <v>39224</v>
      </c>
      <c r="H96" s="233" t="s">
        <v>141</v>
      </c>
      <c r="I96" s="236"/>
      <c r="J96" s="236"/>
      <c r="K96" s="236"/>
      <c r="L96" s="236"/>
      <c r="M96" s="236"/>
      <c r="N96" s="236"/>
      <c r="S96" s="240">
        <v>29</v>
      </c>
      <c r="T96" s="236">
        <v>2.5</v>
      </c>
      <c r="U96" s="236">
        <f t="shared" si="4"/>
        <v>120</v>
      </c>
      <c r="AE96" s="237" t="s">
        <v>188</v>
      </c>
    </row>
    <row r="97" spans="1:31" ht="12.75">
      <c r="A97" s="40"/>
      <c r="B97" s="53"/>
      <c r="C97" s="37" t="s">
        <v>64</v>
      </c>
      <c r="D97" s="78">
        <v>4</v>
      </c>
      <c r="E97" s="38">
        <v>2</v>
      </c>
      <c r="F97" s="171">
        <f>G95</f>
        <v>39218</v>
      </c>
      <c r="G97" s="171">
        <f t="shared" si="2"/>
        <v>39220</v>
      </c>
      <c r="H97" s="66" t="s">
        <v>144</v>
      </c>
      <c r="I97" s="144"/>
      <c r="J97" s="144"/>
      <c r="K97" s="144"/>
      <c r="L97" s="144"/>
      <c r="M97" s="144"/>
      <c r="N97" s="144"/>
      <c r="S97" s="96">
        <v>42</v>
      </c>
      <c r="T97" s="85">
        <v>2.5</v>
      </c>
      <c r="U97" s="85">
        <f t="shared" si="4"/>
        <v>40</v>
      </c>
      <c r="AE97" t="s">
        <v>188</v>
      </c>
    </row>
    <row r="98" spans="2:14" ht="12.75">
      <c r="B98" s="40" t="s">
        <v>129</v>
      </c>
      <c r="C98" s="37"/>
      <c r="D98" s="78"/>
      <c r="E98" s="38"/>
      <c r="F98" s="171"/>
      <c r="G98" s="171"/>
      <c r="H98" s="66"/>
      <c r="I98" s="144"/>
      <c r="J98" s="144"/>
      <c r="K98" s="144"/>
      <c r="L98" s="144"/>
      <c r="M98" s="144"/>
      <c r="N98" s="144"/>
    </row>
    <row r="99" spans="1:14" ht="12.75">
      <c r="A99" s="40"/>
      <c r="B99" s="53"/>
      <c r="C99" s="37" t="s">
        <v>161</v>
      </c>
      <c r="D99" s="78"/>
      <c r="E99" s="38"/>
      <c r="F99" s="171"/>
      <c r="G99" s="171"/>
      <c r="H99" s="66"/>
      <c r="I99" s="144">
        <v>2</v>
      </c>
      <c r="J99" s="144"/>
      <c r="K99" s="144"/>
      <c r="L99" s="144"/>
      <c r="M99" s="144"/>
      <c r="N99" s="144"/>
    </row>
    <row r="100" spans="1:19" ht="12.75">
      <c r="A100" s="40"/>
      <c r="C100" s="147" t="s">
        <v>52</v>
      </c>
      <c r="D100" s="147">
        <v>35</v>
      </c>
      <c r="E100" s="148">
        <v>12</v>
      </c>
      <c r="F100" s="171">
        <v>39131</v>
      </c>
      <c r="G100" s="171">
        <f>F100+E100</f>
        <v>39143</v>
      </c>
      <c r="H100" s="143">
        <v>1</v>
      </c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>
        <v>245</v>
      </c>
    </row>
    <row r="101" spans="1:19" ht="12.75">
      <c r="A101" s="40"/>
      <c r="C101" s="147" t="s">
        <v>53</v>
      </c>
      <c r="D101" s="147">
        <v>5</v>
      </c>
      <c r="E101" s="148">
        <v>7</v>
      </c>
      <c r="F101" s="171">
        <f>G100</f>
        <v>39143</v>
      </c>
      <c r="G101" s="171">
        <f>F101+E101</f>
        <v>39150</v>
      </c>
      <c r="H101" s="143">
        <v>1</v>
      </c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>
        <v>53</v>
      </c>
    </row>
    <row r="102" spans="1:19" ht="12.75">
      <c r="A102" s="40"/>
      <c r="C102" s="147" t="s">
        <v>54</v>
      </c>
      <c r="D102" s="147">
        <v>0</v>
      </c>
      <c r="E102" s="148">
        <v>1</v>
      </c>
      <c r="F102" s="171">
        <f>G101</f>
        <v>39150</v>
      </c>
      <c r="G102" s="171">
        <f>F102+E102</f>
        <v>39151</v>
      </c>
      <c r="H102" s="143">
        <v>1</v>
      </c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>
        <v>11</v>
      </c>
    </row>
    <row r="103" spans="1:19" ht="12.75">
      <c r="A103" s="40"/>
      <c r="C103" s="147" t="s">
        <v>55</v>
      </c>
      <c r="D103" s="147">
        <v>15</v>
      </c>
      <c r="E103" s="148">
        <v>3</v>
      </c>
      <c r="F103" s="171">
        <f>G102</f>
        <v>39151</v>
      </c>
      <c r="G103" s="171">
        <f>F103+E103</f>
        <v>39154</v>
      </c>
      <c r="H103" s="143">
        <v>1</v>
      </c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>
        <v>183</v>
      </c>
    </row>
    <row r="104" spans="1:19" ht="12.75">
      <c r="A104" s="40"/>
      <c r="C104" s="147" t="s">
        <v>56</v>
      </c>
      <c r="D104" s="147">
        <v>27</v>
      </c>
      <c r="E104" s="148">
        <v>14</v>
      </c>
      <c r="F104" s="171">
        <f>G103</f>
        <v>39154</v>
      </c>
      <c r="G104" s="171">
        <f>F104+E104</f>
        <v>39168</v>
      </c>
      <c r="H104" s="143">
        <v>1</v>
      </c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>
        <v>280</v>
      </c>
    </row>
    <row r="105" spans="1:19" ht="12.75">
      <c r="A105" s="40"/>
      <c r="C105" s="147" t="s">
        <v>58</v>
      </c>
      <c r="D105" s="147">
        <v>31</v>
      </c>
      <c r="E105" s="148">
        <v>3</v>
      </c>
      <c r="F105" s="171">
        <f>G104</f>
        <v>39168</v>
      </c>
      <c r="G105" s="171">
        <f aca="true" t="shared" si="5" ref="G105:G113">F105+E105</f>
        <v>39171</v>
      </c>
      <c r="H105" s="143">
        <v>1</v>
      </c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>
        <v>163</v>
      </c>
    </row>
    <row r="106" spans="1:19" ht="12" customHeight="1">
      <c r="A106" s="40"/>
      <c r="C106" s="147" t="s">
        <v>127</v>
      </c>
      <c r="D106" s="147"/>
      <c r="E106" s="148">
        <v>4</v>
      </c>
      <c r="F106" s="171">
        <f aca="true" t="shared" si="6" ref="F106:F112">G105</f>
        <v>39171</v>
      </c>
      <c r="G106" s="170">
        <f t="shared" si="5"/>
        <v>39175</v>
      </c>
      <c r="H106" s="143">
        <v>1</v>
      </c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>
        <v>28</v>
      </c>
    </row>
    <row r="107" spans="1:31" ht="12.75">
      <c r="A107" s="40"/>
      <c r="C107" s="37" t="s">
        <v>61</v>
      </c>
      <c r="D107" s="78">
        <v>8</v>
      </c>
      <c r="E107" s="38">
        <v>5</v>
      </c>
      <c r="F107" s="171">
        <f t="shared" si="6"/>
        <v>39175</v>
      </c>
      <c r="G107" s="171">
        <f t="shared" si="5"/>
        <v>39180</v>
      </c>
      <c r="H107" s="66" t="s">
        <v>140</v>
      </c>
      <c r="I107" s="144"/>
      <c r="S107" s="96">
        <v>80</v>
      </c>
      <c r="T107" s="85">
        <v>2.5</v>
      </c>
      <c r="U107" s="85">
        <f aca="true" t="shared" si="7" ref="U107:U118">8*T107*E107</f>
        <v>100</v>
      </c>
      <c r="AE107" t="s">
        <v>188</v>
      </c>
    </row>
    <row r="108" spans="1:31" ht="12.75">
      <c r="A108" s="40"/>
      <c r="C108" s="37" t="s">
        <v>62</v>
      </c>
      <c r="D108" s="78">
        <v>2</v>
      </c>
      <c r="E108" s="38">
        <v>2</v>
      </c>
      <c r="F108" s="171">
        <f t="shared" si="6"/>
        <v>39180</v>
      </c>
      <c r="G108" s="171">
        <f t="shared" si="5"/>
        <v>39182</v>
      </c>
      <c r="H108" s="66" t="s">
        <v>140</v>
      </c>
      <c r="I108" s="144"/>
      <c r="S108" s="96">
        <v>23</v>
      </c>
      <c r="T108" s="85">
        <v>2.5</v>
      </c>
      <c r="U108" s="85">
        <f t="shared" si="7"/>
        <v>40</v>
      </c>
      <c r="AE108" t="s">
        <v>188</v>
      </c>
    </row>
    <row r="109" spans="1:31" ht="12.75">
      <c r="A109" s="40"/>
      <c r="C109" s="37" t="s">
        <v>59</v>
      </c>
      <c r="D109" s="78">
        <v>34</v>
      </c>
      <c r="E109" s="38">
        <v>15</v>
      </c>
      <c r="F109" s="171">
        <f t="shared" si="6"/>
        <v>39182</v>
      </c>
      <c r="G109" s="171">
        <f t="shared" si="5"/>
        <v>39197</v>
      </c>
      <c r="H109" s="66" t="s">
        <v>142</v>
      </c>
      <c r="I109" s="144"/>
      <c r="S109" s="96">
        <v>384</v>
      </c>
      <c r="T109" s="85">
        <v>2.5</v>
      </c>
      <c r="U109" s="85">
        <f t="shared" si="7"/>
        <v>300</v>
      </c>
      <c r="AE109" t="s">
        <v>188</v>
      </c>
    </row>
    <row r="110" spans="1:31" ht="12.75">
      <c r="A110" s="40"/>
      <c r="C110" s="37" t="s">
        <v>131</v>
      </c>
      <c r="D110" s="78">
        <v>34</v>
      </c>
      <c r="E110" s="38">
        <v>10</v>
      </c>
      <c r="F110" s="171">
        <f t="shared" si="6"/>
        <v>39197</v>
      </c>
      <c r="G110" s="171">
        <f t="shared" si="5"/>
        <v>39207</v>
      </c>
      <c r="H110" s="66" t="s">
        <v>142</v>
      </c>
      <c r="I110" s="144">
        <v>2</v>
      </c>
      <c r="S110" s="96">
        <v>192</v>
      </c>
      <c r="T110" s="85">
        <v>2.5</v>
      </c>
      <c r="U110" s="85">
        <f t="shared" si="7"/>
        <v>200</v>
      </c>
      <c r="AE110" t="s">
        <v>188</v>
      </c>
    </row>
    <row r="111" spans="1:31" ht="12.75">
      <c r="A111" s="40"/>
      <c r="C111" s="37" t="s">
        <v>60</v>
      </c>
      <c r="D111" s="78">
        <v>7</v>
      </c>
      <c r="E111" s="38">
        <v>5</v>
      </c>
      <c r="F111" s="171">
        <f t="shared" si="6"/>
        <v>39207</v>
      </c>
      <c r="G111" s="171">
        <f t="shared" si="5"/>
        <v>39212</v>
      </c>
      <c r="H111" s="66" t="s">
        <v>145</v>
      </c>
      <c r="I111" s="144"/>
      <c r="S111" s="96">
        <v>38</v>
      </c>
      <c r="T111" s="85">
        <v>2.5</v>
      </c>
      <c r="U111" s="85">
        <f t="shared" si="7"/>
        <v>100</v>
      </c>
      <c r="AE111" t="s">
        <v>188</v>
      </c>
    </row>
    <row r="112" spans="1:31" s="237" customFormat="1" ht="12.75">
      <c r="A112" s="238"/>
      <c r="B112" s="226"/>
      <c r="C112" s="230" t="s">
        <v>227</v>
      </c>
      <c r="D112" s="229">
        <v>6</v>
      </c>
      <c r="E112" s="239">
        <v>5</v>
      </c>
      <c r="F112" s="232">
        <f t="shared" si="6"/>
        <v>39212</v>
      </c>
      <c r="G112" s="232">
        <f t="shared" si="5"/>
        <v>39217</v>
      </c>
      <c r="H112" s="233"/>
      <c r="I112" s="236">
        <v>4</v>
      </c>
      <c r="S112" s="240">
        <v>46</v>
      </c>
      <c r="T112" s="236">
        <v>2.5</v>
      </c>
      <c r="U112" s="236">
        <f t="shared" si="7"/>
        <v>100</v>
      </c>
      <c r="AE112" s="237" t="s">
        <v>188</v>
      </c>
    </row>
    <row r="113" spans="1:31" s="237" customFormat="1" ht="12.75">
      <c r="A113" s="238"/>
      <c r="B113" s="227"/>
      <c r="C113" s="230" t="s">
        <v>226</v>
      </c>
      <c r="D113" s="229">
        <v>3</v>
      </c>
      <c r="E113" s="239">
        <v>2</v>
      </c>
      <c r="F113" s="232">
        <f>G111</f>
        <v>39212</v>
      </c>
      <c r="G113" s="232">
        <f t="shared" si="5"/>
        <v>39214</v>
      </c>
      <c r="H113" s="233" t="s">
        <v>141</v>
      </c>
      <c r="I113" s="236"/>
      <c r="S113" s="240">
        <v>29</v>
      </c>
      <c r="T113" s="236">
        <v>2.5</v>
      </c>
      <c r="U113" s="236">
        <f t="shared" si="7"/>
        <v>40</v>
      </c>
      <c r="AE113" s="237" t="s">
        <v>188</v>
      </c>
    </row>
    <row r="114" spans="1:31" ht="12.75">
      <c r="A114" s="40"/>
      <c r="C114" s="37" t="s">
        <v>57</v>
      </c>
      <c r="D114" s="78">
        <v>12</v>
      </c>
      <c r="E114" s="38">
        <v>18</v>
      </c>
      <c r="F114" s="171">
        <f>G111</f>
        <v>39212</v>
      </c>
      <c r="G114" s="171">
        <f>F114+E114</f>
        <v>39230</v>
      </c>
      <c r="H114" s="66" t="s">
        <v>145</v>
      </c>
      <c r="I114" s="144"/>
      <c r="S114" s="96">
        <v>10</v>
      </c>
      <c r="T114" s="85">
        <v>2.5</v>
      </c>
      <c r="U114" s="85">
        <f t="shared" si="7"/>
        <v>360</v>
      </c>
      <c r="AE114" t="s">
        <v>188</v>
      </c>
    </row>
    <row r="115" spans="1:21" s="151" customFormat="1" ht="12.75">
      <c r="A115" s="109"/>
      <c r="B115" s="162"/>
      <c r="C115" s="152" t="s">
        <v>202</v>
      </c>
      <c r="D115" s="153">
        <v>48</v>
      </c>
      <c r="E115" s="154">
        <v>4</v>
      </c>
      <c r="F115" s="171">
        <f>G114</f>
        <v>39230</v>
      </c>
      <c r="G115" s="171">
        <f>F115+E115</f>
        <v>39234</v>
      </c>
      <c r="H115" s="159"/>
      <c r="I115" s="161"/>
      <c r="S115" s="160">
        <v>288</v>
      </c>
      <c r="T115" s="161">
        <v>2.5</v>
      </c>
      <c r="U115" s="161">
        <f>8*T115*E115</f>
        <v>80</v>
      </c>
    </row>
    <row r="116" spans="1:31" ht="12.75">
      <c r="A116" s="40"/>
      <c r="C116" s="37" t="s">
        <v>63</v>
      </c>
      <c r="D116" s="78">
        <v>4</v>
      </c>
      <c r="E116" s="38">
        <v>4</v>
      </c>
      <c r="F116" s="171">
        <f>G114</f>
        <v>39230</v>
      </c>
      <c r="G116" s="171">
        <f>F116+E116</f>
        <v>39234</v>
      </c>
      <c r="H116" s="66" t="s">
        <v>145</v>
      </c>
      <c r="I116" s="144"/>
      <c r="S116" s="96">
        <v>33.15</v>
      </c>
      <c r="T116" s="85">
        <v>2.5</v>
      </c>
      <c r="U116" s="85">
        <f t="shared" si="7"/>
        <v>80</v>
      </c>
      <c r="AE116" t="s">
        <v>188</v>
      </c>
    </row>
    <row r="117" spans="1:31" s="237" customFormat="1" ht="12.75">
      <c r="A117" s="238"/>
      <c r="B117" s="227"/>
      <c r="C117" s="230" t="s">
        <v>225</v>
      </c>
      <c r="D117" s="229">
        <v>3</v>
      </c>
      <c r="E117" s="239">
        <v>6</v>
      </c>
      <c r="F117" s="232">
        <f>G116</f>
        <v>39234</v>
      </c>
      <c r="G117" s="232">
        <f>F117+E117</f>
        <v>39240</v>
      </c>
      <c r="H117" s="233" t="s">
        <v>141</v>
      </c>
      <c r="I117" s="236"/>
      <c r="S117" s="240">
        <v>29</v>
      </c>
      <c r="T117" s="236">
        <v>2.5</v>
      </c>
      <c r="U117" s="236">
        <f t="shared" si="7"/>
        <v>120</v>
      </c>
      <c r="AE117" s="237" t="s">
        <v>188</v>
      </c>
    </row>
    <row r="118" spans="1:31" ht="12.75">
      <c r="A118" s="40"/>
      <c r="C118" s="37" t="s">
        <v>64</v>
      </c>
      <c r="D118" s="78">
        <v>2</v>
      </c>
      <c r="E118" s="38">
        <v>2</v>
      </c>
      <c r="F118" s="171">
        <f>G116</f>
        <v>39234</v>
      </c>
      <c r="G118" s="171">
        <f>F118+E118</f>
        <v>39236</v>
      </c>
      <c r="H118" s="66" t="s">
        <v>145</v>
      </c>
      <c r="I118" s="144"/>
      <c r="S118" s="96">
        <v>63</v>
      </c>
      <c r="T118" s="85">
        <v>2.5</v>
      </c>
      <c r="U118" s="85">
        <f t="shared" si="7"/>
        <v>40</v>
      </c>
      <c r="AE118" t="s">
        <v>188</v>
      </c>
    </row>
    <row r="119" spans="2:9" ht="12.75">
      <c r="B119" s="40" t="s">
        <v>130</v>
      </c>
      <c r="C119" s="37"/>
      <c r="D119" s="78"/>
      <c r="E119" s="38"/>
      <c r="F119" s="171"/>
      <c r="G119" s="171"/>
      <c r="H119" s="66"/>
      <c r="I119" s="144"/>
    </row>
    <row r="120" spans="1:9" ht="12.75">
      <c r="A120" s="40"/>
      <c r="B120" s="53"/>
      <c r="C120" s="37" t="s">
        <v>161</v>
      </c>
      <c r="D120" s="78"/>
      <c r="E120" s="38"/>
      <c r="F120" s="171"/>
      <c r="G120" s="171"/>
      <c r="H120" s="66"/>
      <c r="I120" s="144">
        <v>2</v>
      </c>
    </row>
    <row r="121" spans="1:21" s="144" customFormat="1" ht="12.75">
      <c r="A121" s="149"/>
      <c r="B121" s="150"/>
      <c r="C121" s="147" t="s">
        <v>52</v>
      </c>
      <c r="D121" s="147">
        <v>26</v>
      </c>
      <c r="E121" s="148">
        <v>12</v>
      </c>
      <c r="F121" s="171">
        <v>39181</v>
      </c>
      <c r="G121" s="171">
        <f aca="true" t="shared" si="8" ref="G121:G139">F121+E121</f>
        <v>39193</v>
      </c>
      <c r="H121" s="143">
        <v>1</v>
      </c>
      <c r="S121" s="144">
        <v>221</v>
      </c>
      <c r="T121" s="85"/>
      <c r="U121" s="85"/>
    </row>
    <row r="122" spans="1:31" s="237" customFormat="1" ht="12.75">
      <c r="A122" s="238"/>
      <c r="B122" s="227"/>
      <c r="C122" s="230" t="s">
        <v>226</v>
      </c>
      <c r="D122" s="229">
        <v>3</v>
      </c>
      <c r="E122" s="239">
        <v>2</v>
      </c>
      <c r="F122" s="232">
        <f>G121</f>
        <v>39193</v>
      </c>
      <c r="G122" s="232">
        <f t="shared" si="8"/>
        <v>39195</v>
      </c>
      <c r="H122" s="233" t="s">
        <v>141</v>
      </c>
      <c r="I122" s="236"/>
      <c r="S122" s="240">
        <v>29</v>
      </c>
      <c r="T122" s="236">
        <v>2.5</v>
      </c>
      <c r="U122" s="236">
        <f>8*T122*E122</f>
        <v>40</v>
      </c>
      <c r="AE122" s="237" t="s">
        <v>188</v>
      </c>
    </row>
    <row r="123" spans="1:31" ht="12.75">
      <c r="A123" s="40"/>
      <c r="B123" s="52"/>
      <c r="C123" s="37" t="s">
        <v>53</v>
      </c>
      <c r="D123" s="78">
        <v>3</v>
      </c>
      <c r="E123" s="38">
        <v>7</v>
      </c>
      <c r="F123" s="171">
        <f>G121</f>
        <v>39193</v>
      </c>
      <c r="G123" s="171">
        <f t="shared" si="8"/>
        <v>39200</v>
      </c>
      <c r="H123" s="66" t="s">
        <v>141</v>
      </c>
      <c r="I123" s="144"/>
      <c r="S123" s="96">
        <v>29</v>
      </c>
      <c r="T123" s="85">
        <v>2.5</v>
      </c>
      <c r="U123" s="85">
        <f aca="true" t="shared" si="9" ref="U123:U142">8*T123*E123</f>
        <v>140</v>
      </c>
      <c r="AE123" t="s">
        <v>188</v>
      </c>
    </row>
    <row r="124" spans="1:31" s="237" customFormat="1" ht="12.75">
      <c r="A124" s="238"/>
      <c r="B124" s="227"/>
      <c r="C124" s="230" t="s">
        <v>225</v>
      </c>
      <c r="D124" s="229">
        <v>3</v>
      </c>
      <c r="E124" s="239">
        <v>6</v>
      </c>
      <c r="F124" s="232">
        <f>G123</f>
        <v>39200</v>
      </c>
      <c r="G124" s="232">
        <f>F124+E124</f>
        <v>39206</v>
      </c>
      <c r="H124" s="233" t="s">
        <v>141</v>
      </c>
      <c r="I124" s="236"/>
      <c r="S124" s="240">
        <v>29</v>
      </c>
      <c r="T124" s="236">
        <v>2.5</v>
      </c>
      <c r="U124" s="236">
        <f>8*T124*E124</f>
        <v>120</v>
      </c>
      <c r="AE124" s="237" t="s">
        <v>188</v>
      </c>
    </row>
    <row r="125" spans="1:31" ht="12.75">
      <c r="A125" s="40"/>
      <c r="B125" s="52"/>
      <c r="C125" s="37" t="s">
        <v>54</v>
      </c>
      <c r="D125" s="78">
        <v>0</v>
      </c>
      <c r="E125" s="38">
        <v>1</v>
      </c>
      <c r="F125" s="171">
        <f>G123</f>
        <v>39200</v>
      </c>
      <c r="G125" s="171">
        <f t="shared" si="8"/>
        <v>39201</v>
      </c>
      <c r="H125" s="66" t="s">
        <v>141</v>
      </c>
      <c r="I125" s="144"/>
      <c r="S125" s="96">
        <v>11</v>
      </c>
      <c r="T125" s="85">
        <v>2.5</v>
      </c>
      <c r="U125" s="85">
        <f t="shared" si="9"/>
        <v>20</v>
      </c>
      <c r="AE125" t="s">
        <v>188</v>
      </c>
    </row>
    <row r="126" spans="1:31" ht="12.75">
      <c r="A126" s="40"/>
      <c r="B126" s="52"/>
      <c r="C126" s="37" t="s">
        <v>55</v>
      </c>
      <c r="D126" s="78">
        <v>15</v>
      </c>
      <c r="E126" s="38">
        <v>3</v>
      </c>
      <c r="F126" s="171">
        <f aca="true" t="shared" si="10" ref="F126:F135">G125</f>
        <v>39201</v>
      </c>
      <c r="G126" s="171">
        <f t="shared" si="8"/>
        <v>39204</v>
      </c>
      <c r="H126" s="66" t="s">
        <v>141</v>
      </c>
      <c r="I126" s="144">
        <v>2</v>
      </c>
      <c r="S126" s="96">
        <v>86</v>
      </c>
      <c r="T126" s="85">
        <v>2.5</v>
      </c>
      <c r="U126" s="85">
        <f t="shared" si="9"/>
        <v>60</v>
      </c>
      <c r="AE126" t="s">
        <v>188</v>
      </c>
    </row>
    <row r="127" spans="1:31" ht="12.75">
      <c r="A127" s="40"/>
      <c r="B127" s="52"/>
      <c r="C127" s="37" t="s">
        <v>56</v>
      </c>
      <c r="D127" s="78">
        <v>28</v>
      </c>
      <c r="E127" s="38">
        <v>14</v>
      </c>
      <c r="F127" s="171">
        <f t="shared" si="10"/>
        <v>39204</v>
      </c>
      <c r="G127" s="171">
        <f t="shared" si="8"/>
        <v>39218</v>
      </c>
      <c r="H127" s="66" t="s">
        <v>142</v>
      </c>
      <c r="I127" s="144"/>
      <c r="S127" s="96">
        <v>420</v>
      </c>
      <c r="T127" s="85">
        <v>2.5</v>
      </c>
      <c r="U127" s="85">
        <f t="shared" si="9"/>
        <v>280</v>
      </c>
      <c r="AE127" t="s">
        <v>188</v>
      </c>
    </row>
    <row r="128" spans="1:31" ht="12.75">
      <c r="A128" s="40"/>
      <c r="B128" s="52"/>
      <c r="C128" s="37" t="s">
        <v>58</v>
      </c>
      <c r="D128" s="78">
        <v>26</v>
      </c>
      <c r="E128" s="38">
        <v>3</v>
      </c>
      <c r="F128" s="171">
        <f t="shared" si="10"/>
        <v>39218</v>
      </c>
      <c r="G128" s="171">
        <f aca="true" t="shared" si="11" ref="G128:G135">F128+E128</f>
        <v>39221</v>
      </c>
      <c r="H128" s="66" t="s">
        <v>142</v>
      </c>
      <c r="I128" s="144"/>
      <c r="S128" s="96">
        <v>266</v>
      </c>
      <c r="T128" s="85">
        <v>2.5</v>
      </c>
      <c r="U128" s="85">
        <f t="shared" si="9"/>
        <v>60</v>
      </c>
      <c r="AE128" t="s">
        <v>188</v>
      </c>
    </row>
    <row r="129" spans="1:31" ht="12.75">
      <c r="A129" s="40"/>
      <c r="B129" s="52"/>
      <c r="C129" s="37" t="s">
        <v>127</v>
      </c>
      <c r="D129" s="78"/>
      <c r="E129" s="38">
        <v>4</v>
      </c>
      <c r="F129" s="171">
        <f t="shared" si="10"/>
        <v>39221</v>
      </c>
      <c r="G129" s="171">
        <f t="shared" si="11"/>
        <v>39225</v>
      </c>
      <c r="H129" s="66" t="s">
        <v>142</v>
      </c>
      <c r="I129" s="144"/>
      <c r="S129" s="96">
        <v>28</v>
      </c>
      <c r="T129" s="85">
        <v>2.5</v>
      </c>
      <c r="U129" s="85">
        <f t="shared" si="9"/>
        <v>80</v>
      </c>
      <c r="AE129" t="s">
        <v>188</v>
      </c>
    </row>
    <row r="130" spans="1:31" ht="12.75">
      <c r="A130" s="40"/>
      <c r="B130" s="52"/>
      <c r="C130" s="37" t="s">
        <v>61</v>
      </c>
      <c r="D130" s="78">
        <v>8</v>
      </c>
      <c r="E130" s="38">
        <v>5</v>
      </c>
      <c r="F130" s="171">
        <f t="shared" si="10"/>
        <v>39225</v>
      </c>
      <c r="G130" s="171">
        <f t="shared" si="11"/>
        <v>39230</v>
      </c>
      <c r="H130" s="66" t="s">
        <v>146</v>
      </c>
      <c r="I130" s="144"/>
      <c r="S130" s="96">
        <v>50</v>
      </c>
      <c r="T130" s="85">
        <v>2.5</v>
      </c>
      <c r="U130" s="85">
        <f t="shared" si="9"/>
        <v>100</v>
      </c>
      <c r="AE130" t="s">
        <v>188</v>
      </c>
    </row>
    <row r="131" spans="1:31" ht="12.75">
      <c r="A131" s="40"/>
      <c r="B131" s="52"/>
      <c r="C131" s="37" t="s">
        <v>62</v>
      </c>
      <c r="D131" s="78">
        <v>2</v>
      </c>
      <c r="E131" s="38">
        <v>2</v>
      </c>
      <c r="F131" s="171">
        <f t="shared" si="10"/>
        <v>39230</v>
      </c>
      <c r="G131" s="171">
        <f t="shared" si="11"/>
        <v>39232</v>
      </c>
      <c r="H131" s="66" t="s">
        <v>147</v>
      </c>
      <c r="I131" s="144"/>
      <c r="S131" s="96">
        <v>22</v>
      </c>
      <c r="T131" s="85">
        <v>2.5</v>
      </c>
      <c r="U131" s="85">
        <f t="shared" si="9"/>
        <v>40</v>
      </c>
      <c r="AE131" t="s">
        <v>188</v>
      </c>
    </row>
    <row r="132" spans="1:31" ht="12.75">
      <c r="A132" s="40"/>
      <c r="B132" s="52"/>
      <c r="C132" s="37" t="s">
        <v>59</v>
      </c>
      <c r="D132" s="78">
        <v>29</v>
      </c>
      <c r="E132" s="38">
        <v>15</v>
      </c>
      <c r="F132" s="171">
        <f t="shared" si="10"/>
        <v>39232</v>
      </c>
      <c r="G132" s="171">
        <f t="shared" si="11"/>
        <v>39247</v>
      </c>
      <c r="H132" s="66" t="s">
        <v>147</v>
      </c>
      <c r="I132" s="144"/>
      <c r="S132" s="96">
        <v>352</v>
      </c>
      <c r="T132" s="85">
        <v>2.5</v>
      </c>
      <c r="U132" s="85">
        <f t="shared" si="9"/>
        <v>300</v>
      </c>
      <c r="AE132" t="s">
        <v>188</v>
      </c>
    </row>
    <row r="133" spans="1:31" ht="12.75">
      <c r="A133" s="40"/>
      <c r="C133" s="37" t="s">
        <v>131</v>
      </c>
      <c r="D133" s="78">
        <v>34</v>
      </c>
      <c r="E133" s="38">
        <v>10</v>
      </c>
      <c r="F133" s="171">
        <f t="shared" si="10"/>
        <v>39247</v>
      </c>
      <c r="G133" s="171">
        <f t="shared" si="11"/>
        <v>39257</v>
      </c>
      <c r="H133" s="66" t="s">
        <v>147</v>
      </c>
      <c r="I133" s="144">
        <v>2</v>
      </c>
      <c r="S133" s="96">
        <v>192</v>
      </c>
      <c r="T133" s="85">
        <v>2.5</v>
      </c>
      <c r="U133" s="85">
        <f t="shared" si="9"/>
        <v>200</v>
      </c>
      <c r="AE133" t="s">
        <v>188</v>
      </c>
    </row>
    <row r="134" spans="1:31" ht="12.75">
      <c r="A134" s="40"/>
      <c r="B134" s="52"/>
      <c r="C134" s="37" t="s">
        <v>60</v>
      </c>
      <c r="D134" s="78">
        <v>4</v>
      </c>
      <c r="E134" s="38">
        <v>5</v>
      </c>
      <c r="F134" s="171">
        <f t="shared" si="10"/>
        <v>39257</v>
      </c>
      <c r="G134" s="171">
        <f t="shared" si="11"/>
        <v>39262</v>
      </c>
      <c r="H134" s="66" t="s">
        <v>147</v>
      </c>
      <c r="I134" s="144"/>
      <c r="S134" s="96">
        <v>36</v>
      </c>
      <c r="T134" s="85">
        <v>2.5</v>
      </c>
      <c r="U134" s="85">
        <f t="shared" si="9"/>
        <v>100</v>
      </c>
      <c r="AE134" t="s">
        <v>188</v>
      </c>
    </row>
    <row r="135" spans="1:31" s="237" customFormat="1" ht="12.75">
      <c r="A135" s="238"/>
      <c r="B135" s="226"/>
      <c r="C135" s="230" t="s">
        <v>227</v>
      </c>
      <c r="D135" s="229">
        <v>6</v>
      </c>
      <c r="E135" s="239">
        <v>5</v>
      </c>
      <c r="F135" s="232">
        <f t="shared" si="10"/>
        <v>39262</v>
      </c>
      <c r="G135" s="232">
        <f t="shared" si="11"/>
        <v>39267</v>
      </c>
      <c r="H135" s="233"/>
      <c r="I135" s="236">
        <v>4</v>
      </c>
      <c r="S135" s="240">
        <v>46</v>
      </c>
      <c r="T135" s="236">
        <v>2.5</v>
      </c>
      <c r="U135" s="236">
        <f t="shared" si="9"/>
        <v>100</v>
      </c>
      <c r="AE135" s="237" t="s">
        <v>188</v>
      </c>
    </row>
    <row r="136" spans="1:31" ht="12.75">
      <c r="A136" s="40"/>
      <c r="B136" s="52"/>
      <c r="C136" s="37" t="s">
        <v>57</v>
      </c>
      <c r="D136" s="78">
        <v>2</v>
      </c>
      <c r="E136" s="38">
        <v>18</v>
      </c>
      <c r="F136" s="171">
        <f>G134</f>
        <v>39262</v>
      </c>
      <c r="G136" s="171">
        <f t="shared" si="8"/>
        <v>39280</v>
      </c>
      <c r="H136" s="66" t="s">
        <v>147</v>
      </c>
      <c r="I136" s="144"/>
      <c r="S136" s="96">
        <v>10</v>
      </c>
      <c r="T136" s="85">
        <v>2.5</v>
      </c>
      <c r="U136" s="85">
        <f t="shared" si="9"/>
        <v>360</v>
      </c>
      <c r="AE136" t="s">
        <v>188</v>
      </c>
    </row>
    <row r="137" spans="1:21" s="151" customFormat="1" ht="12.75">
      <c r="A137" s="109"/>
      <c r="B137" s="162"/>
      <c r="C137" s="152" t="s">
        <v>202</v>
      </c>
      <c r="D137" s="153">
        <v>48</v>
      </c>
      <c r="E137" s="154">
        <v>4</v>
      </c>
      <c r="F137" s="171">
        <f>G136</f>
        <v>39280</v>
      </c>
      <c r="G137" s="171">
        <f>F137+E137</f>
        <v>39284</v>
      </c>
      <c r="H137" s="159"/>
      <c r="I137" s="161"/>
      <c r="S137" s="160">
        <v>288</v>
      </c>
      <c r="T137" s="161">
        <v>2.5</v>
      </c>
      <c r="U137" s="85">
        <f t="shared" si="9"/>
        <v>80</v>
      </c>
    </row>
    <row r="138" spans="1:31" ht="12.75">
      <c r="A138" s="40"/>
      <c r="B138" s="52"/>
      <c r="C138" s="37" t="s">
        <v>63</v>
      </c>
      <c r="D138" s="78">
        <v>2</v>
      </c>
      <c r="E138" s="38">
        <v>4</v>
      </c>
      <c r="F138" s="171">
        <f>G136</f>
        <v>39280</v>
      </c>
      <c r="G138" s="171">
        <f t="shared" si="8"/>
        <v>39284</v>
      </c>
      <c r="H138" s="66" t="s">
        <v>147</v>
      </c>
      <c r="S138" s="96">
        <v>33.15</v>
      </c>
      <c r="T138" s="85">
        <v>2.5</v>
      </c>
      <c r="U138" s="85">
        <f t="shared" si="9"/>
        <v>80</v>
      </c>
      <c r="AE138" t="s">
        <v>188</v>
      </c>
    </row>
    <row r="139" spans="1:31" ht="12.75">
      <c r="A139" s="40"/>
      <c r="B139" s="55"/>
      <c r="C139" s="37" t="s">
        <v>64</v>
      </c>
      <c r="D139" s="78">
        <v>2</v>
      </c>
      <c r="E139" s="38">
        <v>2</v>
      </c>
      <c r="F139" s="171">
        <f>G138</f>
        <v>39284</v>
      </c>
      <c r="G139" s="171">
        <f t="shared" si="8"/>
        <v>39286</v>
      </c>
      <c r="H139" s="66" t="s">
        <v>147</v>
      </c>
      <c r="S139" s="96">
        <v>43</v>
      </c>
      <c r="T139" s="85">
        <v>2.5</v>
      </c>
      <c r="U139" s="85">
        <f t="shared" si="9"/>
        <v>40</v>
      </c>
      <c r="AE139" t="s">
        <v>188</v>
      </c>
    </row>
    <row r="140" spans="1:21" ht="12.75">
      <c r="A140" s="52"/>
      <c r="B140" s="40" t="s">
        <v>65</v>
      </c>
      <c r="C140" s="37"/>
      <c r="D140" s="78"/>
      <c r="E140" s="38"/>
      <c r="F140" s="171"/>
      <c r="G140" s="171"/>
      <c r="H140" s="66"/>
      <c r="U140" s="85">
        <f t="shared" si="9"/>
        <v>0</v>
      </c>
    </row>
    <row r="141" spans="1:21" s="151" customFormat="1" ht="12.75">
      <c r="A141" s="109"/>
      <c r="B141" s="162"/>
      <c r="C141" s="152" t="s">
        <v>198</v>
      </c>
      <c r="D141" s="153">
        <v>48</v>
      </c>
      <c r="E141" s="154">
        <v>17</v>
      </c>
      <c r="F141" s="171">
        <v>39457</v>
      </c>
      <c r="G141" s="171">
        <f>F141+E141</f>
        <v>39474</v>
      </c>
      <c r="H141" s="159"/>
      <c r="S141" s="160">
        <v>288</v>
      </c>
      <c r="T141" s="161">
        <v>2.5</v>
      </c>
      <c r="U141" s="85">
        <f t="shared" si="9"/>
        <v>340</v>
      </c>
    </row>
    <row r="142" spans="1:21" s="151" customFormat="1" ht="12.75">
      <c r="A142" s="109"/>
      <c r="B142" s="162"/>
      <c r="C142" s="152" t="s">
        <v>202</v>
      </c>
      <c r="D142" s="153">
        <v>48</v>
      </c>
      <c r="E142" s="154">
        <v>2</v>
      </c>
      <c r="F142" s="171">
        <f>G141</f>
        <v>39474</v>
      </c>
      <c r="G142" s="171">
        <f>F142+E142</f>
        <v>39476</v>
      </c>
      <c r="H142" s="159"/>
      <c r="S142" s="160">
        <v>288</v>
      </c>
      <c r="T142" s="161">
        <v>2.5</v>
      </c>
      <c r="U142" s="85">
        <f t="shared" si="9"/>
        <v>40</v>
      </c>
    </row>
    <row r="143" spans="1:8" s="160" customFormat="1" ht="12.75">
      <c r="A143" s="187"/>
      <c r="B143" s="187"/>
      <c r="C143" s="188"/>
      <c r="D143" s="188"/>
      <c r="E143" s="189"/>
      <c r="F143" s="175"/>
      <c r="G143" s="175"/>
      <c r="H143" s="190"/>
    </row>
    <row r="144" spans="1:9" ht="12.75">
      <c r="A144" s="53"/>
      <c r="B144" s="50" t="s">
        <v>124</v>
      </c>
      <c r="C144" s="44"/>
      <c r="D144" s="80"/>
      <c r="E144" s="45"/>
      <c r="F144" s="175"/>
      <c r="G144" s="175"/>
      <c r="H144" s="66"/>
      <c r="I144" s="144"/>
    </row>
    <row r="145" spans="2:29" ht="12.75">
      <c r="B145" s="52"/>
      <c r="C145" s="42" t="s">
        <v>115</v>
      </c>
      <c r="D145" s="78">
        <v>46</v>
      </c>
      <c r="E145" s="37">
        <v>2</v>
      </c>
      <c r="F145" s="176">
        <v>39181</v>
      </c>
      <c r="G145" s="171">
        <f aca="true" t="shared" si="12" ref="G145:G155">F145+E145</f>
        <v>39183</v>
      </c>
      <c r="H145" s="66"/>
      <c r="I145" s="144">
        <v>3</v>
      </c>
      <c r="J145" s="43"/>
      <c r="K145" s="42"/>
      <c r="L145" s="42"/>
      <c r="M145" s="42"/>
      <c r="N145" s="42"/>
      <c r="O145" s="42"/>
      <c r="P145" s="42"/>
      <c r="Q145" s="42"/>
      <c r="R145" s="42"/>
      <c r="S145" s="97"/>
      <c r="T145" s="85">
        <v>2.5</v>
      </c>
      <c r="U145" s="85">
        <f aca="true" t="shared" si="13" ref="U145:U169">8*T145*E145</f>
        <v>40</v>
      </c>
      <c r="V145" s="42"/>
      <c r="W145" s="42"/>
      <c r="X145" s="42"/>
      <c r="Y145" s="42"/>
      <c r="Z145" s="42"/>
      <c r="AA145" s="42"/>
      <c r="AB145" s="42"/>
      <c r="AC145" s="42"/>
    </row>
    <row r="146" spans="2:29" ht="12.75">
      <c r="B146" s="52"/>
      <c r="C146" s="42" t="s">
        <v>116</v>
      </c>
      <c r="D146" s="78">
        <v>67</v>
      </c>
      <c r="E146" s="37">
        <v>12</v>
      </c>
      <c r="F146" s="176">
        <v>39181</v>
      </c>
      <c r="G146" s="171">
        <f t="shared" si="12"/>
        <v>39193</v>
      </c>
      <c r="H146" s="66"/>
      <c r="I146" s="144">
        <v>2</v>
      </c>
      <c r="J146" s="43"/>
      <c r="K146" s="42"/>
      <c r="L146" s="42"/>
      <c r="M146" s="42"/>
      <c r="N146" s="42"/>
      <c r="O146" s="42"/>
      <c r="P146" s="42"/>
      <c r="Q146" s="42"/>
      <c r="R146" s="42"/>
      <c r="S146" s="97"/>
      <c r="T146" s="85">
        <v>2.5</v>
      </c>
      <c r="U146" s="85">
        <f t="shared" si="13"/>
        <v>240</v>
      </c>
      <c r="V146" s="42"/>
      <c r="W146" s="42"/>
      <c r="X146" s="42"/>
      <c r="Y146" s="42"/>
      <c r="Z146" s="42"/>
      <c r="AA146" s="42"/>
      <c r="AB146" s="42"/>
      <c r="AC146" s="42"/>
    </row>
    <row r="147" spans="1:29" s="108" customFormat="1" ht="12.75">
      <c r="A147" s="99"/>
      <c r="B147" s="100"/>
      <c r="C147" s="101" t="s">
        <v>117</v>
      </c>
      <c r="D147" s="102">
        <v>36</v>
      </c>
      <c r="E147" s="103">
        <v>36</v>
      </c>
      <c r="F147" s="177">
        <v>39170</v>
      </c>
      <c r="G147" s="178">
        <f t="shared" si="12"/>
        <v>39206</v>
      </c>
      <c r="H147" s="104"/>
      <c r="I147" s="308"/>
      <c r="J147" s="105"/>
      <c r="K147" s="101"/>
      <c r="L147" s="101"/>
      <c r="M147" s="101"/>
      <c r="N147" s="101"/>
      <c r="O147" s="101"/>
      <c r="P147" s="101"/>
      <c r="Q147" s="101"/>
      <c r="R147" s="101"/>
      <c r="S147" s="106"/>
      <c r="T147" s="107">
        <v>0</v>
      </c>
      <c r="U147" s="85">
        <f t="shared" si="13"/>
        <v>0</v>
      </c>
      <c r="V147" s="101"/>
      <c r="W147" s="101"/>
      <c r="X147" s="101"/>
      <c r="Y147" s="101"/>
      <c r="Z147" s="101"/>
      <c r="AA147" s="101"/>
      <c r="AB147" s="101"/>
      <c r="AC147" s="101"/>
    </row>
    <row r="148" spans="2:29" ht="12.75">
      <c r="B148" s="52"/>
      <c r="C148" s="42" t="s">
        <v>132</v>
      </c>
      <c r="D148" s="78">
        <v>90</v>
      </c>
      <c r="E148" s="37">
        <v>7</v>
      </c>
      <c r="F148" s="176">
        <v>39175</v>
      </c>
      <c r="G148" s="171">
        <f t="shared" si="12"/>
        <v>39182</v>
      </c>
      <c r="H148" s="66"/>
      <c r="I148" s="144">
        <v>2</v>
      </c>
      <c r="J148" s="43"/>
      <c r="K148" s="42"/>
      <c r="L148" s="42"/>
      <c r="M148" s="42"/>
      <c r="N148" s="42"/>
      <c r="O148" s="42"/>
      <c r="P148" s="42"/>
      <c r="Q148" s="42"/>
      <c r="R148" s="42"/>
      <c r="S148" s="97"/>
      <c r="T148" s="85">
        <v>2.5</v>
      </c>
      <c r="U148" s="85">
        <f t="shared" si="13"/>
        <v>140</v>
      </c>
      <c r="V148" s="42"/>
      <c r="W148" s="42"/>
      <c r="X148" s="42"/>
      <c r="Y148" s="42"/>
      <c r="Z148" s="42"/>
      <c r="AA148" s="42"/>
      <c r="AB148" s="42"/>
      <c r="AC148" s="42"/>
    </row>
    <row r="149" spans="1:29" s="237" customFormat="1" ht="12.75">
      <c r="A149" s="226"/>
      <c r="B149" s="227"/>
      <c r="C149" s="228" t="s">
        <v>224</v>
      </c>
      <c r="D149" s="229">
        <v>90</v>
      </c>
      <c r="E149" s="230">
        <v>30</v>
      </c>
      <c r="F149" s="231">
        <v>39175</v>
      </c>
      <c r="G149" s="232">
        <f>F149+E149</f>
        <v>39205</v>
      </c>
      <c r="H149" s="233"/>
      <c r="I149" s="236">
        <v>2</v>
      </c>
      <c r="J149" s="234"/>
      <c r="K149" s="228"/>
      <c r="L149" s="228"/>
      <c r="M149" s="228"/>
      <c r="N149" s="228"/>
      <c r="O149" s="228"/>
      <c r="P149" s="228"/>
      <c r="Q149" s="228"/>
      <c r="R149" s="228"/>
      <c r="S149" s="235"/>
      <c r="T149" s="236">
        <v>2.5</v>
      </c>
      <c r="U149" s="236">
        <f t="shared" si="13"/>
        <v>600</v>
      </c>
      <c r="V149" s="228"/>
      <c r="W149" s="228"/>
      <c r="X149" s="228"/>
      <c r="Y149" s="228"/>
      <c r="Z149" s="228"/>
      <c r="AA149" s="228"/>
      <c r="AB149" s="228"/>
      <c r="AC149" s="228"/>
    </row>
    <row r="150" spans="2:29" ht="12.75">
      <c r="B150" s="52"/>
      <c r="C150" s="42" t="s">
        <v>118</v>
      </c>
      <c r="D150" s="78">
        <v>6</v>
      </c>
      <c r="E150" s="37">
        <v>6</v>
      </c>
      <c r="F150" s="176">
        <v>39182</v>
      </c>
      <c r="G150" s="171">
        <f t="shared" si="12"/>
        <v>39188</v>
      </c>
      <c r="H150" s="66"/>
      <c r="I150" s="144">
        <v>40</v>
      </c>
      <c r="J150" s="43"/>
      <c r="K150" s="42"/>
      <c r="L150" s="42"/>
      <c r="M150" s="42"/>
      <c r="N150" s="42"/>
      <c r="O150" s="42"/>
      <c r="P150" s="42"/>
      <c r="Q150" s="42"/>
      <c r="R150" s="42"/>
      <c r="S150" s="97"/>
      <c r="T150" s="85">
        <v>2.5</v>
      </c>
      <c r="U150" s="85">
        <f t="shared" si="13"/>
        <v>120</v>
      </c>
      <c r="V150" s="42"/>
      <c r="W150" s="42"/>
      <c r="X150" s="42"/>
      <c r="Y150" s="42"/>
      <c r="Z150" s="42"/>
      <c r="AA150" s="42"/>
      <c r="AB150" s="42"/>
      <c r="AC150" s="42"/>
    </row>
    <row r="151" spans="2:29" ht="12.75">
      <c r="B151" s="52"/>
      <c r="C151" s="42" t="s">
        <v>119</v>
      </c>
      <c r="D151" s="78">
        <v>56</v>
      </c>
      <c r="E151" s="37">
        <v>20</v>
      </c>
      <c r="F151" s="176">
        <v>39171</v>
      </c>
      <c r="G151" s="171">
        <f t="shared" si="12"/>
        <v>39191</v>
      </c>
      <c r="H151" s="66"/>
      <c r="I151" s="144">
        <v>25</v>
      </c>
      <c r="J151" s="43"/>
      <c r="K151" s="42"/>
      <c r="L151" s="42"/>
      <c r="M151" s="42"/>
      <c r="N151" s="42"/>
      <c r="O151" s="42"/>
      <c r="P151" s="42"/>
      <c r="Q151" s="42"/>
      <c r="R151" s="42"/>
      <c r="S151" s="97"/>
      <c r="T151" s="85">
        <v>2.5</v>
      </c>
      <c r="U151" s="85">
        <f t="shared" si="13"/>
        <v>400</v>
      </c>
      <c r="V151" s="42"/>
      <c r="W151" s="42"/>
      <c r="X151" s="42"/>
      <c r="Y151" s="42"/>
      <c r="Z151" s="42"/>
      <c r="AA151" s="42"/>
      <c r="AB151" s="42"/>
      <c r="AC151" s="42"/>
    </row>
    <row r="152" spans="2:29" ht="12.75">
      <c r="B152" s="52"/>
      <c r="C152" s="42" t="s">
        <v>120</v>
      </c>
      <c r="D152" s="78">
        <v>4</v>
      </c>
      <c r="E152" s="37">
        <v>4</v>
      </c>
      <c r="F152" s="176">
        <v>39174</v>
      </c>
      <c r="G152" s="171">
        <f t="shared" si="12"/>
        <v>39178</v>
      </c>
      <c r="H152" s="66"/>
      <c r="I152" s="143"/>
      <c r="J152" s="43"/>
      <c r="K152" s="42"/>
      <c r="L152" s="42"/>
      <c r="M152" s="42"/>
      <c r="N152" s="42"/>
      <c r="O152" s="42"/>
      <c r="P152" s="42"/>
      <c r="Q152" s="42"/>
      <c r="R152" s="42"/>
      <c r="S152" s="97"/>
      <c r="T152" s="85">
        <v>2.5</v>
      </c>
      <c r="U152" s="85">
        <f t="shared" si="13"/>
        <v>80</v>
      </c>
      <c r="V152" s="42"/>
      <c r="W152" s="42"/>
      <c r="X152" s="42"/>
      <c r="Y152" s="42"/>
      <c r="Z152" s="42"/>
      <c r="AA152" s="42"/>
      <c r="AB152" s="42"/>
      <c r="AC152" s="42"/>
    </row>
    <row r="153" spans="2:29" ht="12.75">
      <c r="B153" s="52"/>
      <c r="C153" s="42" t="s">
        <v>121</v>
      </c>
      <c r="D153" s="78">
        <v>11</v>
      </c>
      <c r="E153" s="37">
        <v>11</v>
      </c>
      <c r="F153" s="176">
        <v>39181</v>
      </c>
      <c r="G153" s="171">
        <f t="shared" si="12"/>
        <v>39192</v>
      </c>
      <c r="H153" s="66"/>
      <c r="I153" s="144">
        <v>2</v>
      </c>
      <c r="J153" s="43"/>
      <c r="K153" s="42"/>
      <c r="L153" s="42"/>
      <c r="M153" s="42"/>
      <c r="N153" s="42"/>
      <c r="O153" s="42"/>
      <c r="P153" s="42"/>
      <c r="Q153" s="42"/>
      <c r="R153" s="42"/>
      <c r="S153" s="97"/>
      <c r="T153" s="85">
        <v>2.5</v>
      </c>
      <c r="U153" s="85">
        <f t="shared" si="13"/>
        <v>220</v>
      </c>
      <c r="V153" s="42"/>
      <c r="W153" s="42"/>
      <c r="X153" s="42"/>
      <c r="Y153" s="42"/>
      <c r="Z153" s="42"/>
      <c r="AA153" s="42"/>
      <c r="AB153" s="42"/>
      <c r="AC153" s="42"/>
    </row>
    <row r="154" spans="1:31" s="367" customFormat="1" ht="12.75">
      <c r="A154" s="361" t="s">
        <v>263</v>
      </c>
      <c r="B154" s="311"/>
      <c r="C154" s="362" t="s">
        <v>242</v>
      </c>
      <c r="D154" s="363"/>
      <c r="E154" s="363">
        <v>30</v>
      </c>
      <c r="F154" s="364"/>
      <c r="G154" s="365"/>
      <c r="H154" s="366"/>
      <c r="I154" s="367">
        <v>5</v>
      </c>
      <c r="J154" s="368"/>
      <c r="K154" s="362"/>
      <c r="L154" s="362"/>
      <c r="M154" s="362"/>
      <c r="N154" s="362">
        <v>50</v>
      </c>
      <c r="O154" s="362"/>
      <c r="P154" s="362">
        <v>50</v>
      </c>
      <c r="Q154" s="362"/>
      <c r="R154" s="362"/>
      <c r="S154" s="362"/>
      <c r="T154" s="367">
        <v>3.5</v>
      </c>
      <c r="U154" s="367">
        <f t="shared" si="13"/>
        <v>840</v>
      </c>
      <c r="V154" s="362">
        <v>50</v>
      </c>
      <c r="W154" s="362"/>
      <c r="X154" s="362"/>
      <c r="Y154" s="362"/>
      <c r="Z154" s="362"/>
      <c r="AA154" s="362"/>
      <c r="AB154" s="362"/>
      <c r="AC154" s="362"/>
      <c r="AE154" s="367" t="s">
        <v>243</v>
      </c>
    </row>
    <row r="155" spans="2:29" ht="12.75">
      <c r="B155" s="52"/>
      <c r="C155" s="42" t="s">
        <v>122</v>
      </c>
      <c r="D155" s="78">
        <v>42</v>
      </c>
      <c r="E155" s="37">
        <v>15</v>
      </c>
      <c r="F155" s="176">
        <v>39171</v>
      </c>
      <c r="G155" s="171">
        <f t="shared" si="12"/>
        <v>39186</v>
      </c>
      <c r="H155" s="66"/>
      <c r="I155" s="144">
        <v>15</v>
      </c>
      <c r="J155" s="43"/>
      <c r="K155" s="42"/>
      <c r="L155" s="42"/>
      <c r="M155" s="42"/>
      <c r="N155" s="42"/>
      <c r="O155" s="42"/>
      <c r="P155" s="42"/>
      <c r="Q155" s="42"/>
      <c r="R155" s="42"/>
      <c r="S155" s="97"/>
      <c r="T155" s="85">
        <v>2.5</v>
      </c>
      <c r="U155" s="85">
        <f t="shared" si="13"/>
        <v>300</v>
      </c>
      <c r="V155" s="42"/>
      <c r="W155" s="42"/>
      <c r="X155" s="42"/>
      <c r="Y155" s="42"/>
      <c r="Z155" s="42"/>
      <c r="AA155" s="42"/>
      <c r="AB155" s="42"/>
      <c r="AC155" s="42"/>
    </row>
    <row r="156" spans="2:29" ht="12.75">
      <c r="B156" s="52"/>
      <c r="C156" s="42" t="s">
        <v>123</v>
      </c>
      <c r="D156" s="81"/>
      <c r="E156" s="42"/>
      <c r="F156" s="176"/>
      <c r="G156" s="176">
        <v>39245</v>
      </c>
      <c r="H156" s="67"/>
      <c r="I156" s="143"/>
      <c r="J156" s="43"/>
      <c r="K156" s="42"/>
      <c r="L156" s="42"/>
      <c r="M156" s="42"/>
      <c r="N156" s="42"/>
      <c r="O156" s="42"/>
      <c r="P156" s="42"/>
      <c r="Q156" s="42"/>
      <c r="R156" s="42"/>
      <c r="S156" s="97"/>
      <c r="T156" s="85">
        <v>2.5</v>
      </c>
      <c r="U156" s="85">
        <f t="shared" si="13"/>
        <v>0</v>
      </c>
      <c r="V156" s="42"/>
      <c r="W156" s="42"/>
      <c r="X156" s="42"/>
      <c r="Y156" s="42"/>
      <c r="Z156" s="42"/>
      <c r="AA156" s="42"/>
      <c r="AB156" s="42"/>
      <c r="AC156" s="42"/>
    </row>
    <row r="157" spans="1:21" s="151" customFormat="1" ht="12.75">
      <c r="A157" s="109"/>
      <c r="B157" s="109"/>
      <c r="C157" s="152" t="s">
        <v>199</v>
      </c>
      <c r="D157" s="153">
        <v>2</v>
      </c>
      <c r="E157" s="154">
        <v>120</v>
      </c>
      <c r="F157" s="171">
        <f>G156</f>
        <v>39245</v>
      </c>
      <c r="G157" s="171"/>
      <c r="H157" s="159"/>
      <c r="I157" s="161">
        <v>10</v>
      </c>
      <c r="S157" s="160">
        <v>48</v>
      </c>
      <c r="T157" s="161">
        <v>1</v>
      </c>
      <c r="U157" s="85">
        <f t="shared" si="13"/>
        <v>960</v>
      </c>
    </row>
    <row r="158" spans="1:21" ht="12.75">
      <c r="A158" s="52"/>
      <c r="B158" s="52"/>
      <c r="C158" s="37" t="s">
        <v>189</v>
      </c>
      <c r="D158" s="78">
        <v>4</v>
      </c>
      <c r="E158" s="37">
        <v>4</v>
      </c>
      <c r="F158" s="171">
        <v>39104</v>
      </c>
      <c r="G158" s="171">
        <f>F158+E158</f>
        <v>39108</v>
      </c>
      <c r="H158" s="66"/>
      <c r="I158" s="144">
        <v>2</v>
      </c>
      <c r="S158" s="96">
        <v>20</v>
      </c>
      <c r="T158" s="85">
        <v>2.5</v>
      </c>
      <c r="U158" s="85">
        <f t="shared" si="13"/>
        <v>80</v>
      </c>
    </row>
    <row r="159" spans="1:21" ht="12.75">
      <c r="A159" s="52"/>
      <c r="B159" s="52"/>
      <c r="C159" s="37" t="s">
        <v>190</v>
      </c>
      <c r="D159" s="78">
        <v>3</v>
      </c>
      <c r="E159" s="37">
        <v>3</v>
      </c>
      <c r="F159" s="171">
        <v>39179</v>
      </c>
      <c r="G159" s="171">
        <f>F159+E159</f>
        <v>39182</v>
      </c>
      <c r="H159" s="66"/>
      <c r="I159" s="144">
        <v>2</v>
      </c>
      <c r="S159" s="96">
        <v>10</v>
      </c>
      <c r="T159" s="85">
        <v>2.5</v>
      </c>
      <c r="U159" s="85">
        <f t="shared" si="13"/>
        <v>60</v>
      </c>
    </row>
    <row r="160" spans="1:21" ht="12.75">
      <c r="A160" s="52"/>
      <c r="B160" s="52"/>
      <c r="C160" s="37" t="s">
        <v>191</v>
      </c>
      <c r="D160" s="78"/>
      <c r="E160" s="37">
        <v>6</v>
      </c>
      <c r="F160" s="171">
        <v>39190</v>
      </c>
      <c r="G160" s="171">
        <f>F160+E160</f>
        <v>39196</v>
      </c>
      <c r="H160" s="66"/>
      <c r="I160" s="144">
        <v>2</v>
      </c>
      <c r="S160" s="96">
        <v>6</v>
      </c>
      <c r="T160" s="85">
        <v>2.5</v>
      </c>
      <c r="U160" s="85">
        <f t="shared" si="13"/>
        <v>120</v>
      </c>
    </row>
    <row r="161" spans="1:21" ht="12.75">
      <c r="A161" s="52"/>
      <c r="B161" s="52"/>
      <c r="C161" s="37" t="s">
        <v>192</v>
      </c>
      <c r="D161" s="78"/>
      <c r="E161" s="37">
        <v>3</v>
      </c>
      <c r="F161" s="171">
        <v>39239</v>
      </c>
      <c r="G161" s="171">
        <f>F161+E161</f>
        <v>39242</v>
      </c>
      <c r="H161" s="66"/>
      <c r="I161" s="144">
        <v>2</v>
      </c>
      <c r="S161" s="96">
        <v>6</v>
      </c>
      <c r="T161" s="85">
        <v>2.5</v>
      </c>
      <c r="U161" s="85">
        <f t="shared" si="13"/>
        <v>60</v>
      </c>
    </row>
    <row r="162" spans="2:29" ht="12.75">
      <c r="B162" s="40" t="s">
        <v>67</v>
      </c>
      <c r="C162" s="42"/>
      <c r="D162" s="81"/>
      <c r="E162" s="42"/>
      <c r="F162" s="176"/>
      <c r="G162" s="176"/>
      <c r="H162" s="67"/>
      <c r="I162" s="309"/>
      <c r="J162" s="43"/>
      <c r="K162" s="42"/>
      <c r="L162" s="42"/>
      <c r="M162" s="42"/>
      <c r="N162" s="42"/>
      <c r="O162" s="42"/>
      <c r="P162" s="42"/>
      <c r="Q162" s="42"/>
      <c r="R162" s="42"/>
      <c r="S162" s="97"/>
      <c r="U162" s="85">
        <f t="shared" si="13"/>
        <v>0</v>
      </c>
      <c r="V162" s="42"/>
      <c r="W162" s="42"/>
      <c r="X162" s="42"/>
      <c r="Y162" s="42"/>
      <c r="Z162" s="42"/>
      <c r="AA162" s="42"/>
      <c r="AB162" s="42"/>
      <c r="AC162" s="42"/>
    </row>
    <row r="163" spans="1:21" ht="12.75">
      <c r="A163" s="40"/>
      <c r="B163" s="53"/>
      <c r="C163" s="37" t="s">
        <v>161</v>
      </c>
      <c r="D163" s="78"/>
      <c r="E163" s="38"/>
      <c r="F163" s="171"/>
      <c r="G163" s="171"/>
      <c r="H163" s="66"/>
      <c r="I163" s="144">
        <v>5</v>
      </c>
      <c r="T163" s="163"/>
      <c r="U163" s="163">
        <f t="shared" si="13"/>
        <v>0</v>
      </c>
    </row>
    <row r="164" spans="1:31" ht="12.75">
      <c r="A164" s="52"/>
      <c r="B164" s="52"/>
      <c r="C164" s="37" t="s">
        <v>70</v>
      </c>
      <c r="D164" s="78">
        <v>7</v>
      </c>
      <c r="E164" s="38">
        <v>7</v>
      </c>
      <c r="F164" s="171">
        <v>39176</v>
      </c>
      <c r="G164" s="171">
        <f>F164+E164</f>
        <v>39183</v>
      </c>
      <c r="H164" s="66"/>
      <c r="I164" s="144"/>
      <c r="S164" s="96">
        <v>88</v>
      </c>
      <c r="T164" s="163">
        <v>2.5</v>
      </c>
      <c r="U164" s="163">
        <f t="shared" si="13"/>
        <v>140</v>
      </c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</row>
    <row r="165" spans="1:31" ht="12.75">
      <c r="A165" s="52"/>
      <c r="B165" s="52"/>
      <c r="C165" s="37" t="s">
        <v>150</v>
      </c>
      <c r="D165" s="78">
        <v>7</v>
      </c>
      <c r="E165" s="38">
        <v>7</v>
      </c>
      <c r="F165" s="171">
        <v>39202</v>
      </c>
      <c r="G165" s="171">
        <f>F165+E165</f>
        <v>39209</v>
      </c>
      <c r="H165" s="66"/>
      <c r="I165" s="144"/>
      <c r="S165" s="96">
        <v>88</v>
      </c>
      <c r="T165" s="163">
        <v>2.5</v>
      </c>
      <c r="U165" s="163">
        <f t="shared" si="13"/>
        <v>140</v>
      </c>
      <c r="V165" s="144"/>
      <c r="W165" s="144"/>
      <c r="X165" s="144"/>
      <c r="Y165" s="144"/>
      <c r="Z165" s="144"/>
      <c r="AA165" s="144"/>
      <c r="AB165" s="144"/>
      <c r="AC165" s="144"/>
      <c r="AD165" s="144"/>
      <c r="AE165" s="144"/>
    </row>
    <row r="166" spans="1:31" ht="13.5" thickBot="1">
      <c r="A166" s="53"/>
      <c r="B166" s="53"/>
      <c r="C166" s="272" t="s">
        <v>232</v>
      </c>
      <c r="D166" s="257"/>
      <c r="E166" s="273">
        <v>2.5</v>
      </c>
      <c r="F166" s="179"/>
      <c r="G166" s="171"/>
      <c r="H166" s="66"/>
      <c r="I166" s="144"/>
      <c r="T166" s="333">
        <v>2.5</v>
      </c>
      <c r="U166" s="333">
        <f t="shared" si="13"/>
        <v>50</v>
      </c>
      <c r="V166" s="144"/>
      <c r="W166" s="144"/>
      <c r="X166" s="144"/>
      <c r="Y166" s="144"/>
      <c r="Z166" s="144"/>
      <c r="AA166" s="144"/>
      <c r="AB166" s="144"/>
      <c r="AC166" s="144"/>
      <c r="AD166" s="144"/>
      <c r="AE166" s="144"/>
    </row>
    <row r="167" spans="1:32" ht="13.5" thickBot="1">
      <c r="A167" s="264"/>
      <c r="B167" s="164"/>
      <c r="C167" s="125" t="s">
        <v>148</v>
      </c>
      <c r="D167" s="126"/>
      <c r="E167" s="127">
        <v>1</v>
      </c>
      <c r="F167" s="179">
        <f>G165</f>
        <v>39209</v>
      </c>
      <c r="G167" s="171">
        <f>F167+E167</f>
        <v>39210</v>
      </c>
      <c r="H167" s="66"/>
      <c r="I167" s="144"/>
      <c r="S167" s="96">
        <v>360</v>
      </c>
      <c r="T167" s="163">
        <v>2.5</v>
      </c>
      <c r="U167" s="338">
        <f t="shared" si="13"/>
        <v>20</v>
      </c>
      <c r="V167" s="256"/>
      <c r="W167" s="256"/>
      <c r="X167" s="256"/>
      <c r="Y167" s="256"/>
      <c r="Z167" s="256"/>
      <c r="AA167" s="256"/>
      <c r="AB167" s="256"/>
      <c r="AC167" s="256"/>
      <c r="AD167" s="256"/>
      <c r="AE167" s="256"/>
      <c r="AF167" s="269"/>
    </row>
    <row r="168" spans="1:32" ht="12.75">
      <c r="A168" s="265"/>
      <c r="B168" s="165"/>
      <c r="C168" s="128" t="s">
        <v>137</v>
      </c>
      <c r="D168" s="78">
        <v>2</v>
      </c>
      <c r="E168" s="129">
        <v>4</v>
      </c>
      <c r="F168" s="179">
        <f>G167</f>
        <v>39210</v>
      </c>
      <c r="G168" s="171">
        <f>F168+E168</f>
        <v>39214</v>
      </c>
      <c r="H168" s="66"/>
      <c r="I168" s="144"/>
      <c r="S168" s="96">
        <v>32</v>
      </c>
      <c r="T168" s="163">
        <v>2.5</v>
      </c>
      <c r="U168" s="334">
        <f t="shared" si="13"/>
        <v>80</v>
      </c>
      <c r="V168" s="335"/>
      <c r="W168" s="335"/>
      <c r="X168" s="335"/>
      <c r="Y168" s="335"/>
      <c r="Z168" s="335"/>
      <c r="AA168" s="335"/>
      <c r="AB168" s="335"/>
      <c r="AC168" s="335"/>
      <c r="AD168" s="335"/>
      <c r="AE168" s="336"/>
      <c r="AF168" s="269"/>
    </row>
    <row r="169" spans="1:32" s="350" customFormat="1" ht="12.75">
      <c r="A169" s="316"/>
      <c r="B169" s="317"/>
      <c r="C169" s="325" t="s">
        <v>246</v>
      </c>
      <c r="D169" s="326">
        <v>2</v>
      </c>
      <c r="E169" s="327">
        <v>2</v>
      </c>
      <c r="F169" s="328" t="e">
        <f>#REF!</f>
        <v>#REF!</v>
      </c>
      <c r="G169" s="329" t="e">
        <f>F169+E169</f>
        <v>#REF!</v>
      </c>
      <c r="H169" s="314"/>
      <c r="I169" s="339"/>
      <c r="J169" s="339"/>
      <c r="K169" s="339"/>
      <c r="L169" s="339"/>
      <c r="M169" s="339"/>
      <c r="N169" s="339"/>
      <c r="O169" s="339"/>
      <c r="P169" s="339"/>
      <c r="Q169" s="339"/>
      <c r="R169" s="339"/>
      <c r="S169" s="339">
        <v>32</v>
      </c>
      <c r="T169" s="339">
        <v>2.5</v>
      </c>
      <c r="U169" s="348">
        <f t="shared" si="13"/>
        <v>40</v>
      </c>
      <c r="V169" s="339"/>
      <c r="W169" s="339"/>
      <c r="X169" s="339"/>
      <c r="Y169" s="339"/>
      <c r="Z169" s="339"/>
      <c r="AA169" s="339"/>
      <c r="AB169" s="339"/>
      <c r="AC169" s="339"/>
      <c r="AD169" s="339"/>
      <c r="AE169" s="349"/>
      <c r="AF169" s="339"/>
    </row>
    <row r="170" spans="1:32" s="350" customFormat="1" ht="12.75">
      <c r="A170" s="316"/>
      <c r="B170" s="317"/>
      <c r="C170" s="325" t="s">
        <v>248</v>
      </c>
      <c r="D170" s="326">
        <v>3</v>
      </c>
      <c r="E170" s="327">
        <v>0.25</v>
      </c>
      <c r="F170" s="328" t="e">
        <f>#REF!</f>
        <v>#REF!</v>
      </c>
      <c r="G170" s="329" t="e">
        <f>F170+E170</f>
        <v>#REF!</v>
      </c>
      <c r="H170" s="314"/>
      <c r="I170" s="339"/>
      <c r="J170" s="339"/>
      <c r="K170" s="339"/>
      <c r="L170" s="339"/>
      <c r="M170" s="339"/>
      <c r="N170" s="339"/>
      <c r="O170" s="339"/>
      <c r="P170" s="339"/>
      <c r="Q170" s="339"/>
      <c r="R170" s="339"/>
      <c r="S170" s="339">
        <v>16</v>
      </c>
      <c r="T170" s="339">
        <v>5</v>
      </c>
      <c r="U170" s="348">
        <f>8*T170*E170</f>
        <v>10</v>
      </c>
      <c r="V170" s="339"/>
      <c r="W170" s="339"/>
      <c r="X170" s="339"/>
      <c r="Y170" s="339"/>
      <c r="Z170" s="339"/>
      <c r="AA170" s="339"/>
      <c r="AB170" s="339"/>
      <c r="AC170" s="339"/>
      <c r="AD170" s="339"/>
      <c r="AE170" s="349"/>
      <c r="AF170" s="339"/>
    </row>
    <row r="171" spans="1:32" s="350" customFormat="1" ht="13.5" thickBot="1">
      <c r="A171" s="316"/>
      <c r="B171" s="317"/>
      <c r="C171" s="325" t="s">
        <v>254</v>
      </c>
      <c r="D171" s="326">
        <v>2</v>
      </c>
      <c r="E171" s="327">
        <v>2</v>
      </c>
      <c r="F171" s="328" t="e">
        <f>G170</f>
        <v>#REF!</v>
      </c>
      <c r="G171" s="329" t="e">
        <f>F171+E171</f>
        <v>#REF!</v>
      </c>
      <c r="H171" s="314"/>
      <c r="I171" s="339"/>
      <c r="J171" s="339"/>
      <c r="K171" s="339"/>
      <c r="L171" s="339"/>
      <c r="M171" s="339"/>
      <c r="N171" s="339"/>
      <c r="O171" s="339"/>
      <c r="P171" s="339"/>
      <c r="Q171" s="339"/>
      <c r="R171" s="339"/>
      <c r="S171" s="339">
        <v>32</v>
      </c>
      <c r="T171" s="339">
        <v>2.5</v>
      </c>
      <c r="U171" s="377">
        <f>8*T171*E171</f>
        <v>40</v>
      </c>
      <c r="V171" s="378"/>
      <c r="W171" s="378"/>
      <c r="X171" s="378"/>
      <c r="Y171" s="378"/>
      <c r="Z171" s="378"/>
      <c r="AA171" s="378"/>
      <c r="AB171" s="378"/>
      <c r="AC171" s="378"/>
      <c r="AD171" s="378"/>
      <c r="AE171" s="379">
        <f>SUM(U168:U171)</f>
        <v>170</v>
      </c>
      <c r="AF171" s="339"/>
    </row>
    <row r="172" spans="1:31" ht="12.75">
      <c r="A172" s="52"/>
      <c r="B172" s="52"/>
      <c r="C172" s="37" t="s">
        <v>68</v>
      </c>
      <c r="D172" s="78">
        <v>4</v>
      </c>
      <c r="E172" s="38">
        <v>7</v>
      </c>
      <c r="F172" s="171" t="e">
        <f>#REF!</f>
        <v>#REF!</v>
      </c>
      <c r="G172" s="171" t="e">
        <f aca="true" t="shared" si="14" ref="G172:G193">F172+E172</f>
        <v>#REF!</v>
      </c>
      <c r="H172" s="66"/>
      <c r="S172" s="96">
        <v>32</v>
      </c>
      <c r="T172" s="163">
        <v>4</v>
      </c>
      <c r="U172" s="163">
        <f>8*T172*E172</f>
        <v>224</v>
      </c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</row>
    <row r="173" spans="1:32" s="396" customFormat="1" ht="12.75">
      <c r="A173" s="381"/>
      <c r="B173" s="382"/>
      <c r="C173" s="383" t="s">
        <v>274</v>
      </c>
      <c r="D173" s="391">
        <v>2</v>
      </c>
      <c r="E173" s="384">
        <v>11</v>
      </c>
      <c r="F173" s="392">
        <f>G165</f>
        <v>39209</v>
      </c>
      <c r="G173" s="393">
        <f t="shared" si="14"/>
        <v>39220</v>
      </c>
      <c r="H173" s="37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>
        <v>32</v>
      </c>
      <c r="T173" s="388">
        <f>+U173/E173/8</f>
        <v>3.6363636363636362</v>
      </c>
      <c r="U173" s="388">
        <v>320</v>
      </c>
      <c r="V173" s="394"/>
      <c r="W173" s="394"/>
      <c r="X173" s="394"/>
      <c r="Y173" s="394"/>
      <c r="Z173" s="394"/>
      <c r="AA173" s="394"/>
      <c r="AB173" s="394"/>
      <c r="AC173" s="394"/>
      <c r="AD173" s="394"/>
      <c r="AE173" s="395"/>
      <c r="AF173" s="394"/>
    </row>
    <row r="174" spans="1:31" ht="12.75">
      <c r="A174" s="52"/>
      <c r="B174" s="52"/>
      <c r="C174" s="37" t="s">
        <v>149</v>
      </c>
      <c r="D174" s="78"/>
      <c r="E174" s="38">
        <v>3</v>
      </c>
      <c r="F174" s="171" t="e">
        <f>G172</f>
        <v>#REF!</v>
      </c>
      <c r="G174" s="171" t="e">
        <f t="shared" si="14"/>
        <v>#REF!</v>
      </c>
      <c r="H174" s="66"/>
      <c r="S174" s="96">
        <v>360</v>
      </c>
      <c r="T174" s="163">
        <v>2.5</v>
      </c>
      <c r="U174" s="163">
        <v>60</v>
      </c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</row>
    <row r="175" spans="1:31" ht="13.5" thickBot="1">
      <c r="A175" s="52"/>
      <c r="B175" s="52"/>
      <c r="C175" s="147" t="s">
        <v>133</v>
      </c>
      <c r="D175" s="78">
        <v>1</v>
      </c>
      <c r="F175" s="171" t="e">
        <f>G174</f>
        <v>#REF!</v>
      </c>
      <c r="G175" s="171" t="e">
        <f t="shared" si="14"/>
        <v>#REF!</v>
      </c>
      <c r="H175" s="66"/>
      <c r="S175" s="96">
        <v>16</v>
      </c>
      <c r="T175"/>
      <c r="U175"/>
      <c r="V175" s="144"/>
      <c r="W175" s="144"/>
      <c r="X175" s="144"/>
      <c r="Y175" s="144"/>
      <c r="Z175" s="144"/>
      <c r="AA175" s="144"/>
      <c r="AB175" s="144"/>
      <c r="AC175" s="144"/>
      <c r="AD175" s="144"/>
      <c r="AE175" s="144"/>
    </row>
    <row r="176" spans="1:32" s="315" customFormat="1" ht="12.75">
      <c r="A176" s="316"/>
      <c r="B176" s="317"/>
      <c r="C176" s="341" t="s">
        <v>258</v>
      </c>
      <c r="D176" s="351"/>
      <c r="E176" s="352">
        <v>2</v>
      </c>
      <c r="F176" s="353"/>
      <c r="G176" s="354"/>
      <c r="H176" s="355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7">
        <v>5</v>
      </c>
      <c r="U176" s="357">
        <f aca="true" t="shared" si="15" ref="U176:U181">8*T176*E176</f>
        <v>80</v>
      </c>
      <c r="V176" s="356"/>
      <c r="W176" s="356"/>
      <c r="X176" s="356"/>
      <c r="Y176" s="356"/>
      <c r="Z176" s="356"/>
      <c r="AA176" s="356"/>
      <c r="AB176" s="356"/>
      <c r="AC176" s="356"/>
      <c r="AD176" s="356"/>
      <c r="AE176" s="358"/>
      <c r="AF176" s="321"/>
    </row>
    <row r="177" spans="1:32" s="315" customFormat="1" ht="12.75">
      <c r="A177" s="316"/>
      <c r="B177" s="317"/>
      <c r="C177" s="318" t="s">
        <v>257</v>
      </c>
      <c r="D177" s="312">
        <v>3</v>
      </c>
      <c r="E177" s="319">
        <v>3</v>
      </c>
      <c r="F177" s="320">
        <f>G176</f>
        <v>0</v>
      </c>
      <c r="G177" s="313">
        <f>F177+E177</f>
        <v>3</v>
      </c>
      <c r="H177" s="314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  <c r="S177" s="321">
        <v>16</v>
      </c>
      <c r="T177" s="322">
        <v>2.5</v>
      </c>
      <c r="U177" s="322">
        <f t="shared" si="15"/>
        <v>60</v>
      </c>
      <c r="V177" s="321"/>
      <c r="W177" s="321"/>
      <c r="X177" s="321"/>
      <c r="Y177" s="321"/>
      <c r="Z177" s="321"/>
      <c r="AA177" s="321"/>
      <c r="AB177" s="321"/>
      <c r="AC177" s="321"/>
      <c r="AD177" s="321"/>
      <c r="AE177" s="342"/>
      <c r="AF177" s="321"/>
    </row>
    <row r="178" spans="1:32" s="315" customFormat="1" ht="12.75">
      <c r="A178" s="316"/>
      <c r="B178" s="316" t="s">
        <v>164</v>
      </c>
      <c r="C178" s="318" t="s">
        <v>251</v>
      </c>
      <c r="D178" s="312">
        <v>2</v>
      </c>
      <c r="E178" s="319">
        <v>2</v>
      </c>
      <c r="F178" s="320" t="e">
        <f>#REF!</f>
        <v>#REF!</v>
      </c>
      <c r="G178" s="313" t="e">
        <f>F178+E178</f>
        <v>#REF!</v>
      </c>
      <c r="H178" s="314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  <c r="S178" s="321">
        <v>32</v>
      </c>
      <c r="T178" s="322">
        <v>2.5</v>
      </c>
      <c r="U178" s="322">
        <f t="shared" si="15"/>
        <v>40</v>
      </c>
      <c r="V178" s="321"/>
      <c r="W178" s="321"/>
      <c r="X178" s="321"/>
      <c r="Y178" s="321"/>
      <c r="Z178" s="321"/>
      <c r="AA178" s="321"/>
      <c r="AB178" s="321"/>
      <c r="AC178" s="321"/>
      <c r="AD178" s="321"/>
      <c r="AE178" s="342"/>
      <c r="AF178" s="321"/>
    </row>
    <row r="179" spans="1:32" s="315" customFormat="1" ht="12.75">
      <c r="A179" s="316"/>
      <c r="B179" s="316" t="s">
        <v>164</v>
      </c>
      <c r="C179" s="318" t="s">
        <v>252</v>
      </c>
      <c r="D179" s="312">
        <v>2</v>
      </c>
      <c r="E179" s="319">
        <v>1</v>
      </c>
      <c r="F179" s="320" t="e">
        <f>G180</f>
        <v>#REF!</v>
      </c>
      <c r="G179" s="313" t="e">
        <f t="shared" si="14"/>
        <v>#REF!</v>
      </c>
      <c r="H179" s="314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  <c r="S179" s="321">
        <v>32</v>
      </c>
      <c r="T179" s="322">
        <v>2.5</v>
      </c>
      <c r="U179" s="322">
        <f t="shared" si="15"/>
        <v>20</v>
      </c>
      <c r="V179" s="321"/>
      <c r="W179" s="321"/>
      <c r="X179" s="321"/>
      <c r="Y179" s="321"/>
      <c r="Z179" s="321"/>
      <c r="AA179" s="321"/>
      <c r="AB179" s="321"/>
      <c r="AC179" s="321"/>
      <c r="AD179" s="321"/>
      <c r="AE179" s="342"/>
      <c r="AF179" s="321"/>
    </row>
    <row r="180" spans="1:32" s="315" customFormat="1" ht="12.75">
      <c r="A180" s="316"/>
      <c r="B180" s="316" t="s">
        <v>164</v>
      </c>
      <c r="C180" s="318" t="s">
        <v>136</v>
      </c>
      <c r="D180" s="312">
        <v>2</v>
      </c>
      <c r="E180" s="319">
        <v>0.5</v>
      </c>
      <c r="F180" s="320" t="e">
        <f>#REF!</f>
        <v>#REF!</v>
      </c>
      <c r="G180" s="313" t="e">
        <f t="shared" si="14"/>
        <v>#REF!</v>
      </c>
      <c r="H180" s="314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  <c r="S180" s="321">
        <v>32</v>
      </c>
      <c r="T180" s="322">
        <v>2.5</v>
      </c>
      <c r="U180" s="322">
        <f t="shared" si="15"/>
        <v>10</v>
      </c>
      <c r="V180" s="321"/>
      <c r="W180" s="321"/>
      <c r="X180" s="321"/>
      <c r="Y180" s="321"/>
      <c r="Z180" s="321"/>
      <c r="AA180" s="321"/>
      <c r="AB180" s="321"/>
      <c r="AC180" s="321"/>
      <c r="AD180" s="321"/>
      <c r="AE180" s="342"/>
      <c r="AF180" s="321"/>
    </row>
    <row r="181" spans="1:32" s="315" customFormat="1" ht="12.75">
      <c r="A181" s="316"/>
      <c r="B181" s="316" t="s">
        <v>164</v>
      </c>
      <c r="C181" s="318" t="s">
        <v>248</v>
      </c>
      <c r="D181" s="312">
        <v>3</v>
      </c>
      <c r="E181" s="319">
        <v>0.25</v>
      </c>
      <c r="F181" s="320" t="e">
        <f>#REF!</f>
        <v>#REF!</v>
      </c>
      <c r="G181" s="313" t="e">
        <f t="shared" si="14"/>
        <v>#REF!</v>
      </c>
      <c r="H181" s="314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  <c r="S181" s="321">
        <v>16</v>
      </c>
      <c r="T181" s="322">
        <v>5</v>
      </c>
      <c r="U181" s="322">
        <f t="shared" si="15"/>
        <v>10</v>
      </c>
      <c r="V181" s="321"/>
      <c r="W181" s="321"/>
      <c r="X181" s="321"/>
      <c r="Y181" s="321"/>
      <c r="Z181" s="321"/>
      <c r="AA181" s="321"/>
      <c r="AB181" s="321"/>
      <c r="AC181" s="321"/>
      <c r="AD181" s="321"/>
      <c r="AE181" s="342"/>
      <c r="AF181" s="321"/>
    </row>
    <row r="182" spans="1:32" s="315" customFormat="1" ht="12.75">
      <c r="A182" s="316"/>
      <c r="B182" s="316" t="s">
        <v>164</v>
      </c>
      <c r="C182" s="318" t="s">
        <v>247</v>
      </c>
      <c r="D182" s="312">
        <v>3</v>
      </c>
      <c r="E182" s="319">
        <v>0.5</v>
      </c>
      <c r="F182" s="320" t="e">
        <f>#REF!</f>
        <v>#REF!</v>
      </c>
      <c r="G182" s="313" t="e">
        <f t="shared" si="14"/>
        <v>#REF!</v>
      </c>
      <c r="H182" s="314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  <c r="S182" s="321">
        <v>16</v>
      </c>
      <c r="T182" s="322">
        <v>5</v>
      </c>
      <c r="U182" s="322">
        <f aca="true" t="shared" si="16" ref="U182:U194">8*T182*E182</f>
        <v>20</v>
      </c>
      <c r="V182" s="321"/>
      <c r="W182" s="321"/>
      <c r="X182" s="321"/>
      <c r="Y182" s="321"/>
      <c r="Z182" s="321"/>
      <c r="AA182" s="321"/>
      <c r="AB182" s="321"/>
      <c r="AC182" s="321"/>
      <c r="AD182" s="321"/>
      <c r="AE182" s="342"/>
      <c r="AF182" s="321"/>
    </row>
    <row r="183" spans="1:32" s="315" customFormat="1" ht="12.75">
      <c r="A183" s="316"/>
      <c r="B183" s="316" t="s">
        <v>164</v>
      </c>
      <c r="C183" s="318" t="s">
        <v>255</v>
      </c>
      <c r="D183" s="312">
        <v>3</v>
      </c>
      <c r="E183" s="319">
        <v>2</v>
      </c>
      <c r="F183" s="320" t="e">
        <f>#REF!</f>
        <v>#REF!</v>
      </c>
      <c r="G183" s="313" t="e">
        <f>F183+E183</f>
        <v>#REF!</v>
      </c>
      <c r="H183" s="314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  <c r="S183" s="321">
        <v>16</v>
      </c>
      <c r="T183" s="322">
        <v>5</v>
      </c>
      <c r="U183" s="322">
        <f>8*T183*E183</f>
        <v>80</v>
      </c>
      <c r="V183" s="321"/>
      <c r="W183" s="321"/>
      <c r="X183" s="321"/>
      <c r="Y183" s="321"/>
      <c r="Z183" s="321"/>
      <c r="AA183" s="321"/>
      <c r="AB183" s="321"/>
      <c r="AC183" s="321"/>
      <c r="AD183" s="321"/>
      <c r="AE183" s="342"/>
      <c r="AF183" s="321"/>
    </row>
    <row r="184" spans="1:32" s="315" customFormat="1" ht="12.75">
      <c r="A184" s="316"/>
      <c r="B184" s="316" t="s">
        <v>164</v>
      </c>
      <c r="C184" s="318" t="s">
        <v>244</v>
      </c>
      <c r="D184" s="312">
        <v>3</v>
      </c>
      <c r="E184" s="319">
        <v>1</v>
      </c>
      <c r="F184" s="320" t="e">
        <f>#REF!</f>
        <v>#REF!</v>
      </c>
      <c r="G184" s="313" t="e">
        <f t="shared" si="14"/>
        <v>#REF!</v>
      </c>
      <c r="H184" s="314"/>
      <c r="I184" s="321"/>
      <c r="J184" s="321"/>
      <c r="K184" s="321"/>
      <c r="L184" s="321"/>
      <c r="M184" s="321"/>
      <c r="N184" s="321"/>
      <c r="O184" s="321"/>
      <c r="P184" s="321"/>
      <c r="Q184" s="321"/>
      <c r="R184" s="321"/>
      <c r="S184" s="321">
        <v>16</v>
      </c>
      <c r="T184" s="322">
        <v>5</v>
      </c>
      <c r="U184" s="322">
        <f t="shared" si="16"/>
        <v>40</v>
      </c>
      <c r="V184" s="321"/>
      <c r="W184" s="321"/>
      <c r="X184" s="321"/>
      <c r="Y184" s="321"/>
      <c r="Z184" s="321"/>
      <c r="AA184" s="321"/>
      <c r="AB184" s="321"/>
      <c r="AC184" s="321"/>
      <c r="AD184" s="321"/>
      <c r="AE184" s="342"/>
      <c r="AF184" s="321"/>
    </row>
    <row r="185" spans="1:32" s="315" customFormat="1" ht="12.75">
      <c r="A185" s="316"/>
      <c r="B185" s="316" t="s">
        <v>164</v>
      </c>
      <c r="C185" s="318" t="s">
        <v>269</v>
      </c>
      <c r="D185" s="312">
        <v>3</v>
      </c>
      <c r="E185" s="319">
        <v>0.5</v>
      </c>
      <c r="F185" s="320" t="e">
        <f>#REF!</f>
        <v>#REF!</v>
      </c>
      <c r="G185" s="313" t="e">
        <f t="shared" si="14"/>
        <v>#REF!</v>
      </c>
      <c r="H185" s="314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>
        <v>16</v>
      </c>
      <c r="T185" s="322">
        <v>5</v>
      </c>
      <c r="U185" s="322">
        <f>8*T185*E185</f>
        <v>20</v>
      </c>
      <c r="V185" s="321"/>
      <c r="W185" s="321"/>
      <c r="X185" s="321"/>
      <c r="Y185" s="321"/>
      <c r="Z185" s="321"/>
      <c r="AA185" s="321"/>
      <c r="AB185" s="321"/>
      <c r="AC185" s="321"/>
      <c r="AD185" s="321"/>
      <c r="AE185" s="342"/>
      <c r="AF185" s="321"/>
    </row>
    <row r="186" spans="1:32" s="315" customFormat="1" ht="12.75">
      <c r="A186" s="316"/>
      <c r="B186" s="316" t="s">
        <v>164</v>
      </c>
      <c r="C186" s="318" t="s">
        <v>250</v>
      </c>
      <c r="D186" s="312">
        <v>2</v>
      </c>
      <c r="E186" s="319">
        <v>2</v>
      </c>
      <c r="F186" s="320" t="e">
        <f>#REF!</f>
        <v>#REF!</v>
      </c>
      <c r="G186" s="313" t="e">
        <f t="shared" si="14"/>
        <v>#REF!</v>
      </c>
      <c r="H186" s="314"/>
      <c r="I186" s="321"/>
      <c r="J186" s="321"/>
      <c r="K186" s="321"/>
      <c r="L186" s="321"/>
      <c r="M186" s="321"/>
      <c r="N186" s="321"/>
      <c r="O186" s="321"/>
      <c r="P186" s="321"/>
      <c r="Q186" s="321"/>
      <c r="R186" s="321"/>
      <c r="S186" s="321">
        <v>32</v>
      </c>
      <c r="T186" s="322">
        <v>2.5</v>
      </c>
      <c r="U186" s="322">
        <f t="shared" si="16"/>
        <v>40</v>
      </c>
      <c r="V186" s="321"/>
      <c r="W186" s="321"/>
      <c r="X186" s="321"/>
      <c r="Y186" s="321"/>
      <c r="Z186" s="321"/>
      <c r="AA186" s="321"/>
      <c r="AB186" s="321"/>
      <c r="AC186" s="321"/>
      <c r="AD186" s="321"/>
      <c r="AE186" s="342"/>
      <c r="AF186" s="321"/>
    </row>
    <row r="187" spans="1:32" s="315" customFormat="1" ht="12.75">
      <c r="A187" s="316"/>
      <c r="B187" s="317"/>
      <c r="C187" s="318" t="s">
        <v>256</v>
      </c>
      <c r="D187" s="312">
        <v>3</v>
      </c>
      <c r="E187" s="319">
        <v>0.5</v>
      </c>
      <c r="F187" s="320" t="e">
        <f>#REF!</f>
        <v>#REF!</v>
      </c>
      <c r="G187" s="313" t="e">
        <f>F187+E187</f>
        <v>#REF!</v>
      </c>
      <c r="H187" s="314"/>
      <c r="I187" s="321"/>
      <c r="J187" s="321"/>
      <c r="K187" s="321"/>
      <c r="L187" s="321"/>
      <c r="M187" s="321"/>
      <c r="N187" s="321"/>
      <c r="O187" s="321"/>
      <c r="P187" s="321"/>
      <c r="Q187" s="321"/>
      <c r="R187" s="321"/>
      <c r="S187" s="321">
        <v>16</v>
      </c>
      <c r="T187" s="322">
        <v>5</v>
      </c>
      <c r="U187" s="322">
        <f>8*T187*E187</f>
        <v>20</v>
      </c>
      <c r="V187" s="321"/>
      <c r="W187" s="321"/>
      <c r="X187" s="321"/>
      <c r="Y187" s="321"/>
      <c r="Z187" s="321"/>
      <c r="AA187" s="321"/>
      <c r="AB187" s="321"/>
      <c r="AC187" s="321"/>
      <c r="AD187" s="321"/>
      <c r="AE187" s="342"/>
      <c r="AF187" s="321"/>
    </row>
    <row r="188" spans="1:32" s="315" customFormat="1" ht="12.75">
      <c r="A188" s="316"/>
      <c r="B188" s="316" t="s">
        <v>164</v>
      </c>
      <c r="C188" s="318" t="s">
        <v>273</v>
      </c>
      <c r="D188" s="312">
        <v>1</v>
      </c>
      <c r="E188" s="319">
        <v>1</v>
      </c>
      <c r="F188" s="320" t="e">
        <f>G186</f>
        <v>#REF!</v>
      </c>
      <c r="G188" s="313" t="e">
        <f t="shared" si="14"/>
        <v>#REF!</v>
      </c>
      <c r="H188" s="314"/>
      <c r="I188" s="321"/>
      <c r="J188" s="321"/>
      <c r="K188" s="321"/>
      <c r="L188" s="321"/>
      <c r="M188" s="321"/>
      <c r="N188" s="321"/>
      <c r="O188" s="321"/>
      <c r="P188" s="321"/>
      <c r="Q188" s="321"/>
      <c r="R188" s="321"/>
      <c r="S188" s="321">
        <v>16</v>
      </c>
      <c r="T188" s="322">
        <v>5</v>
      </c>
      <c r="U188" s="322">
        <f t="shared" si="16"/>
        <v>40</v>
      </c>
      <c r="V188" s="321"/>
      <c r="W188" s="321"/>
      <c r="X188" s="321"/>
      <c r="Y188" s="321"/>
      <c r="Z188" s="321"/>
      <c r="AA188" s="321"/>
      <c r="AB188" s="321"/>
      <c r="AC188" s="321"/>
      <c r="AD188" s="321"/>
      <c r="AE188" s="342"/>
      <c r="AF188" s="321"/>
    </row>
    <row r="189" spans="1:32" s="315" customFormat="1" ht="12.75">
      <c r="A189" s="316"/>
      <c r="B189" s="317"/>
      <c r="C189" s="318" t="s">
        <v>261</v>
      </c>
      <c r="D189" s="312">
        <v>1</v>
      </c>
      <c r="E189" s="319">
        <v>2</v>
      </c>
      <c r="F189" s="320" t="e">
        <f>G187</f>
        <v>#REF!</v>
      </c>
      <c r="G189" s="313" t="e">
        <f>F189+E189</f>
        <v>#REF!</v>
      </c>
      <c r="H189" s="314"/>
      <c r="I189" s="321"/>
      <c r="J189" s="321"/>
      <c r="K189" s="321"/>
      <c r="L189" s="321"/>
      <c r="M189" s="321"/>
      <c r="N189" s="321"/>
      <c r="O189" s="321"/>
      <c r="P189" s="321"/>
      <c r="Q189" s="321"/>
      <c r="R189" s="321"/>
      <c r="S189" s="321">
        <v>16</v>
      </c>
      <c r="T189" s="322">
        <v>5</v>
      </c>
      <c r="U189" s="322">
        <f>8*T189*E189</f>
        <v>80</v>
      </c>
      <c r="V189" s="321"/>
      <c r="W189" s="321"/>
      <c r="X189" s="321"/>
      <c r="Y189" s="321"/>
      <c r="Z189" s="321"/>
      <c r="AA189" s="321"/>
      <c r="AB189" s="321"/>
      <c r="AC189" s="321"/>
      <c r="AD189" s="321"/>
      <c r="AE189" s="342"/>
      <c r="AF189" s="321"/>
    </row>
    <row r="190" spans="1:32" s="315" customFormat="1" ht="12.75">
      <c r="A190" s="316"/>
      <c r="B190" s="317"/>
      <c r="C190" s="318" t="s">
        <v>245</v>
      </c>
      <c r="D190" s="312">
        <v>3</v>
      </c>
      <c r="E190" s="319">
        <v>1</v>
      </c>
      <c r="F190" s="320" t="e">
        <f>G188</f>
        <v>#REF!</v>
      </c>
      <c r="G190" s="313" t="e">
        <f t="shared" si="14"/>
        <v>#REF!</v>
      </c>
      <c r="H190" s="314"/>
      <c r="I190" s="321"/>
      <c r="J190" s="321"/>
      <c r="K190" s="321"/>
      <c r="L190" s="321"/>
      <c r="M190" s="321"/>
      <c r="N190" s="321"/>
      <c r="O190" s="321"/>
      <c r="P190" s="321"/>
      <c r="Q190" s="321"/>
      <c r="R190" s="321"/>
      <c r="S190" s="321">
        <v>16</v>
      </c>
      <c r="T190" s="322">
        <v>5</v>
      </c>
      <c r="U190" s="322">
        <f t="shared" si="16"/>
        <v>40</v>
      </c>
      <c r="V190" s="321"/>
      <c r="W190" s="321"/>
      <c r="X190" s="321"/>
      <c r="Y190" s="321"/>
      <c r="Z190" s="321"/>
      <c r="AA190" s="321"/>
      <c r="AB190" s="321"/>
      <c r="AC190" s="321"/>
      <c r="AD190" s="321"/>
      <c r="AE190" s="342"/>
      <c r="AF190" s="321"/>
    </row>
    <row r="191" spans="1:32" s="315" customFormat="1" ht="12.75">
      <c r="A191" s="316" t="s">
        <v>260</v>
      </c>
      <c r="B191" s="317"/>
      <c r="C191" s="318" t="s">
        <v>262</v>
      </c>
      <c r="D191" s="312">
        <v>1</v>
      </c>
      <c r="E191" s="360">
        <v>10</v>
      </c>
      <c r="F191" s="320" t="e">
        <f>G190</f>
        <v>#REF!</v>
      </c>
      <c r="G191" s="313" t="e">
        <f t="shared" si="14"/>
        <v>#REF!</v>
      </c>
      <c r="H191" s="314"/>
      <c r="I191" s="347">
        <v>20</v>
      </c>
      <c r="J191" s="321"/>
      <c r="K191" s="321"/>
      <c r="L191" s="321"/>
      <c r="M191" s="321"/>
      <c r="N191" s="321"/>
      <c r="O191" s="321"/>
      <c r="P191" s="321"/>
      <c r="Q191" s="321"/>
      <c r="R191" s="321"/>
      <c r="S191" s="321">
        <v>16</v>
      </c>
      <c r="T191" s="322">
        <v>5</v>
      </c>
      <c r="U191" s="322">
        <f>8*T191*E191</f>
        <v>400</v>
      </c>
      <c r="V191" s="321"/>
      <c r="W191" s="321"/>
      <c r="X191" s="321"/>
      <c r="Y191" s="321"/>
      <c r="Z191" s="321"/>
      <c r="AA191" s="321"/>
      <c r="AB191" s="321"/>
      <c r="AC191" s="321"/>
      <c r="AD191" s="321"/>
      <c r="AE191" s="342"/>
      <c r="AF191" s="321"/>
    </row>
    <row r="192" spans="1:32" s="315" customFormat="1" ht="12.75">
      <c r="A192" s="316" t="s">
        <v>260</v>
      </c>
      <c r="B192" s="317"/>
      <c r="C192" s="318" t="s">
        <v>259</v>
      </c>
      <c r="D192" s="312">
        <v>1</v>
      </c>
      <c r="E192" s="319">
        <v>10</v>
      </c>
      <c r="F192" s="320" t="e">
        <f>G191</f>
        <v>#REF!</v>
      </c>
      <c r="G192" s="313" t="e">
        <f>F192+E192</f>
        <v>#REF!</v>
      </c>
      <c r="H192" s="314"/>
      <c r="I192" s="347"/>
      <c r="J192" s="321"/>
      <c r="K192" s="321"/>
      <c r="L192" s="321"/>
      <c r="M192" s="321"/>
      <c r="N192" s="321"/>
      <c r="O192" s="321"/>
      <c r="P192" s="321"/>
      <c r="Q192" s="321"/>
      <c r="R192" s="321"/>
      <c r="S192" s="321">
        <v>16</v>
      </c>
      <c r="T192" s="322">
        <v>5</v>
      </c>
      <c r="U192" s="322">
        <f>8*T192*E192</f>
        <v>400</v>
      </c>
      <c r="V192" s="321"/>
      <c r="W192" s="321"/>
      <c r="X192" s="321"/>
      <c r="Y192" s="321"/>
      <c r="Z192" s="321"/>
      <c r="AA192" s="321"/>
      <c r="AB192" s="321"/>
      <c r="AC192" s="321"/>
      <c r="AD192" s="321"/>
      <c r="AE192" s="342"/>
      <c r="AF192" s="321"/>
    </row>
    <row r="193" spans="1:32" s="350" customFormat="1" ht="12.75">
      <c r="A193" s="316" t="s">
        <v>260</v>
      </c>
      <c r="B193" s="317"/>
      <c r="C193" s="318" t="s">
        <v>231</v>
      </c>
      <c r="D193" s="326">
        <v>2</v>
      </c>
      <c r="E193" s="319">
        <v>3</v>
      </c>
      <c r="F193" s="328" t="e">
        <f>#REF!</f>
        <v>#REF!</v>
      </c>
      <c r="G193" s="329" t="e">
        <f t="shared" si="14"/>
        <v>#REF!</v>
      </c>
      <c r="H193" s="314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>
        <v>32</v>
      </c>
      <c r="T193" s="322">
        <v>2.5</v>
      </c>
      <c r="U193" s="322">
        <f t="shared" si="16"/>
        <v>60</v>
      </c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49"/>
      <c r="AF193" s="339"/>
    </row>
    <row r="194" spans="1:32" s="350" customFormat="1" ht="12.75">
      <c r="A194" s="316"/>
      <c r="B194" s="317"/>
      <c r="C194" s="318" t="s">
        <v>249</v>
      </c>
      <c r="D194" s="326">
        <v>2</v>
      </c>
      <c r="E194" s="319">
        <v>2</v>
      </c>
      <c r="F194" s="328" t="e">
        <f>G184</f>
        <v>#REF!</v>
      </c>
      <c r="G194" s="329" t="e">
        <f aca="true" t="shared" si="17" ref="G194:G209">F194+E194</f>
        <v>#REF!</v>
      </c>
      <c r="H194" s="314"/>
      <c r="I194" s="339"/>
      <c r="J194" s="339"/>
      <c r="K194" s="339"/>
      <c r="L194" s="339"/>
      <c r="M194" s="339"/>
      <c r="N194" s="339"/>
      <c r="O194" s="339"/>
      <c r="P194" s="339"/>
      <c r="Q194" s="339"/>
      <c r="R194" s="339"/>
      <c r="S194" s="339">
        <v>32</v>
      </c>
      <c r="T194" s="322">
        <v>2.5</v>
      </c>
      <c r="U194" s="322">
        <f t="shared" si="16"/>
        <v>40</v>
      </c>
      <c r="V194" s="339"/>
      <c r="W194" s="339"/>
      <c r="X194" s="339"/>
      <c r="Y194" s="339"/>
      <c r="Z194" s="339"/>
      <c r="AA194" s="339"/>
      <c r="AB194" s="339"/>
      <c r="AC194" s="339"/>
      <c r="AD194" s="339"/>
      <c r="AE194" s="349"/>
      <c r="AF194" s="339"/>
    </row>
    <row r="195" spans="1:32" s="375" customFormat="1" ht="12.75">
      <c r="A195" s="381"/>
      <c r="B195" s="382"/>
      <c r="C195" s="383" t="s">
        <v>265</v>
      </c>
      <c r="D195" s="370">
        <v>1</v>
      </c>
      <c r="E195" s="384">
        <v>1</v>
      </c>
      <c r="F195" s="385" t="e">
        <f>G204</f>
        <v>#REF!</v>
      </c>
      <c r="G195" s="386" t="e">
        <f t="shared" si="17"/>
        <v>#REF!</v>
      </c>
      <c r="H195" s="374"/>
      <c r="I195" s="387"/>
      <c r="J195" s="387"/>
      <c r="K195" s="387"/>
      <c r="L195" s="387"/>
      <c r="M195" s="387"/>
      <c r="N195" s="387"/>
      <c r="O195" s="387"/>
      <c r="P195" s="387"/>
      <c r="Q195" s="387"/>
      <c r="R195" s="387"/>
      <c r="S195" s="387">
        <v>16</v>
      </c>
      <c r="T195" s="388">
        <v>5</v>
      </c>
      <c r="U195" s="388">
        <f aca="true" t="shared" si="18" ref="U195:U205">8*T195*E195</f>
        <v>40</v>
      </c>
      <c r="V195" s="387"/>
      <c r="W195" s="387"/>
      <c r="X195" s="387"/>
      <c r="Y195" s="387"/>
      <c r="Z195" s="387"/>
      <c r="AA195" s="387"/>
      <c r="AB195" s="387"/>
      <c r="AC195" s="387"/>
      <c r="AD195" s="387"/>
      <c r="AE195" s="389"/>
      <c r="AF195" s="387"/>
    </row>
    <row r="196" spans="1:32" s="375" customFormat="1" ht="12.75">
      <c r="A196" s="381"/>
      <c r="B196" s="382"/>
      <c r="C196" s="383" t="s">
        <v>267</v>
      </c>
      <c r="D196" s="370">
        <v>1</v>
      </c>
      <c r="E196" s="384">
        <v>4</v>
      </c>
      <c r="F196" s="385" t="e">
        <f>G204</f>
        <v>#REF!</v>
      </c>
      <c r="G196" s="386" t="e">
        <f t="shared" si="17"/>
        <v>#REF!</v>
      </c>
      <c r="H196" s="374"/>
      <c r="I196" s="387"/>
      <c r="J196" s="387"/>
      <c r="K196" s="387"/>
      <c r="L196" s="387"/>
      <c r="M196" s="387"/>
      <c r="N196" s="387"/>
      <c r="O196" s="387"/>
      <c r="P196" s="387"/>
      <c r="Q196" s="387"/>
      <c r="R196" s="387"/>
      <c r="S196" s="387">
        <v>16</v>
      </c>
      <c r="T196" s="388">
        <v>5</v>
      </c>
      <c r="U196" s="388">
        <f t="shared" si="18"/>
        <v>160</v>
      </c>
      <c r="V196" s="387"/>
      <c r="W196" s="387"/>
      <c r="X196" s="387"/>
      <c r="Y196" s="387"/>
      <c r="Z196" s="387"/>
      <c r="AA196" s="387"/>
      <c r="AB196" s="387"/>
      <c r="AC196" s="387"/>
      <c r="AD196" s="387"/>
      <c r="AE196" s="389"/>
      <c r="AF196" s="387"/>
    </row>
    <row r="197" spans="1:32" s="375" customFormat="1" ht="12.75">
      <c r="A197" s="381"/>
      <c r="B197" s="382"/>
      <c r="C197" s="383" t="s">
        <v>268</v>
      </c>
      <c r="D197" s="370">
        <v>1</v>
      </c>
      <c r="E197" s="384">
        <v>2</v>
      </c>
      <c r="F197" s="385" t="e">
        <f>G205</f>
        <v>#REF!</v>
      </c>
      <c r="G197" s="386" t="e">
        <f t="shared" si="17"/>
        <v>#REF!</v>
      </c>
      <c r="H197" s="374"/>
      <c r="I197" s="387"/>
      <c r="J197" s="387"/>
      <c r="K197" s="387"/>
      <c r="L197" s="387"/>
      <c r="M197" s="387"/>
      <c r="N197" s="387"/>
      <c r="O197" s="387"/>
      <c r="P197" s="387"/>
      <c r="Q197" s="387"/>
      <c r="R197" s="387"/>
      <c r="S197" s="387">
        <v>16</v>
      </c>
      <c r="T197" s="388">
        <v>5</v>
      </c>
      <c r="U197" s="388">
        <f t="shared" si="18"/>
        <v>80</v>
      </c>
      <c r="V197" s="387"/>
      <c r="W197" s="387"/>
      <c r="X197" s="387"/>
      <c r="Y197" s="387"/>
      <c r="Z197" s="387"/>
      <c r="AA197" s="387"/>
      <c r="AB197" s="387"/>
      <c r="AC197" s="387"/>
      <c r="AD197" s="387"/>
      <c r="AE197" s="389"/>
      <c r="AF197" s="387"/>
    </row>
    <row r="198" spans="1:32" s="375" customFormat="1" ht="12.75">
      <c r="A198" s="381"/>
      <c r="B198" s="382"/>
      <c r="C198" s="383" t="s">
        <v>245</v>
      </c>
      <c r="D198" s="370">
        <v>3</v>
      </c>
      <c r="E198" s="384">
        <v>1</v>
      </c>
      <c r="F198" s="385" t="e">
        <f>G195</f>
        <v>#REF!</v>
      </c>
      <c r="G198" s="386" t="e">
        <f t="shared" si="17"/>
        <v>#REF!</v>
      </c>
      <c r="H198" s="374"/>
      <c r="I198" s="387"/>
      <c r="J198" s="387"/>
      <c r="K198" s="387"/>
      <c r="L198" s="387"/>
      <c r="M198" s="387"/>
      <c r="N198" s="387"/>
      <c r="O198" s="387"/>
      <c r="P198" s="387"/>
      <c r="Q198" s="387"/>
      <c r="R198" s="387"/>
      <c r="S198" s="387">
        <v>16</v>
      </c>
      <c r="T198" s="388">
        <v>5</v>
      </c>
      <c r="U198" s="388">
        <f t="shared" si="18"/>
        <v>40</v>
      </c>
      <c r="V198" s="387"/>
      <c r="W198" s="387"/>
      <c r="X198" s="387"/>
      <c r="Y198" s="387"/>
      <c r="Z198" s="387"/>
      <c r="AA198" s="387"/>
      <c r="AB198" s="387"/>
      <c r="AC198" s="387"/>
      <c r="AD198" s="387"/>
      <c r="AE198" s="389"/>
      <c r="AF198" s="387"/>
    </row>
    <row r="199" spans="1:32" s="396" customFormat="1" ht="12.75">
      <c r="A199" s="381"/>
      <c r="B199" s="382"/>
      <c r="C199" s="383" t="s">
        <v>249</v>
      </c>
      <c r="D199" s="391">
        <v>2</v>
      </c>
      <c r="E199" s="384">
        <v>2</v>
      </c>
      <c r="F199" s="392" t="e">
        <f>G191</f>
        <v>#REF!</v>
      </c>
      <c r="G199" s="393" t="e">
        <f t="shared" si="17"/>
        <v>#REF!</v>
      </c>
      <c r="H199" s="374"/>
      <c r="I199" s="394"/>
      <c r="J199" s="394"/>
      <c r="K199" s="394"/>
      <c r="L199" s="394"/>
      <c r="M199" s="394"/>
      <c r="N199" s="394"/>
      <c r="O199" s="394"/>
      <c r="P199" s="394"/>
      <c r="Q199" s="394"/>
      <c r="R199" s="394"/>
      <c r="S199" s="394">
        <v>32</v>
      </c>
      <c r="T199" s="388">
        <v>2.5</v>
      </c>
      <c r="U199" s="388">
        <f t="shared" si="18"/>
        <v>40</v>
      </c>
      <c r="V199" s="394"/>
      <c r="W199" s="394"/>
      <c r="X199" s="394"/>
      <c r="Y199" s="394"/>
      <c r="Z199" s="394"/>
      <c r="AA199" s="394"/>
      <c r="AB199" s="394"/>
      <c r="AC199" s="394"/>
      <c r="AD199" s="394"/>
      <c r="AE199" s="395"/>
      <c r="AF199" s="394"/>
    </row>
    <row r="200" spans="1:32" s="375" customFormat="1" ht="12.75">
      <c r="A200" s="381"/>
      <c r="B200" s="382"/>
      <c r="C200" s="383" t="s">
        <v>259</v>
      </c>
      <c r="D200" s="370">
        <v>1</v>
      </c>
      <c r="E200" s="384">
        <v>10</v>
      </c>
      <c r="F200" s="385" t="e">
        <f>#REF!</f>
        <v>#REF!</v>
      </c>
      <c r="G200" s="386" t="e">
        <f t="shared" si="17"/>
        <v>#REF!</v>
      </c>
      <c r="H200" s="374"/>
      <c r="I200" s="390"/>
      <c r="J200" s="387"/>
      <c r="K200" s="387"/>
      <c r="L200" s="387"/>
      <c r="M200" s="387"/>
      <c r="N200" s="387"/>
      <c r="O200" s="387"/>
      <c r="P200" s="387"/>
      <c r="Q200" s="387"/>
      <c r="R200" s="387"/>
      <c r="S200" s="387">
        <v>16</v>
      </c>
      <c r="T200" s="388">
        <v>5</v>
      </c>
      <c r="U200" s="388">
        <f t="shared" si="18"/>
        <v>400</v>
      </c>
      <c r="V200" s="387"/>
      <c r="W200" s="387"/>
      <c r="X200" s="387"/>
      <c r="Y200" s="387"/>
      <c r="Z200" s="387"/>
      <c r="AA200" s="387"/>
      <c r="AB200" s="387"/>
      <c r="AC200" s="387"/>
      <c r="AD200" s="387"/>
      <c r="AE200" s="389"/>
      <c r="AF200" s="387"/>
    </row>
    <row r="201" spans="1:32" s="396" customFormat="1" ht="12.75">
      <c r="A201" s="381"/>
      <c r="B201" s="382"/>
      <c r="C201" s="383" t="s">
        <v>231</v>
      </c>
      <c r="D201" s="391">
        <v>2</v>
      </c>
      <c r="E201" s="384">
        <v>3</v>
      </c>
      <c r="F201" s="392" t="e">
        <f>#REF!</f>
        <v>#REF!</v>
      </c>
      <c r="G201" s="393" t="e">
        <f t="shared" si="17"/>
        <v>#REF!</v>
      </c>
      <c r="H201" s="374"/>
      <c r="I201" s="394"/>
      <c r="J201" s="394"/>
      <c r="K201" s="394"/>
      <c r="L201" s="394"/>
      <c r="M201" s="394"/>
      <c r="N201" s="394"/>
      <c r="O201" s="394"/>
      <c r="P201" s="394"/>
      <c r="Q201" s="394"/>
      <c r="R201" s="394"/>
      <c r="S201" s="394">
        <v>32</v>
      </c>
      <c r="T201" s="388">
        <v>2.5</v>
      </c>
      <c r="U201" s="388">
        <f t="shared" si="18"/>
        <v>60</v>
      </c>
      <c r="V201" s="394"/>
      <c r="W201" s="394"/>
      <c r="X201" s="394"/>
      <c r="Y201" s="394"/>
      <c r="Z201" s="394"/>
      <c r="AA201" s="394"/>
      <c r="AB201" s="394"/>
      <c r="AC201" s="394"/>
      <c r="AD201" s="394"/>
      <c r="AE201" s="395"/>
      <c r="AF201" s="394"/>
    </row>
    <row r="202" spans="1:32" s="396" customFormat="1" ht="12.75">
      <c r="A202" s="381"/>
      <c r="B202" s="382"/>
      <c r="C202" s="383" t="s">
        <v>249</v>
      </c>
      <c r="D202" s="391">
        <v>2</v>
      </c>
      <c r="E202" s="384">
        <v>2</v>
      </c>
      <c r="F202" s="392" t="e">
        <f>G194</f>
        <v>#REF!</v>
      </c>
      <c r="G202" s="393" t="e">
        <f t="shared" si="17"/>
        <v>#REF!</v>
      </c>
      <c r="H202" s="374"/>
      <c r="I202" s="394"/>
      <c r="J202" s="394"/>
      <c r="K202" s="394"/>
      <c r="L202" s="394"/>
      <c r="M202" s="394"/>
      <c r="N202" s="394"/>
      <c r="O202" s="394"/>
      <c r="P202" s="394"/>
      <c r="Q202" s="394"/>
      <c r="R202" s="394"/>
      <c r="S202" s="394">
        <v>32</v>
      </c>
      <c r="T202" s="388">
        <v>2.5</v>
      </c>
      <c r="U202" s="388">
        <f t="shared" si="18"/>
        <v>40</v>
      </c>
      <c r="V202" s="394"/>
      <c r="W202" s="394"/>
      <c r="X202" s="394"/>
      <c r="Y202" s="394"/>
      <c r="Z202" s="394"/>
      <c r="AA202" s="394"/>
      <c r="AB202" s="394"/>
      <c r="AC202" s="394"/>
      <c r="AD202" s="394"/>
      <c r="AE202" s="395"/>
      <c r="AF202" s="394"/>
    </row>
    <row r="203" spans="1:32" s="315" customFormat="1" ht="13.5" thickBot="1">
      <c r="A203" s="316"/>
      <c r="B203" s="316" t="s">
        <v>266</v>
      </c>
      <c r="C203" s="318" t="s">
        <v>275</v>
      </c>
      <c r="D203" s="359">
        <v>2</v>
      </c>
      <c r="E203" s="319">
        <v>4</v>
      </c>
      <c r="F203" s="323" t="e">
        <f>#REF!</f>
        <v>#REF!</v>
      </c>
      <c r="G203" s="324" t="e">
        <f t="shared" si="17"/>
        <v>#REF!</v>
      </c>
      <c r="H203" s="314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  <c r="S203" s="321">
        <v>32</v>
      </c>
      <c r="T203" s="322">
        <v>2.5</v>
      </c>
      <c r="U203" s="322">
        <f t="shared" si="18"/>
        <v>80</v>
      </c>
      <c r="V203" s="321"/>
      <c r="W203" s="321"/>
      <c r="X203" s="321"/>
      <c r="Y203" s="321"/>
      <c r="Z203" s="321"/>
      <c r="AA203" s="321"/>
      <c r="AB203" s="321"/>
      <c r="AC203" s="321"/>
      <c r="AD203" s="321"/>
      <c r="AE203" s="342"/>
      <c r="AF203" s="321"/>
    </row>
    <row r="204" spans="1:32" s="315" customFormat="1" ht="12.75">
      <c r="A204" s="316"/>
      <c r="B204" s="317"/>
      <c r="C204" s="318" t="s">
        <v>253</v>
      </c>
      <c r="D204" s="312">
        <v>3</v>
      </c>
      <c r="E204" s="319">
        <v>1</v>
      </c>
      <c r="F204" s="320" t="e">
        <f>#REF!</f>
        <v>#REF!</v>
      </c>
      <c r="G204" s="313" t="e">
        <f t="shared" si="17"/>
        <v>#REF!</v>
      </c>
      <c r="H204" s="314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  <c r="S204" s="321">
        <v>16</v>
      </c>
      <c r="T204" s="322">
        <v>5</v>
      </c>
      <c r="U204" s="322">
        <f t="shared" si="18"/>
        <v>40</v>
      </c>
      <c r="V204" s="321"/>
      <c r="W204" s="321"/>
      <c r="X204" s="321"/>
      <c r="Y204" s="321"/>
      <c r="Z204" s="321"/>
      <c r="AA204" s="321"/>
      <c r="AB204" s="321"/>
      <c r="AC204" s="321"/>
      <c r="AD204" s="321"/>
      <c r="AE204" s="342"/>
      <c r="AF204" s="321"/>
    </row>
    <row r="205" spans="1:32" s="315" customFormat="1" ht="13.5" thickBot="1">
      <c r="A205" s="316"/>
      <c r="B205" s="317"/>
      <c r="C205" s="330" t="s">
        <v>249</v>
      </c>
      <c r="D205" s="331">
        <v>2</v>
      </c>
      <c r="E205" s="332">
        <v>2</v>
      </c>
      <c r="F205" s="323" t="e">
        <f>#REF!</f>
        <v>#REF!</v>
      </c>
      <c r="G205" s="324" t="e">
        <f t="shared" si="17"/>
        <v>#REF!</v>
      </c>
      <c r="H205" s="343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>
        <v>32</v>
      </c>
      <c r="T205" s="345">
        <v>2.5</v>
      </c>
      <c r="U205" s="345">
        <f t="shared" si="18"/>
        <v>40</v>
      </c>
      <c r="V205" s="344"/>
      <c r="W205" s="344"/>
      <c r="X205" s="344"/>
      <c r="Y205" s="344"/>
      <c r="Z205" s="344"/>
      <c r="AA205" s="344"/>
      <c r="AB205" s="344"/>
      <c r="AC205" s="344"/>
      <c r="AD205" s="344"/>
      <c r="AE205" s="346">
        <f>SUM(U176:U194)+U203:U205</f>
        <v>1540</v>
      </c>
      <c r="AF205" s="321"/>
    </row>
    <row r="206" spans="1:21" ht="12.75">
      <c r="A206" s="52"/>
      <c r="B206" s="52"/>
      <c r="C206" s="241" t="s">
        <v>134</v>
      </c>
      <c r="D206" s="340">
        <v>3</v>
      </c>
      <c r="E206" s="380">
        <f>SUM(E176:E194)-E191+E203+E204+E205</f>
        <v>41.25</v>
      </c>
      <c r="F206" s="337" t="e">
        <f>G175</f>
        <v>#REF!</v>
      </c>
      <c r="G206" s="337" t="e">
        <f t="shared" si="17"/>
        <v>#REF!</v>
      </c>
      <c r="H206" s="66"/>
      <c r="S206" s="96">
        <v>16</v>
      </c>
      <c r="T206">
        <f>U206/E206/8</f>
        <v>4.666666666666667</v>
      </c>
      <c r="U206">
        <f>$AE$205</f>
        <v>1540</v>
      </c>
    </row>
    <row r="207" spans="1:32" s="375" customFormat="1" ht="12.75">
      <c r="A207" s="381"/>
      <c r="B207" s="382"/>
      <c r="C207" s="383" t="s">
        <v>270</v>
      </c>
      <c r="D207" s="370">
        <v>1</v>
      </c>
      <c r="E207" s="384">
        <v>25</v>
      </c>
      <c r="F207" s="385">
        <f>G216</f>
        <v>8</v>
      </c>
      <c r="G207" s="386">
        <f t="shared" si="17"/>
        <v>33</v>
      </c>
      <c r="H207" s="374"/>
      <c r="I207" s="387"/>
      <c r="J207" s="387"/>
      <c r="K207" s="387"/>
      <c r="L207" s="387"/>
      <c r="M207" s="387"/>
      <c r="N207" s="387"/>
      <c r="O207" s="387"/>
      <c r="P207" s="387"/>
      <c r="Q207" s="387"/>
      <c r="R207" s="387"/>
      <c r="S207" s="387">
        <v>16</v>
      </c>
      <c r="T207" s="388">
        <f>U207/E207/8</f>
        <v>4.3</v>
      </c>
      <c r="U207" s="388">
        <v>860</v>
      </c>
      <c r="V207" s="387"/>
      <c r="W207" s="387"/>
      <c r="X207" s="387"/>
      <c r="Y207" s="387"/>
      <c r="Z207" s="387"/>
      <c r="AA207" s="387"/>
      <c r="AB207" s="387"/>
      <c r="AC207" s="387"/>
      <c r="AD207" s="387"/>
      <c r="AE207" s="389"/>
      <c r="AF207" s="387"/>
    </row>
    <row r="208" spans="1:21" ht="12.75">
      <c r="A208" s="52"/>
      <c r="B208" s="52"/>
      <c r="C208" s="147" t="s">
        <v>138</v>
      </c>
      <c r="D208" s="78">
        <v>36</v>
      </c>
      <c r="E208" s="38">
        <v>5</v>
      </c>
      <c r="F208" s="171" t="e">
        <f>G206</f>
        <v>#REF!</v>
      </c>
      <c r="G208" s="171" t="e">
        <f t="shared" si="17"/>
        <v>#REF!</v>
      </c>
      <c r="H208" s="66"/>
      <c r="S208" s="96">
        <v>360</v>
      </c>
      <c r="T208" s="163">
        <v>2.5</v>
      </c>
      <c r="U208" s="258">
        <f>8*T208*E208</f>
        <v>100</v>
      </c>
    </row>
    <row r="209" spans="1:21" ht="12.75">
      <c r="A209" s="52"/>
      <c r="B209" s="52"/>
      <c r="C209" s="147" t="s">
        <v>135</v>
      </c>
      <c r="D209" s="78">
        <v>49</v>
      </c>
      <c r="E209" s="38">
        <v>7</v>
      </c>
      <c r="F209" s="171" t="e">
        <f>G208</f>
        <v>#REF!</v>
      </c>
      <c r="G209" s="171" t="e">
        <f t="shared" si="17"/>
        <v>#REF!</v>
      </c>
      <c r="H209" s="66"/>
      <c r="S209" s="96">
        <v>720</v>
      </c>
      <c r="T209" s="163">
        <v>4</v>
      </c>
      <c r="U209" s="163">
        <v>224</v>
      </c>
    </row>
    <row r="210" spans="1:31" ht="12.75">
      <c r="A210" s="53"/>
      <c r="B210" s="53"/>
      <c r="C210" s="272" t="s">
        <v>232</v>
      </c>
      <c r="D210" s="257"/>
      <c r="E210" s="273">
        <v>2.5</v>
      </c>
      <c r="F210" s="179"/>
      <c r="G210" s="171"/>
      <c r="H210" s="66"/>
      <c r="T210" s="333">
        <v>2.5</v>
      </c>
      <c r="U210" s="333">
        <f>8*T210*E210</f>
        <v>50</v>
      </c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</row>
    <row r="211" spans="1:21" ht="12.75">
      <c r="A211" s="52"/>
      <c r="B211" s="52"/>
      <c r="C211" s="147" t="s">
        <v>71</v>
      </c>
      <c r="D211" s="78">
        <v>42</v>
      </c>
      <c r="E211">
        <f>E206</f>
        <v>41.25</v>
      </c>
      <c r="F211" s="171" t="e">
        <f>G209</f>
        <v>#REF!</v>
      </c>
      <c r="G211" s="171" t="e">
        <f>F211+E211</f>
        <v>#REF!</v>
      </c>
      <c r="H211" s="66"/>
      <c r="S211" s="96">
        <v>480</v>
      </c>
      <c r="T211">
        <f>+U211/E211/8</f>
        <v>4.666666666666667</v>
      </c>
      <c r="U211">
        <f>$AE$205</f>
        <v>1540</v>
      </c>
    </row>
    <row r="212" spans="1:21" ht="12.75">
      <c r="A212" s="52"/>
      <c r="B212" s="52"/>
      <c r="C212" s="147" t="s">
        <v>72</v>
      </c>
      <c r="D212" s="78"/>
      <c r="E212">
        <f>E206</f>
        <v>41.25</v>
      </c>
      <c r="F212" s="171" t="e">
        <f>G211</f>
        <v>#REF!</v>
      </c>
      <c r="G212" s="171" t="e">
        <f>F212+E212</f>
        <v>#REF!</v>
      </c>
      <c r="H212" s="66"/>
      <c r="T212">
        <f>+U212/E212/8</f>
        <v>4.666666666666667</v>
      </c>
      <c r="U212">
        <f>$AE$205</f>
        <v>1540</v>
      </c>
    </row>
    <row r="213" spans="1:21" ht="12.75">
      <c r="A213" s="52"/>
      <c r="B213" s="52"/>
      <c r="C213" s="147" t="s">
        <v>151</v>
      </c>
      <c r="D213" s="78">
        <v>1</v>
      </c>
      <c r="E213" s="38">
        <v>5</v>
      </c>
      <c r="F213" s="171" t="e">
        <f>G212</f>
        <v>#REF!</v>
      </c>
      <c r="G213" s="171" t="e">
        <f>F213+E213</f>
        <v>#REF!</v>
      </c>
      <c r="H213" s="66"/>
      <c r="S213" s="96">
        <v>16</v>
      </c>
      <c r="T213" s="163">
        <v>2.5</v>
      </c>
      <c r="U213" s="163">
        <v>100</v>
      </c>
    </row>
    <row r="214" spans="1:21" ht="12.75">
      <c r="A214" s="52"/>
      <c r="B214" s="40" t="s">
        <v>73</v>
      </c>
      <c r="C214" s="147"/>
      <c r="F214" s="168"/>
      <c r="G214" s="168"/>
      <c r="H214" s="66"/>
      <c r="T214" s="163"/>
      <c r="U214" s="163"/>
    </row>
    <row r="215" spans="1:31" ht="12.75">
      <c r="A215" s="53"/>
      <c r="B215" s="53"/>
      <c r="C215" s="272" t="s">
        <v>232</v>
      </c>
      <c r="D215" s="257"/>
      <c r="E215" s="273">
        <v>2.5</v>
      </c>
      <c r="F215" s="179"/>
      <c r="G215" s="171"/>
      <c r="H215" s="66"/>
      <c r="T215" s="333">
        <v>2.5</v>
      </c>
      <c r="U215" s="333">
        <f>8*T215*E215</f>
        <v>50</v>
      </c>
      <c r="V215" s="144"/>
      <c r="W215" s="144"/>
      <c r="X215" s="144"/>
      <c r="Y215" s="144"/>
      <c r="Z215" s="144"/>
      <c r="AA215" s="144"/>
      <c r="AB215" s="144"/>
      <c r="AC215" s="144"/>
      <c r="AD215" s="144"/>
      <c r="AE215" s="144"/>
    </row>
    <row r="216" spans="1:21" ht="12.75">
      <c r="A216" s="52"/>
      <c r="B216" s="52"/>
      <c r="C216" s="147" t="s">
        <v>216</v>
      </c>
      <c r="D216" s="78">
        <v>1</v>
      </c>
      <c r="E216">
        <v>8</v>
      </c>
      <c r="F216" s="171">
        <f>G214</f>
        <v>0</v>
      </c>
      <c r="G216" s="171">
        <f>F216+E216</f>
        <v>8</v>
      </c>
      <c r="H216" s="66"/>
      <c r="S216" s="96">
        <v>16</v>
      </c>
      <c r="T216">
        <f>+U216/E216/8</f>
        <v>2.65625</v>
      </c>
      <c r="U216">
        <f>AE171</f>
        <v>170</v>
      </c>
    </row>
    <row r="217" spans="1:21" ht="12.75">
      <c r="A217" s="52"/>
      <c r="C217" s="147" t="s">
        <v>74</v>
      </c>
      <c r="D217" s="78">
        <v>35</v>
      </c>
      <c r="E217">
        <f>2*E206</f>
        <v>82.5</v>
      </c>
      <c r="F217" s="171">
        <v>39325</v>
      </c>
      <c r="G217" s="171">
        <f>F217+E217</f>
        <v>39407.5</v>
      </c>
      <c r="H217" s="66"/>
      <c r="S217" s="96">
        <v>360</v>
      </c>
      <c r="T217">
        <f>+U217/E217/8</f>
        <v>7.606060606060606</v>
      </c>
      <c r="U217">
        <f>SUM(U175:U208)</f>
        <v>5020</v>
      </c>
    </row>
    <row r="218" spans="1:21" ht="12.75">
      <c r="A218" s="52"/>
      <c r="B218" s="52"/>
      <c r="C218" s="147" t="s">
        <v>69</v>
      </c>
      <c r="D218" s="78">
        <v>36</v>
      </c>
      <c r="E218" s="38">
        <v>7</v>
      </c>
      <c r="F218" s="171">
        <v>39386</v>
      </c>
      <c r="G218" s="171">
        <f>F218+E218</f>
        <v>39393</v>
      </c>
      <c r="H218" s="66"/>
      <c r="S218" s="96">
        <v>360</v>
      </c>
      <c r="T218" s="163">
        <v>4</v>
      </c>
      <c r="U218" s="163">
        <v>224</v>
      </c>
    </row>
    <row r="219" spans="1:31" ht="12.75">
      <c r="A219" s="53"/>
      <c r="B219" s="53"/>
      <c r="C219" s="272" t="s">
        <v>232</v>
      </c>
      <c r="D219" s="257"/>
      <c r="E219" s="273">
        <v>2.5</v>
      </c>
      <c r="F219" s="179"/>
      <c r="G219" s="171"/>
      <c r="H219" s="66"/>
      <c r="T219" s="333">
        <v>2.5</v>
      </c>
      <c r="U219" s="333">
        <f>8*T219*E219</f>
        <v>50</v>
      </c>
      <c r="V219" s="144"/>
      <c r="W219" s="144"/>
      <c r="X219" s="144"/>
      <c r="Y219" s="144"/>
      <c r="Z219" s="144"/>
      <c r="AA219" s="144"/>
      <c r="AB219" s="144"/>
      <c r="AC219" s="144"/>
      <c r="AD219" s="144"/>
      <c r="AE219" s="144"/>
    </row>
    <row r="220" spans="1:21" ht="12.75">
      <c r="A220" s="52"/>
      <c r="B220" s="52"/>
      <c r="C220" s="37" t="s">
        <v>75</v>
      </c>
      <c r="D220" s="78">
        <v>43</v>
      </c>
      <c r="E220">
        <f>2*E206</f>
        <v>82.5</v>
      </c>
      <c r="F220" s="171">
        <v>39434</v>
      </c>
      <c r="G220" s="171">
        <f>F220+E220</f>
        <v>39516.5</v>
      </c>
      <c r="H220" s="66"/>
      <c r="S220">
        <v>360</v>
      </c>
      <c r="T220">
        <f>+T217</f>
        <v>7.606060606060606</v>
      </c>
      <c r="U220">
        <f>+U217</f>
        <v>5020</v>
      </c>
    </row>
    <row r="221" spans="1:21" ht="12.75">
      <c r="A221" s="52"/>
      <c r="B221" s="40" t="s">
        <v>76</v>
      </c>
      <c r="C221" s="37"/>
      <c r="D221" s="78"/>
      <c r="E221" s="38"/>
      <c r="F221" s="171"/>
      <c r="G221" s="171"/>
      <c r="H221" s="66"/>
      <c r="T221" s="163"/>
      <c r="U221" s="163"/>
    </row>
    <row r="222" spans="1:31" ht="12.75">
      <c r="A222" s="53"/>
      <c r="B222" s="53"/>
      <c r="C222" s="272" t="s">
        <v>232</v>
      </c>
      <c r="D222" s="257"/>
      <c r="E222" s="273">
        <v>2.5</v>
      </c>
      <c r="F222" s="179"/>
      <c r="G222" s="171"/>
      <c r="H222" s="66"/>
      <c r="T222" s="333">
        <v>2.5</v>
      </c>
      <c r="U222" s="333">
        <f>8*T222*E222</f>
        <v>50</v>
      </c>
      <c r="V222" s="144"/>
      <c r="W222" s="144"/>
      <c r="X222" s="144"/>
      <c r="Y222" s="144"/>
      <c r="Z222" s="144"/>
      <c r="AA222" s="144"/>
      <c r="AB222" s="144"/>
      <c r="AC222" s="144"/>
      <c r="AD222" s="144"/>
      <c r="AE222" s="144"/>
    </row>
    <row r="223" spans="1:21" ht="12.75">
      <c r="A223" s="52"/>
      <c r="B223" s="52"/>
      <c r="C223" s="37" t="s">
        <v>217</v>
      </c>
      <c r="D223" s="78">
        <v>1</v>
      </c>
      <c r="E223">
        <v>8</v>
      </c>
      <c r="F223" s="171">
        <f>G221</f>
        <v>0</v>
      </c>
      <c r="G223" s="171">
        <f>F223+E223</f>
        <v>8</v>
      </c>
      <c r="H223" s="66"/>
      <c r="S223">
        <v>16</v>
      </c>
      <c r="T223">
        <f>+U223/E223/8</f>
        <v>24.0625</v>
      </c>
      <c r="U223">
        <f>$AE$205</f>
        <v>1540</v>
      </c>
    </row>
    <row r="224" spans="1:21" ht="12.75">
      <c r="A224" s="52"/>
      <c r="B224" s="52"/>
      <c r="C224" s="37" t="s">
        <v>77</v>
      </c>
      <c r="D224" s="78">
        <v>27</v>
      </c>
      <c r="E224">
        <f>+E220</f>
        <v>82.5</v>
      </c>
      <c r="F224" s="171">
        <v>39288</v>
      </c>
      <c r="G224" s="171">
        <f>F224+E224</f>
        <v>39370.5</v>
      </c>
      <c r="H224" s="66"/>
      <c r="S224">
        <v>360</v>
      </c>
      <c r="T224">
        <f>+T220</f>
        <v>7.606060606060606</v>
      </c>
      <c r="U224">
        <f>+U220</f>
        <v>5020</v>
      </c>
    </row>
    <row r="225" spans="1:31" ht="12.75">
      <c r="A225" s="53"/>
      <c r="B225" s="53"/>
      <c r="C225" s="272" t="s">
        <v>232</v>
      </c>
      <c r="D225" s="257"/>
      <c r="E225" s="273">
        <v>2.5</v>
      </c>
      <c r="F225" s="179"/>
      <c r="G225" s="171"/>
      <c r="H225" s="66"/>
      <c r="T225" s="333">
        <v>2.5</v>
      </c>
      <c r="U225" s="333">
        <f>8*T225*E225</f>
        <v>50</v>
      </c>
      <c r="V225" s="144"/>
      <c r="W225" s="144"/>
      <c r="X225" s="144"/>
      <c r="Y225" s="144"/>
      <c r="Z225" s="144"/>
      <c r="AA225" s="144"/>
      <c r="AB225" s="144"/>
      <c r="AC225" s="144"/>
      <c r="AD225" s="144"/>
      <c r="AE225" s="144"/>
    </row>
    <row r="226" spans="1:21" ht="12.75">
      <c r="A226" s="52"/>
      <c r="B226" s="52"/>
      <c r="C226" s="37" t="s">
        <v>78</v>
      </c>
      <c r="D226" s="78"/>
      <c r="E226">
        <f>+E224</f>
        <v>82.5</v>
      </c>
      <c r="F226" s="171">
        <f>G224</f>
        <v>39370.5</v>
      </c>
      <c r="G226" s="171">
        <f>F226+E226</f>
        <v>39453</v>
      </c>
      <c r="H226" s="66"/>
      <c r="S226"/>
      <c r="T226">
        <f>+T220</f>
        <v>7.606060606060606</v>
      </c>
      <c r="U226">
        <f>+U220</f>
        <v>5020</v>
      </c>
    </row>
    <row r="227" spans="1:21" s="96" customFormat="1" ht="12.75">
      <c r="A227" s="180"/>
      <c r="B227" s="181"/>
      <c r="C227" s="182"/>
      <c r="D227" s="182"/>
      <c r="E227" s="183"/>
      <c r="F227" s="171"/>
      <c r="G227" s="171"/>
      <c r="H227" s="184"/>
      <c r="T227" s="185"/>
      <c r="U227" s="185"/>
    </row>
    <row r="228" spans="1:19" ht="13.5" thickBot="1">
      <c r="A228" s="52"/>
      <c r="B228" s="40" t="s">
        <v>79</v>
      </c>
      <c r="C228" s="37"/>
      <c r="D228" s="78"/>
      <c r="E228" s="38"/>
      <c r="F228" s="171"/>
      <c r="G228" s="171"/>
      <c r="H228" s="66"/>
      <c r="S228" s="96">
        <v>384</v>
      </c>
    </row>
    <row r="229" spans="1:31" ht="12.75">
      <c r="A229" s="264"/>
      <c r="B229" s="283"/>
      <c r="C229" s="284" t="s">
        <v>161</v>
      </c>
      <c r="D229" s="285"/>
      <c r="E229" s="286"/>
      <c r="F229" s="260"/>
      <c r="G229" s="260"/>
      <c r="H229" s="287"/>
      <c r="I229" s="290">
        <v>5</v>
      </c>
      <c r="J229" s="288"/>
      <c r="K229" s="288"/>
      <c r="L229" s="288"/>
      <c r="M229" s="288"/>
      <c r="N229" s="288"/>
      <c r="O229" s="288"/>
      <c r="P229" s="288"/>
      <c r="Q229" s="288"/>
      <c r="R229" s="288"/>
      <c r="S229" s="289"/>
      <c r="T229" s="290"/>
      <c r="U229" s="291"/>
      <c r="V229" s="263"/>
      <c r="W229" s="263"/>
      <c r="X229" s="263"/>
      <c r="Y229" s="263"/>
      <c r="Z229" s="263"/>
      <c r="AA229" s="263"/>
      <c r="AB229" s="263"/>
      <c r="AC229" s="263"/>
      <c r="AD229" s="263"/>
      <c r="AE229" s="263"/>
    </row>
    <row r="230" spans="1:31" s="151" customFormat="1" ht="12.75">
      <c r="A230" s="165"/>
      <c r="B230" s="109"/>
      <c r="C230" s="274" t="s">
        <v>200</v>
      </c>
      <c r="D230" s="275">
        <v>2</v>
      </c>
      <c r="E230" s="276">
        <v>4</v>
      </c>
      <c r="F230" s="171">
        <v>39258</v>
      </c>
      <c r="G230" s="171">
        <f aca="true" t="shared" si="19" ref="G230:G239">F230+E230</f>
        <v>39262</v>
      </c>
      <c r="H230" s="277"/>
      <c r="I230" s="267">
        <v>43</v>
      </c>
      <c r="J230" s="270"/>
      <c r="K230" s="270"/>
      <c r="L230" s="270"/>
      <c r="M230" s="270"/>
      <c r="N230" s="270"/>
      <c r="O230" s="270"/>
      <c r="P230" s="270"/>
      <c r="Q230" s="270"/>
      <c r="R230" s="270"/>
      <c r="S230" s="292">
        <v>48</v>
      </c>
      <c r="T230" s="267">
        <v>3</v>
      </c>
      <c r="U230" s="271">
        <f>8*T230*E230</f>
        <v>96</v>
      </c>
      <c r="V230" s="263"/>
      <c r="W230" s="263"/>
      <c r="X230" s="263"/>
      <c r="Y230" s="263"/>
      <c r="Z230" s="263"/>
      <c r="AA230" s="263"/>
      <c r="AB230" s="263"/>
      <c r="AC230" s="263"/>
      <c r="AD230" s="263"/>
      <c r="AE230" s="263"/>
    </row>
    <row r="231" spans="1:31" s="151" customFormat="1" ht="12.75">
      <c r="A231" s="165"/>
      <c r="B231" s="109"/>
      <c r="C231" s="274" t="s">
        <v>201</v>
      </c>
      <c r="D231" s="275">
        <v>2</v>
      </c>
      <c r="E231" s="276">
        <v>8</v>
      </c>
      <c r="F231" s="171">
        <v>39258</v>
      </c>
      <c r="G231" s="171">
        <f t="shared" si="19"/>
        <v>39266</v>
      </c>
      <c r="H231" s="277"/>
      <c r="I231" s="267">
        <v>6</v>
      </c>
      <c r="J231" s="270"/>
      <c r="K231" s="270"/>
      <c r="L231" s="270"/>
      <c r="M231" s="270"/>
      <c r="N231" s="270"/>
      <c r="O231" s="270"/>
      <c r="P231" s="270"/>
      <c r="Q231" s="270"/>
      <c r="R231" s="270"/>
      <c r="S231" s="292">
        <v>48</v>
      </c>
      <c r="T231" s="267">
        <v>2</v>
      </c>
      <c r="U231" s="271">
        <f aca="true" t="shared" si="20" ref="U231:U253">8*T231*E231</f>
        <v>128</v>
      </c>
      <c r="V231" s="263"/>
      <c r="W231" s="263"/>
      <c r="X231" s="263"/>
      <c r="Y231" s="263"/>
      <c r="Z231" s="263"/>
      <c r="AA231" s="263"/>
      <c r="AB231" s="263"/>
      <c r="AC231" s="263"/>
      <c r="AD231" s="263"/>
      <c r="AE231" s="263"/>
    </row>
    <row r="232" spans="1:31" ht="12.75">
      <c r="A232" s="265"/>
      <c r="B232" s="52"/>
      <c r="C232" s="274" t="s">
        <v>80</v>
      </c>
      <c r="D232" s="275">
        <v>2</v>
      </c>
      <c r="E232" s="276">
        <v>2</v>
      </c>
      <c r="F232" s="171" t="e">
        <f>#REF!</f>
        <v>#REF!</v>
      </c>
      <c r="G232" s="171" t="e">
        <f t="shared" si="19"/>
        <v>#REF!</v>
      </c>
      <c r="H232" s="277"/>
      <c r="I232" s="267"/>
      <c r="J232" s="270"/>
      <c r="K232" s="270"/>
      <c r="L232" s="270"/>
      <c r="M232" s="270"/>
      <c r="N232" s="270"/>
      <c r="O232" s="270"/>
      <c r="P232" s="270"/>
      <c r="Q232" s="270"/>
      <c r="R232" s="270"/>
      <c r="S232" s="292">
        <v>32</v>
      </c>
      <c r="T232" s="267">
        <v>2.5</v>
      </c>
      <c r="U232" s="271">
        <f t="shared" si="20"/>
        <v>40</v>
      </c>
      <c r="V232" s="263"/>
      <c r="W232" s="263"/>
      <c r="X232" s="263"/>
      <c r="Y232" s="263"/>
      <c r="Z232" s="263"/>
      <c r="AA232" s="263"/>
      <c r="AB232" s="263"/>
      <c r="AC232" s="263"/>
      <c r="AD232" s="263"/>
      <c r="AE232" s="263"/>
    </row>
    <row r="233" spans="1:31" ht="12.75">
      <c r="A233" s="265"/>
      <c r="B233" s="52"/>
      <c r="C233" s="280" t="s">
        <v>236</v>
      </c>
      <c r="D233" s="280"/>
      <c r="E233" s="281">
        <v>4</v>
      </c>
      <c r="F233" s="171"/>
      <c r="G233" s="171"/>
      <c r="H233" s="277"/>
      <c r="I233" s="267"/>
      <c r="J233" s="270"/>
      <c r="K233" s="270"/>
      <c r="L233" s="270"/>
      <c r="M233" s="270"/>
      <c r="N233" s="270"/>
      <c r="O233" s="270"/>
      <c r="P233" s="270"/>
      <c r="Q233" s="270"/>
      <c r="R233" s="270"/>
      <c r="S233" s="292"/>
      <c r="T233" s="268">
        <v>2</v>
      </c>
      <c r="U233" s="293">
        <f t="shared" si="20"/>
        <v>64</v>
      </c>
      <c r="V233" s="263"/>
      <c r="W233" s="263"/>
      <c r="X233" s="263"/>
      <c r="Y233" s="263"/>
      <c r="Z233" s="263"/>
      <c r="AA233" s="263"/>
      <c r="AB233" s="263"/>
      <c r="AC233" s="263"/>
      <c r="AD233" s="263"/>
      <c r="AE233" s="263"/>
    </row>
    <row r="234" spans="1:31" s="151" customFormat="1" ht="12.75">
      <c r="A234" s="165"/>
      <c r="B234" s="109"/>
      <c r="C234" s="274" t="s">
        <v>197</v>
      </c>
      <c r="D234" s="275">
        <v>2</v>
      </c>
      <c r="E234" s="276">
        <v>4</v>
      </c>
      <c r="F234" s="171" t="e">
        <f>G232</f>
        <v>#REF!</v>
      </c>
      <c r="G234" s="171" t="e">
        <f t="shared" si="19"/>
        <v>#REF!</v>
      </c>
      <c r="H234" s="277"/>
      <c r="I234" s="267">
        <v>10</v>
      </c>
      <c r="J234" s="270"/>
      <c r="K234" s="270"/>
      <c r="L234" s="270"/>
      <c r="M234" s="270"/>
      <c r="N234" s="270"/>
      <c r="O234" s="270"/>
      <c r="P234" s="270"/>
      <c r="Q234" s="270"/>
      <c r="R234" s="270"/>
      <c r="S234" s="292">
        <v>48</v>
      </c>
      <c r="T234" s="267">
        <v>3.5</v>
      </c>
      <c r="U234" s="271">
        <f t="shared" si="20"/>
        <v>112</v>
      </c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</row>
    <row r="235" spans="1:31" s="151" customFormat="1" ht="12.75">
      <c r="A235" s="165"/>
      <c r="B235" s="109"/>
      <c r="C235" s="280" t="s">
        <v>237</v>
      </c>
      <c r="D235" s="275"/>
      <c r="E235" s="281">
        <v>7</v>
      </c>
      <c r="F235" s="171"/>
      <c r="G235" s="171"/>
      <c r="H235" s="277"/>
      <c r="I235" s="267"/>
      <c r="J235" s="270"/>
      <c r="K235" s="270"/>
      <c r="L235" s="270"/>
      <c r="M235" s="270"/>
      <c r="N235" s="270"/>
      <c r="O235" s="270"/>
      <c r="P235" s="270"/>
      <c r="Q235" s="270"/>
      <c r="R235" s="270"/>
      <c r="S235" s="292"/>
      <c r="T235" s="268">
        <f>+U235/E235/8</f>
        <v>3.2142857142857144</v>
      </c>
      <c r="U235" s="293">
        <v>180</v>
      </c>
      <c r="V235" s="263"/>
      <c r="W235" s="263"/>
      <c r="X235" s="263"/>
      <c r="Y235" s="263"/>
      <c r="Z235" s="263"/>
      <c r="AA235" s="263"/>
      <c r="AB235" s="263"/>
      <c r="AC235" s="263"/>
      <c r="AD235" s="263"/>
      <c r="AE235" s="263"/>
    </row>
    <row r="236" spans="1:31" s="151" customFormat="1" ht="12.75">
      <c r="A236" s="165"/>
      <c r="B236" s="109"/>
      <c r="C236" s="280" t="s">
        <v>240</v>
      </c>
      <c r="D236" s="280"/>
      <c r="E236" s="281">
        <v>7</v>
      </c>
      <c r="F236" s="171"/>
      <c r="G236" s="171"/>
      <c r="H236" s="277"/>
      <c r="I236" s="267"/>
      <c r="J236" s="270"/>
      <c r="K236" s="270"/>
      <c r="L236" s="270"/>
      <c r="M236" s="270"/>
      <c r="N236" s="270"/>
      <c r="O236" s="270"/>
      <c r="P236" s="270"/>
      <c r="Q236" s="270"/>
      <c r="R236" s="270"/>
      <c r="S236" s="292"/>
      <c r="T236" s="268">
        <v>2.5</v>
      </c>
      <c r="U236" s="293">
        <f>8*T236*E236</f>
        <v>140</v>
      </c>
      <c r="V236" s="263"/>
      <c r="W236" s="263"/>
      <c r="X236" s="263"/>
      <c r="Y236" s="263"/>
      <c r="Z236" s="263"/>
      <c r="AA236" s="263"/>
      <c r="AB236" s="263"/>
      <c r="AC236" s="263"/>
      <c r="AD236" s="263"/>
      <c r="AE236" s="263"/>
    </row>
    <row r="237" spans="1:31" s="151" customFormat="1" ht="12.75">
      <c r="A237" s="165"/>
      <c r="B237" s="109"/>
      <c r="C237" s="280" t="s">
        <v>241</v>
      </c>
      <c r="D237" s="280"/>
      <c r="E237" s="281">
        <v>6.5</v>
      </c>
      <c r="F237" s="171"/>
      <c r="G237" s="171"/>
      <c r="H237" s="277"/>
      <c r="I237" s="267"/>
      <c r="J237" s="270"/>
      <c r="K237" s="270"/>
      <c r="L237" s="270"/>
      <c r="M237" s="270"/>
      <c r="N237" s="270"/>
      <c r="O237" s="270"/>
      <c r="P237" s="270"/>
      <c r="Q237" s="270"/>
      <c r="R237" s="270"/>
      <c r="S237" s="292"/>
      <c r="T237" s="268">
        <v>2.5</v>
      </c>
      <c r="U237" s="293">
        <f>8*T237*E237</f>
        <v>130</v>
      </c>
      <c r="V237" s="263"/>
      <c r="W237" s="263"/>
      <c r="X237" s="263"/>
      <c r="Y237" s="263"/>
      <c r="Z237" s="263"/>
      <c r="AA237" s="263"/>
      <c r="AB237" s="263"/>
      <c r="AC237" s="263"/>
      <c r="AD237" s="263"/>
      <c r="AE237" s="263"/>
    </row>
    <row r="238" spans="1:31" s="151" customFormat="1" ht="12.75">
      <c r="A238" s="165"/>
      <c r="B238" s="109"/>
      <c r="C238" s="274" t="s">
        <v>233</v>
      </c>
      <c r="D238" s="275">
        <v>2</v>
      </c>
      <c r="E238" s="276">
        <v>5</v>
      </c>
      <c r="F238" s="171" t="e">
        <f>G234</f>
        <v>#REF!</v>
      </c>
      <c r="G238" s="171" t="e">
        <f t="shared" si="19"/>
        <v>#REF!</v>
      </c>
      <c r="H238" s="277"/>
      <c r="I238" s="267">
        <v>2</v>
      </c>
      <c r="J238" s="270"/>
      <c r="K238" s="270"/>
      <c r="L238" s="270"/>
      <c r="M238" s="270"/>
      <c r="N238" s="270"/>
      <c r="O238" s="270"/>
      <c r="P238" s="270"/>
      <c r="Q238" s="270"/>
      <c r="R238" s="270"/>
      <c r="S238" s="292">
        <v>48</v>
      </c>
      <c r="T238" s="267">
        <v>2.5</v>
      </c>
      <c r="U238" s="271">
        <f t="shared" si="20"/>
        <v>100</v>
      </c>
      <c r="V238" s="263"/>
      <c r="W238" s="263"/>
      <c r="X238" s="263"/>
      <c r="Y238" s="263"/>
      <c r="Z238" s="263"/>
      <c r="AA238" s="263"/>
      <c r="AB238" s="263"/>
      <c r="AC238" s="263"/>
      <c r="AD238" s="263"/>
      <c r="AE238" s="263"/>
    </row>
    <row r="239" spans="1:31" s="151" customFormat="1" ht="13.5" thickBot="1">
      <c r="A239" s="166"/>
      <c r="B239" s="294"/>
      <c r="C239" s="295" t="s">
        <v>81</v>
      </c>
      <c r="D239" s="296">
        <v>2</v>
      </c>
      <c r="E239" s="297">
        <v>4</v>
      </c>
      <c r="F239" s="259" t="e">
        <f>G238</f>
        <v>#REF!</v>
      </c>
      <c r="G239" s="259" t="e">
        <f t="shared" si="19"/>
        <v>#REF!</v>
      </c>
      <c r="H239" s="298"/>
      <c r="I239" s="261">
        <v>10</v>
      </c>
      <c r="J239" s="299"/>
      <c r="K239" s="299"/>
      <c r="L239" s="299"/>
      <c r="M239" s="299"/>
      <c r="N239" s="299"/>
      <c r="O239" s="299"/>
      <c r="P239" s="299"/>
      <c r="Q239" s="299"/>
      <c r="R239" s="299"/>
      <c r="S239" s="300">
        <v>48</v>
      </c>
      <c r="T239" s="261">
        <v>2.5</v>
      </c>
      <c r="U239" s="262">
        <f t="shared" si="20"/>
        <v>80</v>
      </c>
      <c r="V239" s="263"/>
      <c r="W239" s="263"/>
      <c r="X239" s="263"/>
      <c r="Y239" s="263"/>
      <c r="Z239" s="263"/>
      <c r="AA239" s="263"/>
      <c r="AB239" s="263"/>
      <c r="AC239" s="263"/>
      <c r="AD239" s="263"/>
      <c r="AE239" s="263"/>
    </row>
    <row r="240" spans="1:31" ht="12.75">
      <c r="A240" s="52"/>
      <c r="B240" s="52"/>
      <c r="C240" s="274" t="s">
        <v>234</v>
      </c>
      <c r="D240" s="275">
        <v>3</v>
      </c>
      <c r="E240" s="276">
        <v>3</v>
      </c>
      <c r="F240" s="171" t="e">
        <f>G239</f>
        <v>#REF!</v>
      </c>
      <c r="G240" s="171" t="e">
        <f aca="true" t="shared" si="21" ref="G240:G253">F240+E240</f>
        <v>#REF!</v>
      </c>
      <c r="H240" s="277"/>
      <c r="I240" s="263"/>
      <c r="J240" s="263"/>
      <c r="K240" s="263"/>
      <c r="L240" s="263"/>
      <c r="M240" s="263"/>
      <c r="N240" s="263"/>
      <c r="O240" s="263"/>
      <c r="P240" s="263"/>
      <c r="Q240" s="263"/>
      <c r="R240" s="263"/>
      <c r="S240" s="278">
        <v>72</v>
      </c>
      <c r="T240" s="279">
        <v>2.5</v>
      </c>
      <c r="U240" s="279">
        <f t="shared" si="20"/>
        <v>60</v>
      </c>
      <c r="V240" s="263"/>
      <c r="W240" s="263"/>
      <c r="X240" s="263"/>
      <c r="Y240" s="263"/>
      <c r="Z240" s="263"/>
      <c r="AA240" s="263"/>
      <c r="AB240" s="263"/>
      <c r="AC240" s="263"/>
      <c r="AD240" s="263"/>
      <c r="AE240" s="263"/>
    </row>
    <row r="241" spans="1:31" ht="12.75">
      <c r="A241" s="52"/>
      <c r="B241" s="52"/>
      <c r="C241" s="274" t="s">
        <v>235</v>
      </c>
      <c r="D241" s="275">
        <v>5</v>
      </c>
      <c r="E241" s="276">
        <v>2</v>
      </c>
      <c r="F241" s="171" t="e">
        <f aca="true" t="shared" si="22" ref="F241:F253">G240</f>
        <v>#REF!</v>
      </c>
      <c r="G241" s="171" t="e">
        <f t="shared" si="21"/>
        <v>#REF!</v>
      </c>
      <c r="H241" s="277"/>
      <c r="I241" s="279"/>
      <c r="J241" s="263"/>
      <c r="K241" s="263"/>
      <c r="L241" s="263"/>
      <c r="M241" s="263"/>
      <c r="N241" s="263"/>
      <c r="O241" s="263"/>
      <c r="P241" s="263"/>
      <c r="Q241" s="263"/>
      <c r="R241" s="263"/>
      <c r="S241" s="278">
        <v>48</v>
      </c>
      <c r="T241" s="279">
        <v>2.5</v>
      </c>
      <c r="U241" s="279">
        <f t="shared" si="20"/>
        <v>40</v>
      </c>
      <c r="V241" s="263"/>
      <c r="W241" s="263"/>
      <c r="X241" s="263"/>
      <c r="Y241" s="263"/>
      <c r="Z241" s="263"/>
      <c r="AA241" s="263"/>
      <c r="AB241" s="263"/>
      <c r="AC241" s="263"/>
      <c r="AD241" s="263"/>
      <c r="AE241" s="263"/>
    </row>
    <row r="242" spans="1:31" ht="12.75">
      <c r="A242" s="52"/>
      <c r="B242" s="52"/>
      <c r="C242" s="274" t="s">
        <v>82</v>
      </c>
      <c r="D242" s="275">
        <v>0</v>
      </c>
      <c r="E242" s="276">
        <v>4</v>
      </c>
      <c r="F242" s="171" t="e">
        <f t="shared" si="22"/>
        <v>#REF!</v>
      </c>
      <c r="G242" s="171" t="e">
        <f t="shared" si="21"/>
        <v>#REF!</v>
      </c>
      <c r="H242" s="277"/>
      <c r="I242" s="279">
        <v>8</v>
      </c>
      <c r="J242" s="263"/>
      <c r="K242" s="263"/>
      <c r="L242" s="263"/>
      <c r="M242" s="263"/>
      <c r="N242" s="263"/>
      <c r="O242" s="263"/>
      <c r="P242" s="263"/>
      <c r="Q242" s="263"/>
      <c r="R242" s="263"/>
      <c r="S242" s="278">
        <v>24</v>
      </c>
      <c r="T242" s="279">
        <v>2.5</v>
      </c>
      <c r="U242" s="279">
        <f t="shared" si="20"/>
        <v>80</v>
      </c>
      <c r="V242" s="263"/>
      <c r="W242" s="263"/>
      <c r="X242" s="263"/>
      <c r="Y242" s="263"/>
      <c r="Z242" s="263"/>
      <c r="AA242" s="263"/>
      <c r="AB242" s="263"/>
      <c r="AC242" s="263"/>
      <c r="AD242" s="263"/>
      <c r="AE242" s="263"/>
    </row>
    <row r="243" spans="1:31" ht="12.75">
      <c r="A243" s="52"/>
      <c r="B243" s="52"/>
      <c r="C243" s="274" t="s">
        <v>238</v>
      </c>
      <c r="D243" s="275">
        <v>3</v>
      </c>
      <c r="E243" s="276">
        <v>3</v>
      </c>
      <c r="F243" s="171" t="e">
        <f t="shared" si="22"/>
        <v>#REF!</v>
      </c>
      <c r="G243" s="171" t="e">
        <f t="shared" si="21"/>
        <v>#REF!</v>
      </c>
      <c r="H243" s="277"/>
      <c r="I243" s="279"/>
      <c r="J243" s="263"/>
      <c r="K243" s="263"/>
      <c r="L243" s="263"/>
      <c r="M243" s="263"/>
      <c r="N243" s="263"/>
      <c r="O243" s="263"/>
      <c r="P243" s="263"/>
      <c r="Q243" s="263"/>
      <c r="R243" s="263"/>
      <c r="S243" s="278">
        <v>48</v>
      </c>
      <c r="T243" s="279">
        <v>2.5</v>
      </c>
      <c r="U243" s="279">
        <f t="shared" si="20"/>
        <v>60</v>
      </c>
      <c r="V243" s="263"/>
      <c r="W243" s="263"/>
      <c r="X243" s="263"/>
      <c r="Y243" s="263"/>
      <c r="Z243" s="263"/>
      <c r="AA243" s="263"/>
      <c r="AB243" s="263"/>
      <c r="AC243" s="263"/>
      <c r="AD243" s="263"/>
      <c r="AE243" s="263"/>
    </row>
    <row r="244" spans="1:31" ht="12.75">
      <c r="A244" s="52"/>
      <c r="B244" s="52"/>
      <c r="C244" s="274" t="s">
        <v>84</v>
      </c>
      <c r="D244" s="275">
        <v>1</v>
      </c>
      <c r="E244" s="282">
        <v>3</v>
      </c>
      <c r="F244" s="253" t="e">
        <f t="shared" si="22"/>
        <v>#REF!</v>
      </c>
      <c r="G244" s="253" t="e">
        <f t="shared" si="21"/>
        <v>#REF!</v>
      </c>
      <c r="H244" s="266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>
        <v>48</v>
      </c>
      <c r="T244" s="279">
        <v>2.5</v>
      </c>
      <c r="U244" s="279">
        <f t="shared" si="20"/>
        <v>60</v>
      </c>
      <c r="V244" s="279"/>
      <c r="W244" s="263"/>
      <c r="X244" s="263"/>
      <c r="Y244" s="263"/>
      <c r="Z244" s="263"/>
      <c r="AA244" s="263"/>
      <c r="AB244" s="263"/>
      <c r="AC244" s="263"/>
      <c r="AD244" s="263"/>
      <c r="AE244" s="263"/>
    </row>
    <row r="245" spans="1:31" ht="12.75">
      <c r="A245" s="52"/>
      <c r="B245" s="52"/>
      <c r="C245" s="274" t="s">
        <v>85</v>
      </c>
      <c r="D245" s="275">
        <v>20</v>
      </c>
      <c r="E245" s="282">
        <v>3</v>
      </c>
      <c r="F245" s="253" t="e">
        <f t="shared" si="22"/>
        <v>#REF!</v>
      </c>
      <c r="G245" s="253" t="e">
        <f t="shared" si="21"/>
        <v>#REF!</v>
      </c>
      <c r="H245" s="266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>
        <v>240</v>
      </c>
      <c r="T245" s="279">
        <v>2.5</v>
      </c>
      <c r="U245" s="279">
        <f t="shared" si="20"/>
        <v>60</v>
      </c>
      <c r="V245" s="279"/>
      <c r="W245" s="263"/>
      <c r="X245" s="263"/>
      <c r="Y245" s="263"/>
      <c r="Z245" s="263"/>
      <c r="AA245" s="263"/>
      <c r="AB245" s="263"/>
      <c r="AC245" s="263"/>
      <c r="AD245" s="263"/>
      <c r="AE245" s="263"/>
    </row>
    <row r="246" spans="1:31" ht="12.75">
      <c r="A246" s="52"/>
      <c r="B246" s="52"/>
      <c r="C246" s="274" t="s">
        <v>239</v>
      </c>
      <c r="D246" s="275">
        <v>13</v>
      </c>
      <c r="E246" s="282">
        <v>3</v>
      </c>
      <c r="F246" s="253" t="e">
        <f t="shared" si="22"/>
        <v>#REF!</v>
      </c>
      <c r="G246" s="253" t="e">
        <f t="shared" si="21"/>
        <v>#REF!</v>
      </c>
      <c r="H246" s="266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>
        <v>120</v>
      </c>
      <c r="T246" s="279">
        <v>2.5</v>
      </c>
      <c r="U246" s="279">
        <f t="shared" si="20"/>
        <v>60</v>
      </c>
      <c r="V246" s="279"/>
      <c r="W246" s="263"/>
      <c r="X246" s="263"/>
      <c r="Y246" s="263"/>
      <c r="Z246" s="263"/>
      <c r="AA246" s="263"/>
      <c r="AB246" s="263"/>
      <c r="AC246" s="263"/>
      <c r="AD246" s="263"/>
      <c r="AE246" s="263"/>
    </row>
    <row r="247" spans="1:31" ht="12.75">
      <c r="A247" s="52"/>
      <c r="B247" s="52"/>
      <c r="C247" s="274" t="s">
        <v>87</v>
      </c>
      <c r="D247" s="275">
        <v>6</v>
      </c>
      <c r="E247" s="282">
        <v>2</v>
      </c>
      <c r="F247" s="253" t="e">
        <f t="shared" si="22"/>
        <v>#REF!</v>
      </c>
      <c r="G247" s="253" t="e">
        <f t="shared" si="21"/>
        <v>#REF!</v>
      </c>
      <c r="H247" s="266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>
        <v>72</v>
      </c>
      <c r="T247" s="279">
        <v>2.5</v>
      </c>
      <c r="U247" s="279">
        <f t="shared" si="20"/>
        <v>40</v>
      </c>
      <c r="V247" s="279"/>
      <c r="W247" s="263"/>
      <c r="X247" s="263"/>
      <c r="Y247" s="263"/>
      <c r="Z247" s="263"/>
      <c r="AA247" s="263"/>
      <c r="AB247" s="263"/>
      <c r="AC247" s="263"/>
      <c r="AD247" s="263"/>
      <c r="AE247" s="263"/>
    </row>
    <row r="248" spans="1:31" s="375" customFormat="1" ht="12.75">
      <c r="A248" s="369"/>
      <c r="B248" s="369"/>
      <c r="C248" s="397" t="s">
        <v>271</v>
      </c>
      <c r="D248" s="397">
        <v>6</v>
      </c>
      <c r="E248" s="398">
        <v>66</v>
      </c>
      <c r="F248" s="386" t="e">
        <f t="shared" si="22"/>
        <v>#REF!</v>
      </c>
      <c r="G248" s="386" t="e">
        <f t="shared" si="21"/>
        <v>#REF!</v>
      </c>
      <c r="H248" s="399"/>
      <c r="I248" s="400"/>
      <c r="J248" s="400"/>
      <c r="K248" s="400"/>
      <c r="L248" s="400"/>
      <c r="M248" s="400"/>
      <c r="N248" s="400"/>
      <c r="O248" s="400"/>
      <c r="P248" s="400"/>
      <c r="Q248" s="400"/>
      <c r="R248" s="400"/>
      <c r="S248" s="400">
        <v>72</v>
      </c>
      <c r="T248" s="400">
        <f>+U248/E248/8</f>
        <v>4.7727272727272725</v>
      </c>
      <c r="U248" s="400">
        <v>2520</v>
      </c>
      <c r="V248" s="400"/>
      <c r="W248" s="400"/>
      <c r="X248" s="400"/>
      <c r="Y248" s="400"/>
      <c r="Z248" s="400"/>
      <c r="AA248" s="400"/>
      <c r="AB248" s="400"/>
      <c r="AC248" s="400"/>
      <c r="AD248" s="400"/>
      <c r="AE248" s="400"/>
    </row>
    <row r="249" spans="1:31" ht="12.75">
      <c r="A249" s="52"/>
      <c r="B249" s="52"/>
      <c r="C249" s="274" t="s">
        <v>88</v>
      </c>
      <c r="D249" s="275">
        <v>1</v>
      </c>
      <c r="E249" s="282">
        <v>2</v>
      </c>
      <c r="F249" s="253" t="e">
        <f t="shared" si="22"/>
        <v>#REF!</v>
      </c>
      <c r="G249" s="253" t="e">
        <f t="shared" si="21"/>
        <v>#REF!</v>
      </c>
      <c r="H249" s="266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>
        <v>48</v>
      </c>
      <c r="T249" s="279">
        <v>2.5</v>
      </c>
      <c r="U249" s="279">
        <f t="shared" si="20"/>
        <v>40</v>
      </c>
      <c r="V249" s="279"/>
      <c r="W249" s="263"/>
      <c r="X249" s="263"/>
      <c r="Y249" s="263"/>
      <c r="Z249" s="263"/>
      <c r="AA249" s="263"/>
      <c r="AB249" s="263"/>
      <c r="AC249" s="263"/>
      <c r="AD249" s="263"/>
      <c r="AE249" s="263"/>
    </row>
    <row r="250" spans="1:31" ht="12.75">
      <c r="A250" s="52"/>
      <c r="B250" s="52"/>
      <c r="C250" s="274" t="s">
        <v>89</v>
      </c>
      <c r="D250" s="275">
        <v>1</v>
      </c>
      <c r="E250" s="282">
        <v>1</v>
      </c>
      <c r="F250" s="253" t="e">
        <f t="shared" si="22"/>
        <v>#REF!</v>
      </c>
      <c r="G250" s="253" t="e">
        <f t="shared" si="21"/>
        <v>#REF!</v>
      </c>
      <c r="H250" s="266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>
        <v>80</v>
      </c>
      <c r="T250" s="279">
        <v>2.5</v>
      </c>
      <c r="U250" s="279">
        <f t="shared" si="20"/>
        <v>20</v>
      </c>
      <c r="V250" s="279"/>
      <c r="W250" s="263"/>
      <c r="X250" s="263"/>
      <c r="Y250" s="263"/>
      <c r="Z250" s="263"/>
      <c r="AA250" s="263"/>
      <c r="AB250" s="263"/>
      <c r="AC250" s="263"/>
      <c r="AD250" s="263"/>
      <c r="AE250" s="263"/>
    </row>
    <row r="251" spans="1:31" ht="12.75">
      <c r="A251" s="52"/>
      <c r="B251" s="52"/>
      <c r="C251" s="274" t="s">
        <v>90</v>
      </c>
      <c r="D251" s="275">
        <v>23</v>
      </c>
      <c r="E251" s="282">
        <v>5</v>
      </c>
      <c r="F251" s="171" t="e">
        <f t="shared" si="22"/>
        <v>#REF!</v>
      </c>
      <c r="G251" s="171" t="e">
        <f t="shared" si="21"/>
        <v>#REF!</v>
      </c>
      <c r="H251" s="277"/>
      <c r="I251" s="263"/>
      <c r="J251" s="263"/>
      <c r="K251" s="263"/>
      <c r="L251" s="263"/>
      <c r="M251" s="263"/>
      <c r="N251" s="263"/>
      <c r="O251" s="263"/>
      <c r="P251" s="279"/>
      <c r="Q251" s="279"/>
      <c r="R251" s="279"/>
      <c r="S251" s="279">
        <v>360</v>
      </c>
      <c r="T251" s="279">
        <v>2.5</v>
      </c>
      <c r="U251" s="279">
        <f t="shared" si="20"/>
        <v>100</v>
      </c>
      <c r="V251" s="263"/>
      <c r="W251" s="263"/>
      <c r="X251" s="263"/>
      <c r="Y251" s="263"/>
      <c r="Z251" s="263"/>
      <c r="AA251" s="263"/>
      <c r="AB251" s="263"/>
      <c r="AC251" s="263"/>
      <c r="AD251" s="263"/>
      <c r="AE251" s="263"/>
    </row>
    <row r="252" spans="1:31" ht="12.75">
      <c r="A252" s="52"/>
      <c r="B252" s="52"/>
      <c r="C252" s="274" t="s">
        <v>91</v>
      </c>
      <c r="D252" s="275">
        <v>5</v>
      </c>
      <c r="E252" s="282">
        <v>5</v>
      </c>
      <c r="F252" s="171" t="e">
        <f t="shared" si="22"/>
        <v>#REF!</v>
      </c>
      <c r="G252" s="171" t="e">
        <f t="shared" si="21"/>
        <v>#REF!</v>
      </c>
      <c r="H252" s="277"/>
      <c r="I252" s="263"/>
      <c r="J252" s="263"/>
      <c r="K252" s="263"/>
      <c r="L252" s="263"/>
      <c r="M252" s="263"/>
      <c r="N252" s="263"/>
      <c r="O252" s="263"/>
      <c r="P252" s="279"/>
      <c r="Q252" s="279"/>
      <c r="R252" s="279"/>
      <c r="S252" s="279">
        <v>48</v>
      </c>
      <c r="T252" s="279">
        <v>2.5</v>
      </c>
      <c r="U252" s="279">
        <f t="shared" si="20"/>
        <v>100</v>
      </c>
      <c r="V252" s="263"/>
      <c r="W252" s="263"/>
      <c r="X252" s="263"/>
      <c r="Y252" s="263"/>
      <c r="Z252" s="263"/>
      <c r="AA252" s="263"/>
      <c r="AB252" s="263"/>
      <c r="AC252" s="263"/>
      <c r="AD252" s="263"/>
      <c r="AE252" s="263"/>
    </row>
    <row r="253" spans="1:31" ht="12.75">
      <c r="A253" s="52"/>
      <c r="B253" s="52"/>
      <c r="C253" s="274" t="s">
        <v>92</v>
      </c>
      <c r="D253" s="275">
        <v>2</v>
      </c>
      <c r="E253" s="282">
        <v>5</v>
      </c>
      <c r="F253" s="171" t="e">
        <f t="shared" si="22"/>
        <v>#REF!</v>
      </c>
      <c r="G253" s="171" t="e">
        <f t="shared" si="21"/>
        <v>#REF!</v>
      </c>
      <c r="H253" s="277"/>
      <c r="I253" s="263"/>
      <c r="J253" s="263"/>
      <c r="K253" s="263"/>
      <c r="L253" s="263"/>
      <c r="M253" s="263"/>
      <c r="N253" s="263"/>
      <c r="O253" s="263"/>
      <c r="P253" s="279"/>
      <c r="Q253" s="279"/>
      <c r="R253" s="279"/>
      <c r="S253" s="279">
        <v>32</v>
      </c>
      <c r="T253" s="279">
        <v>5</v>
      </c>
      <c r="U253" s="279">
        <f t="shared" si="20"/>
        <v>200</v>
      </c>
      <c r="V253" s="263"/>
      <c r="W253" s="263"/>
      <c r="X253" s="263"/>
      <c r="Y253" s="263"/>
      <c r="Z253" s="263"/>
      <c r="AA253" s="263"/>
      <c r="AB253" s="263"/>
      <c r="AC253" s="263"/>
      <c r="AD253" s="263"/>
      <c r="AE253" s="263"/>
    </row>
    <row r="254" spans="1:8" ht="12.75">
      <c r="A254" s="52"/>
      <c r="B254" s="40" t="s">
        <v>93</v>
      </c>
      <c r="D254" s="78"/>
      <c r="E254" s="38"/>
      <c r="F254" s="171"/>
      <c r="G254" s="171"/>
      <c r="H254" s="66"/>
    </row>
    <row r="255" spans="1:31" s="151" customFormat="1" ht="12.75">
      <c r="A255" s="165"/>
      <c r="B255" s="109"/>
      <c r="C255" s="280" t="s">
        <v>240</v>
      </c>
      <c r="D255" s="280"/>
      <c r="E255" s="281">
        <v>7</v>
      </c>
      <c r="F255" s="171"/>
      <c r="G255" s="171"/>
      <c r="H255" s="277"/>
      <c r="I255" s="267"/>
      <c r="J255" s="270"/>
      <c r="K255" s="270"/>
      <c r="L255" s="270"/>
      <c r="M255" s="270"/>
      <c r="N255" s="270"/>
      <c r="O255" s="270"/>
      <c r="P255" s="270"/>
      <c r="Q255" s="270"/>
      <c r="R255" s="270"/>
      <c r="S255" s="292"/>
      <c r="T255" s="268">
        <v>2.5</v>
      </c>
      <c r="U255" s="293">
        <f>8*T255*E255</f>
        <v>140</v>
      </c>
      <c r="V255" s="263"/>
      <c r="W255" s="263"/>
      <c r="X255" s="263"/>
      <c r="Y255" s="263"/>
      <c r="Z255" s="263"/>
      <c r="AA255" s="263"/>
      <c r="AB255" s="263"/>
      <c r="AC255" s="263"/>
      <c r="AD255" s="263"/>
      <c r="AE255" s="263"/>
    </row>
    <row r="256" spans="1:31" s="151" customFormat="1" ht="12.75">
      <c r="A256" s="165"/>
      <c r="B256" s="109"/>
      <c r="C256" s="280" t="s">
        <v>241</v>
      </c>
      <c r="D256" s="280"/>
      <c r="E256" s="281">
        <v>6.5</v>
      </c>
      <c r="F256" s="171"/>
      <c r="G256" s="171"/>
      <c r="H256" s="277"/>
      <c r="I256" s="267"/>
      <c r="J256" s="270"/>
      <c r="K256" s="270"/>
      <c r="L256" s="270"/>
      <c r="M256" s="270"/>
      <c r="N256" s="270"/>
      <c r="O256" s="270"/>
      <c r="P256" s="270"/>
      <c r="Q256" s="270"/>
      <c r="R256" s="270"/>
      <c r="S256" s="292"/>
      <c r="T256" s="268">
        <v>2.5</v>
      </c>
      <c r="U256" s="293">
        <f>8*T256*E256</f>
        <v>130</v>
      </c>
      <c r="V256" s="263"/>
      <c r="W256" s="263"/>
      <c r="X256" s="263"/>
      <c r="Y256" s="263"/>
      <c r="Z256" s="263"/>
      <c r="AA256" s="263"/>
      <c r="AB256" s="263"/>
      <c r="AC256" s="263"/>
      <c r="AD256" s="263"/>
      <c r="AE256" s="263"/>
    </row>
    <row r="257" spans="1:31" s="151" customFormat="1" ht="12.75">
      <c r="A257" s="165"/>
      <c r="B257" s="109"/>
      <c r="C257" s="274" t="s">
        <v>233</v>
      </c>
      <c r="D257" s="275">
        <v>2</v>
      </c>
      <c r="E257" s="276">
        <v>5</v>
      </c>
      <c r="F257" s="171">
        <f>G254</f>
        <v>0</v>
      </c>
      <c r="G257" s="171">
        <f>F257+E257</f>
        <v>5</v>
      </c>
      <c r="H257" s="277"/>
      <c r="I257" s="267">
        <v>2</v>
      </c>
      <c r="J257" s="270"/>
      <c r="K257" s="270"/>
      <c r="L257" s="270"/>
      <c r="M257" s="270"/>
      <c r="N257" s="270"/>
      <c r="O257" s="270"/>
      <c r="P257" s="270"/>
      <c r="Q257" s="270"/>
      <c r="R257" s="270"/>
      <c r="S257" s="292">
        <v>48</v>
      </c>
      <c r="T257" s="267">
        <v>2.5</v>
      </c>
      <c r="U257" s="271">
        <f>8*T257*E257</f>
        <v>100</v>
      </c>
      <c r="V257" s="263"/>
      <c r="W257" s="263"/>
      <c r="X257" s="263"/>
      <c r="Y257" s="263"/>
      <c r="Z257" s="263"/>
      <c r="AA257" s="263"/>
      <c r="AB257" s="263"/>
      <c r="AC257" s="263"/>
      <c r="AD257" s="263"/>
      <c r="AE257" s="263"/>
    </row>
    <row r="258" spans="1:21" ht="12.75">
      <c r="A258" s="52"/>
      <c r="B258" s="52"/>
      <c r="C258" s="274" t="s">
        <v>234</v>
      </c>
      <c r="D258" s="78">
        <v>6</v>
      </c>
      <c r="E258" s="38">
        <v>3</v>
      </c>
      <c r="F258" s="171" t="e">
        <f>#REF!</f>
        <v>#REF!</v>
      </c>
      <c r="G258" s="171" t="e">
        <f aca="true" t="shared" si="23" ref="G258:G268">F258+E258</f>
        <v>#REF!</v>
      </c>
      <c r="H258" s="66"/>
      <c r="S258" s="96">
        <v>72</v>
      </c>
      <c r="T258" s="85">
        <v>2.5</v>
      </c>
      <c r="U258" s="85">
        <f aca="true" t="shared" si="24" ref="U258:U271">8*T258*E258</f>
        <v>60</v>
      </c>
    </row>
    <row r="259" spans="1:22" ht="12.75">
      <c r="A259" s="52"/>
      <c r="B259" s="52"/>
      <c r="C259" s="305" t="s">
        <v>235</v>
      </c>
      <c r="D259" s="147">
        <v>1</v>
      </c>
      <c r="E259" s="148">
        <v>1</v>
      </c>
      <c r="F259" s="253" t="e">
        <f aca="true" t="shared" si="25" ref="F259:F271">G258</f>
        <v>#REF!</v>
      </c>
      <c r="G259" s="253" t="e">
        <f t="shared" si="23"/>
        <v>#REF!</v>
      </c>
      <c r="H259" s="143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>
        <v>48</v>
      </c>
      <c r="T259" s="85">
        <v>2.5</v>
      </c>
      <c r="U259" s="85">
        <f t="shared" si="24"/>
        <v>20</v>
      </c>
      <c r="V259" s="144"/>
    </row>
    <row r="260" spans="1:22" ht="12.75">
      <c r="A260" s="52"/>
      <c r="B260" s="52"/>
      <c r="C260" s="147" t="s">
        <v>82</v>
      </c>
      <c r="D260" s="147">
        <v>0</v>
      </c>
      <c r="E260" s="148">
        <v>4</v>
      </c>
      <c r="F260" s="253" t="e">
        <f t="shared" si="25"/>
        <v>#REF!</v>
      </c>
      <c r="G260" s="253" t="e">
        <f t="shared" si="23"/>
        <v>#REF!</v>
      </c>
      <c r="H260" s="143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>
        <v>24</v>
      </c>
      <c r="T260" s="85">
        <v>2.5</v>
      </c>
      <c r="U260" s="85">
        <f t="shared" si="24"/>
        <v>80</v>
      </c>
      <c r="V260" s="144"/>
    </row>
    <row r="261" spans="1:22" ht="12.75">
      <c r="A261" s="52"/>
      <c r="B261" s="52"/>
      <c r="C261" s="147" t="s">
        <v>83</v>
      </c>
      <c r="D261" s="147">
        <v>1</v>
      </c>
      <c r="E261" s="148">
        <v>3</v>
      </c>
      <c r="F261" s="253" t="e">
        <f t="shared" si="25"/>
        <v>#REF!</v>
      </c>
      <c r="G261" s="253" t="e">
        <f t="shared" si="23"/>
        <v>#REF!</v>
      </c>
      <c r="H261" s="143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>
        <v>48</v>
      </c>
      <c r="T261" s="85">
        <v>2.5</v>
      </c>
      <c r="U261" s="85">
        <f t="shared" si="24"/>
        <v>60</v>
      </c>
      <c r="V261" s="144"/>
    </row>
    <row r="262" spans="1:22" ht="12.75">
      <c r="A262" s="52"/>
      <c r="B262" s="52"/>
      <c r="C262" s="147" t="s">
        <v>94</v>
      </c>
      <c r="D262" s="147">
        <v>1</v>
      </c>
      <c r="E262" s="148">
        <v>3</v>
      </c>
      <c r="F262" s="253" t="e">
        <f t="shared" si="25"/>
        <v>#REF!</v>
      </c>
      <c r="G262" s="253" t="e">
        <f t="shared" si="23"/>
        <v>#REF!</v>
      </c>
      <c r="H262" s="143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>
        <v>48</v>
      </c>
      <c r="T262" s="85">
        <v>2.5</v>
      </c>
      <c r="U262" s="85">
        <f t="shared" si="24"/>
        <v>60</v>
      </c>
      <c r="V262" s="144"/>
    </row>
    <row r="263" spans="1:22" ht="12.75">
      <c r="A263" s="52"/>
      <c r="B263" s="52"/>
      <c r="C263" s="147" t="s">
        <v>85</v>
      </c>
      <c r="D263" s="147">
        <v>24</v>
      </c>
      <c r="E263" s="148">
        <v>3</v>
      </c>
      <c r="F263" s="253" t="e">
        <f t="shared" si="25"/>
        <v>#REF!</v>
      </c>
      <c r="G263" s="253" t="e">
        <f t="shared" si="23"/>
        <v>#REF!</v>
      </c>
      <c r="H263" s="143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>
        <v>240</v>
      </c>
      <c r="T263" s="85">
        <v>2.5</v>
      </c>
      <c r="U263" s="85">
        <f t="shared" si="24"/>
        <v>60</v>
      </c>
      <c r="V263" s="144"/>
    </row>
    <row r="264" spans="1:22" ht="12.75">
      <c r="A264" s="52"/>
      <c r="B264" s="52"/>
      <c r="C264" s="147" t="s">
        <v>86</v>
      </c>
      <c r="D264" s="147">
        <v>6</v>
      </c>
      <c r="E264" s="148">
        <v>3</v>
      </c>
      <c r="F264" s="253" t="e">
        <f t="shared" si="25"/>
        <v>#REF!</v>
      </c>
      <c r="G264" s="253" t="e">
        <f t="shared" si="23"/>
        <v>#REF!</v>
      </c>
      <c r="H264" s="143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>
        <v>120</v>
      </c>
      <c r="T264" s="85">
        <v>2.5</v>
      </c>
      <c r="U264" s="85">
        <f t="shared" si="24"/>
        <v>60</v>
      </c>
      <c r="V264" s="144"/>
    </row>
    <row r="265" spans="1:22" ht="12.75">
      <c r="A265" s="52"/>
      <c r="B265" s="52"/>
      <c r="C265" s="147" t="s">
        <v>87</v>
      </c>
      <c r="D265" s="147">
        <v>2</v>
      </c>
      <c r="E265" s="148">
        <v>2</v>
      </c>
      <c r="F265" s="253" t="e">
        <f t="shared" si="25"/>
        <v>#REF!</v>
      </c>
      <c r="G265" s="253" t="e">
        <f t="shared" si="23"/>
        <v>#REF!</v>
      </c>
      <c r="H265" s="143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>
        <v>72</v>
      </c>
      <c r="T265" s="85">
        <v>2.5</v>
      </c>
      <c r="U265" s="85">
        <f t="shared" si="24"/>
        <v>40</v>
      </c>
      <c r="V265" s="144"/>
    </row>
    <row r="266" spans="1:21" s="375" customFormat="1" ht="12.75">
      <c r="A266" s="369"/>
      <c r="B266" s="369"/>
      <c r="C266" s="370" t="s">
        <v>272</v>
      </c>
      <c r="D266" s="370">
        <v>2</v>
      </c>
      <c r="E266" s="372">
        <f>66-25</f>
        <v>41</v>
      </c>
      <c r="F266" s="386" t="e">
        <f t="shared" si="25"/>
        <v>#REF!</v>
      </c>
      <c r="G266" s="386" t="e">
        <f t="shared" si="23"/>
        <v>#REF!</v>
      </c>
      <c r="H266" s="374"/>
      <c r="S266" s="375">
        <v>72</v>
      </c>
      <c r="T266" s="400">
        <f>+U266/E266/8</f>
        <v>4.695121951219512</v>
      </c>
      <c r="U266" s="376">
        <v>1540</v>
      </c>
    </row>
    <row r="267" spans="1:22" ht="12.75">
      <c r="A267" s="52"/>
      <c r="B267" s="52"/>
      <c r="C267" s="147" t="s">
        <v>88</v>
      </c>
      <c r="D267" s="147">
        <v>3</v>
      </c>
      <c r="E267" s="148">
        <v>3</v>
      </c>
      <c r="F267" s="253" t="e">
        <f t="shared" si="25"/>
        <v>#REF!</v>
      </c>
      <c r="G267" s="253" t="e">
        <f t="shared" si="23"/>
        <v>#REF!</v>
      </c>
      <c r="H267" s="143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>
        <v>48</v>
      </c>
      <c r="T267" s="85">
        <v>2.5</v>
      </c>
      <c r="U267" s="85">
        <f t="shared" si="24"/>
        <v>60</v>
      </c>
      <c r="V267" s="144"/>
    </row>
    <row r="268" spans="1:22" ht="12.75">
      <c r="A268" s="52"/>
      <c r="B268" s="52"/>
      <c r="C268" s="147" t="s">
        <v>89</v>
      </c>
      <c r="D268" s="147">
        <v>1</v>
      </c>
      <c r="E268" s="148">
        <v>1</v>
      </c>
      <c r="F268" s="253" t="e">
        <f t="shared" si="25"/>
        <v>#REF!</v>
      </c>
      <c r="G268" s="253" t="e">
        <f t="shared" si="23"/>
        <v>#REF!</v>
      </c>
      <c r="H268" s="143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>
        <v>80</v>
      </c>
      <c r="T268" s="85">
        <v>2.5</v>
      </c>
      <c r="U268" s="85">
        <f t="shared" si="24"/>
        <v>20</v>
      </c>
      <c r="V268" s="144"/>
    </row>
    <row r="269" spans="1:22" ht="12.75">
      <c r="A269" s="52"/>
      <c r="B269" s="52"/>
      <c r="C269" s="147" t="s">
        <v>90</v>
      </c>
      <c r="D269" s="147">
        <v>21</v>
      </c>
      <c r="E269" s="148">
        <v>2</v>
      </c>
      <c r="F269" s="253" t="e">
        <f t="shared" si="25"/>
        <v>#REF!</v>
      </c>
      <c r="G269" s="253" t="e">
        <f>F269+E269</f>
        <v>#REF!</v>
      </c>
      <c r="H269" s="143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>
        <v>360</v>
      </c>
      <c r="T269" s="85">
        <v>2.5</v>
      </c>
      <c r="U269" s="85">
        <f t="shared" si="24"/>
        <v>40</v>
      </c>
      <c r="V269" s="144"/>
    </row>
    <row r="270" spans="1:22" ht="12.75">
      <c r="A270" s="52"/>
      <c r="B270" s="52"/>
      <c r="C270" s="147" t="s">
        <v>91</v>
      </c>
      <c r="D270" s="147">
        <v>5</v>
      </c>
      <c r="E270" s="148">
        <v>2</v>
      </c>
      <c r="F270" s="253" t="e">
        <f t="shared" si="25"/>
        <v>#REF!</v>
      </c>
      <c r="G270" s="253" t="e">
        <f>F270+E270</f>
        <v>#REF!</v>
      </c>
      <c r="H270" s="143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>
        <v>48</v>
      </c>
      <c r="T270" s="85">
        <v>4</v>
      </c>
      <c r="U270" s="85">
        <f t="shared" si="24"/>
        <v>64</v>
      </c>
      <c r="V270" s="144"/>
    </row>
    <row r="271" spans="1:22" ht="12.75">
      <c r="A271" s="52"/>
      <c r="B271" s="52"/>
      <c r="C271" s="147" t="s">
        <v>92</v>
      </c>
      <c r="D271" s="147">
        <v>2</v>
      </c>
      <c r="E271" s="148">
        <v>1</v>
      </c>
      <c r="F271" s="253" t="e">
        <f t="shared" si="25"/>
        <v>#REF!</v>
      </c>
      <c r="G271" s="253" t="e">
        <f>F271+E271</f>
        <v>#REF!</v>
      </c>
      <c r="H271" s="143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>
        <v>32</v>
      </c>
      <c r="T271" s="85">
        <v>6</v>
      </c>
      <c r="U271" s="85">
        <f t="shared" si="24"/>
        <v>48</v>
      </c>
      <c r="V271" s="144"/>
    </row>
    <row r="272" spans="1:21" ht="12.75">
      <c r="A272" s="52"/>
      <c r="B272" s="40" t="s">
        <v>95</v>
      </c>
      <c r="D272" s="78"/>
      <c r="E272" s="38"/>
      <c r="F272" s="171"/>
      <c r="G272" s="171"/>
      <c r="H272" s="66"/>
      <c r="T272" s="85">
        <v>2.5</v>
      </c>
      <c r="U272" s="85">
        <f aca="true" t="shared" si="26" ref="U272:U289">8*T272*E272</f>
        <v>0</v>
      </c>
    </row>
    <row r="273" spans="1:31" s="151" customFormat="1" ht="12.75">
      <c r="A273" s="165"/>
      <c r="B273" s="109"/>
      <c r="C273" s="280" t="s">
        <v>240</v>
      </c>
      <c r="D273" s="280"/>
      <c r="E273" s="281">
        <v>7</v>
      </c>
      <c r="F273" s="171"/>
      <c r="G273" s="171"/>
      <c r="H273" s="277"/>
      <c r="I273" s="267"/>
      <c r="J273" s="270"/>
      <c r="K273" s="270"/>
      <c r="L273" s="270"/>
      <c r="M273" s="270"/>
      <c r="N273" s="270"/>
      <c r="O273" s="270"/>
      <c r="P273" s="270"/>
      <c r="Q273" s="270"/>
      <c r="R273" s="270"/>
      <c r="S273" s="292"/>
      <c r="T273" s="268">
        <v>2.5</v>
      </c>
      <c r="U273" s="293">
        <f>8*T273*E273</f>
        <v>140</v>
      </c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63"/>
    </row>
    <row r="274" spans="1:31" s="151" customFormat="1" ht="12.75">
      <c r="A274" s="165"/>
      <c r="B274" s="109"/>
      <c r="C274" s="280" t="s">
        <v>241</v>
      </c>
      <c r="D274" s="280"/>
      <c r="E274" s="281">
        <v>6.5</v>
      </c>
      <c r="F274" s="171"/>
      <c r="G274" s="171"/>
      <c r="H274" s="277"/>
      <c r="I274" s="267"/>
      <c r="J274" s="270"/>
      <c r="K274" s="270"/>
      <c r="L274" s="270"/>
      <c r="M274" s="270"/>
      <c r="N274" s="270"/>
      <c r="O274" s="270"/>
      <c r="P274" s="270"/>
      <c r="Q274" s="270"/>
      <c r="R274" s="270"/>
      <c r="S274" s="292"/>
      <c r="T274" s="268">
        <v>2.5</v>
      </c>
      <c r="U274" s="293">
        <f>8*T274*E274</f>
        <v>130</v>
      </c>
      <c r="V274" s="263"/>
      <c r="W274" s="263"/>
      <c r="X274" s="263"/>
      <c r="Y274" s="263"/>
      <c r="Z274" s="263"/>
      <c r="AA274" s="263"/>
      <c r="AB274" s="263"/>
      <c r="AC274" s="263"/>
      <c r="AD274" s="263"/>
      <c r="AE274" s="263"/>
    </row>
    <row r="275" spans="1:31" s="151" customFormat="1" ht="12.75">
      <c r="A275" s="165"/>
      <c r="B275" s="109"/>
      <c r="C275" s="274" t="s">
        <v>233</v>
      </c>
      <c r="D275" s="275">
        <v>2</v>
      </c>
      <c r="E275" s="276">
        <v>5</v>
      </c>
      <c r="F275" s="171">
        <f>G272</f>
        <v>0</v>
      </c>
      <c r="G275" s="171">
        <f>F275+E275</f>
        <v>5</v>
      </c>
      <c r="H275" s="277"/>
      <c r="I275" s="267">
        <v>2</v>
      </c>
      <c r="J275" s="270"/>
      <c r="K275" s="270"/>
      <c r="L275" s="270"/>
      <c r="M275" s="270"/>
      <c r="N275" s="270"/>
      <c r="O275" s="270"/>
      <c r="P275" s="270"/>
      <c r="Q275" s="270"/>
      <c r="R275" s="270"/>
      <c r="S275" s="292">
        <v>48</v>
      </c>
      <c r="T275" s="267">
        <v>2.5</v>
      </c>
      <c r="U275" s="271">
        <f>8*T275*E275</f>
        <v>100</v>
      </c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</row>
    <row r="276" spans="1:21" ht="12.75">
      <c r="A276" s="52"/>
      <c r="B276" s="52"/>
      <c r="C276" s="274" t="s">
        <v>234</v>
      </c>
      <c r="D276" s="78">
        <v>2</v>
      </c>
      <c r="E276" s="38">
        <v>3</v>
      </c>
      <c r="F276" s="171" t="e">
        <f>#REF!</f>
        <v>#REF!</v>
      </c>
      <c r="G276" s="171" t="e">
        <f aca="true" t="shared" si="27" ref="G276:G286">F276+E276</f>
        <v>#REF!</v>
      </c>
      <c r="H276" s="66"/>
      <c r="I276" s="144"/>
      <c r="S276" s="96">
        <v>72</v>
      </c>
      <c r="T276" s="85">
        <v>2.5</v>
      </c>
      <c r="U276" s="85">
        <f t="shared" si="26"/>
        <v>60</v>
      </c>
    </row>
    <row r="277" spans="1:22" ht="12.75">
      <c r="A277" s="52"/>
      <c r="B277" s="52"/>
      <c r="C277" s="305" t="s">
        <v>235</v>
      </c>
      <c r="D277" s="147">
        <v>3</v>
      </c>
      <c r="E277" s="148">
        <v>1</v>
      </c>
      <c r="F277" s="253" t="e">
        <f aca="true" t="shared" si="28" ref="F277:F289">G276</f>
        <v>#REF!</v>
      </c>
      <c r="G277" s="253" t="e">
        <f t="shared" si="27"/>
        <v>#REF!</v>
      </c>
      <c r="H277" s="143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>
        <v>48</v>
      </c>
      <c r="T277" s="85">
        <v>2.5</v>
      </c>
      <c r="U277" s="85">
        <f t="shared" si="26"/>
        <v>20</v>
      </c>
      <c r="V277" s="144"/>
    </row>
    <row r="278" spans="1:22" ht="12.75">
      <c r="A278" s="52"/>
      <c r="B278" s="52"/>
      <c r="C278" s="147" t="s">
        <v>82</v>
      </c>
      <c r="D278" s="147">
        <v>0</v>
      </c>
      <c r="E278" s="148">
        <v>4</v>
      </c>
      <c r="F278" s="253" t="e">
        <f t="shared" si="28"/>
        <v>#REF!</v>
      </c>
      <c r="G278" s="253" t="e">
        <f t="shared" si="27"/>
        <v>#REF!</v>
      </c>
      <c r="H278" s="143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>
        <v>24</v>
      </c>
      <c r="T278" s="85">
        <v>2.5</v>
      </c>
      <c r="U278" s="85">
        <f t="shared" si="26"/>
        <v>80</v>
      </c>
      <c r="V278" s="144"/>
    </row>
    <row r="279" spans="1:22" ht="12.75">
      <c r="A279" s="52"/>
      <c r="B279" s="52"/>
      <c r="C279" s="147" t="s">
        <v>83</v>
      </c>
      <c r="D279" s="147">
        <v>1</v>
      </c>
      <c r="E279" s="148">
        <v>3</v>
      </c>
      <c r="F279" s="253" t="e">
        <f t="shared" si="28"/>
        <v>#REF!</v>
      </c>
      <c r="G279" s="253" t="e">
        <f t="shared" si="27"/>
        <v>#REF!</v>
      </c>
      <c r="H279" s="143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>
        <v>48</v>
      </c>
      <c r="T279" s="85">
        <v>2.5</v>
      </c>
      <c r="U279" s="85">
        <f t="shared" si="26"/>
        <v>60</v>
      </c>
      <c r="V279" s="144"/>
    </row>
    <row r="280" spans="1:22" ht="12.75">
      <c r="A280" s="52"/>
      <c r="B280" s="52"/>
      <c r="C280" s="147" t="s">
        <v>96</v>
      </c>
      <c r="D280" s="147">
        <v>3</v>
      </c>
      <c r="E280" s="148">
        <v>3</v>
      </c>
      <c r="F280" s="253" t="e">
        <f t="shared" si="28"/>
        <v>#REF!</v>
      </c>
      <c r="G280" s="253" t="e">
        <f t="shared" si="27"/>
        <v>#REF!</v>
      </c>
      <c r="H280" s="143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>
        <v>48</v>
      </c>
      <c r="T280" s="85">
        <v>2.5</v>
      </c>
      <c r="U280" s="85">
        <f t="shared" si="26"/>
        <v>60</v>
      </c>
      <c r="V280" s="144"/>
    </row>
    <row r="281" spans="1:22" ht="12.75">
      <c r="A281" s="52"/>
      <c r="B281" s="52"/>
      <c r="C281" s="147" t="s">
        <v>85</v>
      </c>
      <c r="D281" s="147">
        <v>13</v>
      </c>
      <c r="E281" s="148">
        <v>3</v>
      </c>
      <c r="F281" s="253" t="e">
        <f t="shared" si="28"/>
        <v>#REF!</v>
      </c>
      <c r="G281" s="253" t="e">
        <f t="shared" si="27"/>
        <v>#REF!</v>
      </c>
      <c r="H281" s="143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>
        <v>240</v>
      </c>
      <c r="T281" s="85">
        <v>2.5</v>
      </c>
      <c r="U281" s="85">
        <f t="shared" si="26"/>
        <v>60</v>
      </c>
      <c r="V281" s="144"/>
    </row>
    <row r="282" spans="1:22" ht="12.75">
      <c r="A282" s="52"/>
      <c r="B282" s="52"/>
      <c r="C282" s="147" t="s">
        <v>86</v>
      </c>
      <c r="D282" s="147">
        <v>6</v>
      </c>
      <c r="E282" s="148">
        <v>3</v>
      </c>
      <c r="F282" s="253" t="e">
        <f t="shared" si="28"/>
        <v>#REF!</v>
      </c>
      <c r="G282" s="253" t="e">
        <f t="shared" si="27"/>
        <v>#REF!</v>
      </c>
      <c r="H282" s="143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>
        <v>120</v>
      </c>
      <c r="T282" s="85">
        <v>2.5</v>
      </c>
      <c r="U282" s="85">
        <f t="shared" si="26"/>
        <v>60</v>
      </c>
      <c r="V282" s="144"/>
    </row>
    <row r="283" spans="1:22" ht="12.75">
      <c r="A283" s="52"/>
      <c r="B283" s="52"/>
      <c r="C283" s="147" t="s">
        <v>87</v>
      </c>
      <c r="D283" s="147">
        <v>2</v>
      </c>
      <c r="E283" s="148">
        <v>2</v>
      </c>
      <c r="F283" s="253" t="e">
        <f t="shared" si="28"/>
        <v>#REF!</v>
      </c>
      <c r="G283" s="253" t="e">
        <f t="shared" si="27"/>
        <v>#REF!</v>
      </c>
      <c r="H283" s="143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>
        <v>72</v>
      </c>
      <c r="T283" s="85">
        <v>2.5</v>
      </c>
      <c r="U283" s="85">
        <f t="shared" si="26"/>
        <v>40</v>
      </c>
      <c r="V283" s="144"/>
    </row>
    <row r="284" spans="1:21" s="375" customFormat="1" ht="12.75">
      <c r="A284" s="369"/>
      <c r="B284" s="369"/>
      <c r="C284" s="370" t="s">
        <v>272</v>
      </c>
      <c r="D284" s="370">
        <v>2</v>
      </c>
      <c r="E284" s="372">
        <f>66-25</f>
        <v>41</v>
      </c>
      <c r="F284" s="386" t="e">
        <f t="shared" si="28"/>
        <v>#REF!</v>
      </c>
      <c r="G284" s="386" t="e">
        <f t="shared" si="27"/>
        <v>#REF!</v>
      </c>
      <c r="H284" s="374"/>
      <c r="S284" s="375">
        <v>72</v>
      </c>
      <c r="T284" s="400">
        <f>+U284/E284/8</f>
        <v>4.695121951219512</v>
      </c>
      <c r="U284" s="376">
        <v>1540</v>
      </c>
    </row>
    <row r="285" spans="1:22" ht="12.75">
      <c r="A285" s="52"/>
      <c r="B285" s="52"/>
      <c r="C285" s="147" t="s">
        <v>88</v>
      </c>
      <c r="D285" s="147">
        <v>3</v>
      </c>
      <c r="E285" s="148">
        <v>3</v>
      </c>
      <c r="F285" s="253" t="e">
        <f t="shared" si="28"/>
        <v>#REF!</v>
      </c>
      <c r="G285" s="253" t="e">
        <f t="shared" si="27"/>
        <v>#REF!</v>
      </c>
      <c r="H285" s="143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>
        <v>48</v>
      </c>
      <c r="T285" s="85">
        <v>2.5</v>
      </c>
      <c r="U285" s="85">
        <f t="shared" si="26"/>
        <v>60</v>
      </c>
      <c r="V285" s="144"/>
    </row>
    <row r="286" spans="1:22" ht="12.75">
      <c r="A286" s="52"/>
      <c r="B286" s="52"/>
      <c r="C286" s="147" t="s">
        <v>89</v>
      </c>
      <c r="D286" s="147">
        <v>0</v>
      </c>
      <c r="E286" s="148">
        <v>1</v>
      </c>
      <c r="F286" s="253" t="e">
        <f t="shared" si="28"/>
        <v>#REF!</v>
      </c>
      <c r="G286" s="253" t="e">
        <f t="shared" si="27"/>
        <v>#REF!</v>
      </c>
      <c r="H286" s="143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>
        <v>80</v>
      </c>
      <c r="T286" s="85">
        <v>2.5</v>
      </c>
      <c r="U286" s="85">
        <f t="shared" si="26"/>
        <v>20</v>
      </c>
      <c r="V286" s="144"/>
    </row>
    <row r="287" spans="1:22" s="237" customFormat="1" ht="12.75">
      <c r="A287" s="227"/>
      <c r="B287" s="227"/>
      <c r="C287" s="307" t="s">
        <v>90</v>
      </c>
      <c r="D287" s="307">
        <v>21</v>
      </c>
      <c r="E287" s="148">
        <v>2</v>
      </c>
      <c r="F287" s="253" t="e">
        <f t="shared" si="28"/>
        <v>#REF!</v>
      </c>
      <c r="G287" s="253" t="e">
        <f>F287+E287</f>
        <v>#REF!</v>
      </c>
      <c r="H287" s="143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>
        <v>360</v>
      </c>
      <c r="T287" s="85">
        <v>2.5</v>
      </c>
      <c r="U287" s="85">
        <f t="shared" si="26"/>
        <v>40</v>
      </c>
      <c r="V287" s="236"/>
    </row>
    <row r="288" spans="1:22" s="237" customFormat="1" ht="12.75">
      <c r="A288" s="227"/>
      <c r="B288" s="227"/>
      <c r="C288" s="307" t="s">
        <v>91</v>
      </c>
      <c r="D288" s="307">
        <v>5</v>
      </c>
      <c r="E288" s="148">
        <v>2</v>
      </c>
      <c r="F288" s="253" t="e">
        <f t="shared" si="28"/>
        <v>#REF!</v>
      </c>
      <c r="G288" s="253" t="e">
        <f>F288+E288</f>
        <v>#REF!</v>
      </c>
      <c r="H288" s="143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>
        <v>48</v>
      </c>
      <c r="T288" s="85">
        <v>4</v>
      </c>
      <c r="U288" s="85">
        <f t="shared" si="26"/>
        <v>64</v>
      </c>
      <c r="V288" s="236"/>
    </row>
    <row r="289" spans="1:22" ht="12.75">
      <c r="A289" s="52"/>
      <c r="B289" s="52"/>
      <c r="C289" s="147" t="s">
        <v>92</v>
      </c>
      <c r="D289" s="147">
        <v>2</v>
      </c>
      <c r="E289" s="148">
        <v>1</v>
      </c>
      <c r="F289" s="253" t="e">
        <f t="shared" si="28"/>
        <v>#REF!</v>
      </c>
      <c r="G289" s="253" t="e">
        <f>F289+E289</f>
        <v>#REF!</v>
      </c>
      <c r="H289" s="143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>
        <v>32</v>
      </c>
      <c r="T289" s="85">
        <v>6</v>
      </c>
      <c r="U289" s="85">
        <f t="shared" si="26"/>
        <v>48</v>
      </c>
      <c r="V289" s="144"/>
    </row>
    <row r="290" spans="1:21" s="96" customFormat="1" ht="12.75">
      <c r="A290" s="180"/>
      <c r="B290" s="181"/>
      <c r="C290" s="186"/>
      <c r="D290" s="182"/>
      <c r="E290" s="183"/>
      <c r="F290" s="171"/>
      <c r="G290" s="171"/>
      <c r="H290" s="184"/>
      <c r="T290" s="185"/>
      <c r="U290" s="185"/>
    </row>
    <row r="291" spans="1:8" s="244" customFormat="1" ht="21">
      <c r="A291" s="242" t="s">
        <v>222</v>
      </c>
      <c r="B291" s="247"/>
      <c r="C291" s="248"/>
      <c r="D291" s="248"/>
      <c r="F291" s="249"/>
      <c r="G291" s="249"/>
      <c r="H291" s="250"/>
    </row>
    <row r="292" spans="1:8" ht="12.75">
      <c r="A292" s="52"/>
      <c r="B292" s="40" t="s">
        <v>97</v>
      </c>
      <c r="D292" s="78"/>
      <c r="E292" s="38"/>
      <c r="F292" s="171"/>
      <c r="G292" s="171"/>
      <c r="H292" s="66"/>
    </row>
    <row r="293" spans="1:31" s="144" customFormat="1" ht="12.75">
      <c r="A293" s="150"/>
      <c r="B293" s="251"/>
      <c r="C293" s="252" t="s">
        <v>214</v>
      </c>
      <c r="D293" s="147"/>
      <c r="E293" s="148">
        <v>10</v>
      </c>
      <c r="F293" s="253">
        <v>39377</v>
      </c>
      <c r="G293" s="253">
        <v>39391</v>
      </c>
      <c r="H293" s="143"/>
      <c r="I293" s="254">
        <v>7</v>
      </c>
      <c r="J293" s="255"/>
      <c r="K293" s="255"/>
      <c r="L293" s="255"/>
      <c r="M293" s="255"/>
      <c r="N293" s="255"/>
      <c r="O293" s="255"/>
      <c r="P293" s="255"/>
      <c r="Q293" s="255"/>
      <c r="R293" s="255"/>
      <c r="S293" s="255"/>
      <c r="T293" s="255"/>
      <c r="U293" s="255">
        <f>2*8*10</f>
        <v>160</v>
      </c>
      <c r="V293" s="255"/>
      <c r="W293" s="255"/>
      <c r="X293" s="255"/>
      <c r="Y293" s="255"/>
      <c r="Z293" s="255"/>
      <c r="AA293" s="255"/>
      <c r="AB293" s="255"/>
      <c r="AC293" s="255"/>
      <c r="AD293" s="255"/>
      <c r="AE293" s="255"/>
    </row>
    <row r="294" spans="1:31" s="151" customFormat="1" ht="12.75">
      <c r="A294" s="109"/>
      <c r="B294" s="158"/>
      <c r="C294" s="151" t="s">
        <v>228</v>
      </c>
      <c r="D294" s="153"/>
      <c r="E294" s="154">
        <v>1</v>
      </c>
      <c r="F294" s="171">
        <v>39391</v>
      </c>
      <c r="G294" s="171">
        <f>F294+E294</f>
        <v>39392</v>
      </c>
      <c r="H294" s="159"/>
      <c r="I294" s="161"/>
      <c r="S294" s="160"/>
      <c r="T294" s="161">
        <v>2</v>
      </c>
      <c r="U294" s="161">
        <f>8*T294*E294</f>
        <v>16</v>
      </c>
      <c r="AE294" s="151" t="s">
        <v>218</v>
      </c>
    </row>
    <row r="295" spans="1:21" s="151" customFormat="1" ht="12.75">
      <c r="A295" s="109"/>
      <c r="B295" s="158"/>
      <c r="C295" s="151" t="s">
        <v>230</v>
      </c>
      <c r="D295" s="153"/>
      <c r="E295" s="154"/>
      <c r="F295" s="171"/>
      <c r="G295" s="171"/>
      <c r="H295" s="159"/>
      <c r="I295" s="161">
        <v>42</v>
      </c>
      <c r="S295" s="160"/>
      <c r="T295" s="161"/>
      <c r="U295" s="161"/>
    </row>
    <row r="296" spans="1:9" ht="12.75">
      <c r="A296" s="52"/>
      <c r="B296" s="55"/>
      <c r="C296" t="s">
        <v>163</v>
      </c>
      <c r="D296" s="78"/>
      <c r="E296" s="38"/>
      <c r="F296" s="171"/>
      <c r="G296" s="171"/>
      <c r="H296" s="66"/>
      <c r="I296" s="144">
        <v>15</v>
      </c>
    </row>
    <row r="297" spans="1:21" ht="12.75">
      <c r="A297" s="52"/>
      <c r="B297" s="52"/>
      <c r="C297" s="37" t="s">
        <v>162</v>
      </c>
      <c r="D297" s="78">
        <v>15</v>
      </c>
      <c r="E297" s="38">
        <v>5</v>
      </c>
      <c r="F297" s="171">
        <v>39391</v>
      </c>
      <c r="G297" s="171">
        <f>F297+E297</f>
        <v>39396</v>
      </c>
      <c r="H297" s="66"/>
      <c r="I297" s="144"/>
      <c r="S297" s="96">
        <v>80</v>
      </c>
      <c r="T297" s="85">
        <v>4</v>
      </c>
      <c r="U297" s="85">
        <f aca="true" t="shared" si="29" ref="U297:U315">8*T297*E297</f>
        <v>160</v>
      </c>
    </row>
    <row r="298" spans="1:22" s="151" customFormat="1" ht="12.75">
      <c r="A298" s="109"/>
      <c r="B298" s="109"/>
      <c r="C298" s="152" t="s">
        <v>196</v>
      </c>
      <c r="D298" s="153">
        <v>6</v>
      </c>
      <c r="E298" s="154">
        <v>12</v>
      </c>
      <c r="F298" s="171">
        <f>G297</f>
        <v>39396</v>
      </c>
      <c r="G298" s="171">
        <f>F298+E298</f>
        <v>39408</v>
      </c>
      <c r="H298" s="155"/>
      <c r="I298" s="310"/>
      <c r="J298" s="156"/>
      <c r="K298" s="156"/>
      <c r="L298" s="156"/>
      <c r="M298" s="156"/>
      <c r="N298" s="156"/>
      <c r="O298" s="156"/>
      <c r="P298" s="156"/>
      <c r="Q298" s="156"/>
      <c r="R298" s="156"/>
      <c r="S298" s="157">
        <v>80</v>
      </c>
      <c r="T298" s="161">
        <v>4</v>
      </c>
      <c r="U298" s="161">
        <f>8*T298*E298</f>
        <v>384</v>
      </c>
      <c r="V298" s="156"/>
    </row>
    <row r="299" spans="1:22" s="151" customFormat="1" ht="12.75">
      <c r="A299" s="109"/>
      <c r="B299" s="109"/>
      <c r="C299" s="152" t="s">
        <v>195</v>
      </c>
      <c r="D299" s="153">
        <v>6</v>
      </c>
      <c r="E299" s="154">
        <v>6</v>
      </c>
      <c r="F299" s="171">
        <f>G298</f>
        <v>39408</v>
      </c>
      <c r="G299" s="171">
        <f>F299+E299</f>
        <v>39414</v>
      </c>
      <c r="H299" s="155"/>
      <c r="I299" s="310"/>
      <c r="J299" s="156"/>
      <c r="K299" s="156"/>
      <c r="L299" s="156"/>
      <c r="M299" s="156"/>
      <c r="N299" s="156"/>
      <c r="O299" s="156"/>
      <c r="P299" s="156"/>
      <c r="Q299" s="156"/>
      <c r="R299" s="156"/>
      <c r="S299" s="157">
        <v>80</v>
      </c>
      <c r="T299" s="161">
        <v>4</v>
      </c>
      <c r="U299" s="161">
        <f>8*T299*E299</f>
        <v>192</v>
      </c>
      <c r="V299" s="156"/>
    </row>
    <row r="300" spans="1:21" ht="12.75">
      <c r="A300" s="52"/>
      <c r="B300" s="52"/>
      <c r="C300" s="37" t="s">
        <v>98</v>
      </c>
      <c r="D300" s="78">
        <v>43</v>
      </c>
      <c r="E300" s="38">
        <v>15</v>
      </c>
      <c r="F300" s="171">
        <f>G297</f>
        <v>39396</v>
      </c>
      <c r="G300" s="171">
        <f aca="true" t="shared" si="30" ref="G300:G311">F300+E300</f>
        <v>39411</v>
      </c>
      <c r="H300" s="66"/>
      <c r="I300" s="144">
        <v>12</v>
      </c>
      <c r="S300" s="96">
        <v>960</v>
      </c>
      <c r="T300" s="85">
        <v>5</v>
      </c>
      <c r="U300" s="85">
        <f t="shared" si="29"/>
        <v>600</v>
      </c>
    </row>
    <row r="301" spans="1:21" ht="12.75">
      <c r="A301" s="52"/>
      <c r="B301" s="52"/>
      <c r="C301" s="37" t="s">
        <v>99</v>
      </c>
      <c r="D301" s="78">
        <v>2</v>
      </c>
      <c r="E301" s="38">
        <v>2</v>
      </c>
      <c r="F301" s="171">
        <f>G300</f>
        <v>39411</v>
      </c>
      <c r="G301" s="171">
        <f t="shared" si="30"/>
        <v>39413</v>
      </c>
      <c r="H301" s="66"/>
      <c r="I301" s="144"/>
      <c r="S301" s="96">
        <v>96</v>
      </c>
      <c r="T301" s="85">
        <v>2.5</v>
      </c>
      <c r="U301" s="85">
        <f t="shared" si="29"/>
        <v>40</v>
      </c>
    </row>
    <row r="302" spans="1:21" ht="12.75">
      <c r="A302" s="369" t="s">
        <v>264</v>
      </c>
      <c r="B302" s="52"/>
      <c r="C302" s="37" t="s">
        <v>100</v>
      </c>
      <c r="D302" s="78">
        <v>3</v>
      </c>
      <c r="E302" s="38">
        <v>30</v>
      </c>
      <c r="F302" s="171">
        <f aca="true" t="shared" si="31" ref="F302:F314">G301</f>
        <v>39413</v>
      </c>
      <c r="G302" s="171">
        <f t="shared" si="30"/>
        <v>39443</v>
      </c>
      <c r="H302" s="66"/>
      <c r="I302" s="144"/>
      <c r="S302" s="96">
        <v>48</v>
      </c>
      <c r="T302" s="85">
        <v>2.5</v>
      </c>
      <c r="U302" s="85">
        <f t="shared" si="29"/>
        <v>600</v>
      </c>
    </row>
    <row r="303" spans="1:21" ht="12.75">
      <c r="A303" s="369" t="s">
        <v>264</v>
      </c>
      <c r="B303" s="52"/>
      <c r="C303" s="37" t="s">
        <v>101</v>
      </c>
      <c r="D303" s="78">
        <v>2</v>
      </c>
      <c r="E303" s="38">
        <v>4</v>
      </c>
      <c r="F303" s="171">
        <f t="shared" si="31"/>
        <v>39443</v>
      </c>
      <c r="G303" s="171">
        <f t="shared" si="30"/>
        <v>39447</v>
      </c>
      <c r="H303" s="66"/>
      <c r="I303" s="144"/>
      <c r="S303" s="96">
        <v>96</v>
      </c>
      <c r="T303" s="85">
        <v>2.5</v>
      </c>
      <c r="U303" s="85">
        <f t="shared" si="29"/>
        <v>80</v>
      </c>
    </row>
    <row r="304" spans="1:21" s="375" customFormat="1" ht="12.75">
      <c r="A304" s="369" t="s">
        <v>264</v>
      </c>
      <c r="B304" s="369"/>
      <c r="C304" s="370" t="s">
        <v>107</v>
      </c>
      <c r="D304" s="371">
        <v>1</v>
      </c>
      <c r="E304" s="372">
        <v>22</v>
      </c>
      <c r="F304" s="171">
        <f>G303</f>
        <v>39447</v>
      </c>
      <c r="G304" s="171">
        <f>F304+E304</f>
        <v>39469</v>
      </c>
      <c r="H304" s="374"/>
      <c r="S304" s="375">
        <v>96</v>
      </c>
      <c r="T304" s="376">
        <v>2.5</v>
      </c>
      <c r="U304" s="376">
        <f t="shared" si="29"/>
        <v>440</v>
      </c>
    </row>
    <row r="305" spans="1:21" ht="12.75">
      <c r="A305" s="52"/>
      <c r="B305" s="52"/>
      <c r="C305" s="37" t="s">
        <v>102</v>
      </c>
      <c r="D305" s="78">
        <v>4</v>
      </c>
      <c r="E305" s="38">
        <v>8</v>
      </c>
      <c r="F305" s="171">
        <f>G303</f>
        <v>39447</v>
      </c>
      <c r="G305" s="171">
        <f t="shared" si="30"/>
        <v>39455</v>
      </c>
      <c r="H305" s="66"/>
      <c r="I305" s="144"/>
      <c r="S305" s="96">
        <v>72</v>
      </c>
      <c r="T305" s="85">
        <v>4</v>
      </c>
      <c r="U305" s="85">
        <f t="shared" si="29"/>
        <v>256</v>
      </c>
    </row>
    <row r="306" spans="1:21" ht="12.75">
      <c r="A306" s="52"/>
      <c r="B306" s="52"/>
      <c r="C306" s="37" t="s">
        <v>103</v>
      </c>
      <c r="D306" s="78">
        <v>1</v>
      </c>
      <c r="E306" s="38">
        <v>1</v>
      </c>
      <c r="F306" s="171">
        <f t="shared" si="31"/>
        <v>39455</v>
      </c>
      <c r="G306" s="171">
        <f t="shared" si="30"/>
        <v>39456</v>
      </c>
      <c r="H306" s="66"/>
      <c r="I306" s="144"/>
      <c r="S306" s="96">
        <v>64</v>
      </c>
      <c r="T306" s="85">
        <v>2.5</v>
      </c>
      <c r="U306" s="85">
        <f t="shared" si="29"/>
        <v>20</v>
      </c>
    </row>
    <row r="307" spans="1:21" ht="12.75">
      <c r="A307" s="52"/>
      <c r="B307" s="52"/>
      <c r="C307" s="37" t="s">
        <v>104</v>
      </c>
      <c r="D307" s="78">
        <v>11</v>
      </c>
      <c r="E307" s="38">
        <v>8</v>
      </c>
      <c r="F307" s="171">
        <f t="shared" si="31"/>
        <v>39456</v>
      </c>
      <c r="G307" s="171">
        <f t="shared" si="30"/>
        <v>39464</v>
      </c>
      <c r="H307" s="66"/>
      <c r="I307" s="144"/>
      <c r="S307" s="96">
        <v>192</v>
      </c>
      <c r="T307" s="85">
        <v>4</v>
      </c>
      <c r="U307" s="85">
        <f t="shared" si="29"/>
        <v>256</v>
      </c>
    </row>
    <row r="308" spans="1:21" ht="12.75">
      <c r="A308" s="52"/>
      <c r="B308" s="52"/>
      <c r="C308" s="37" t="s">
        <v>105</v>
      </c>
      <c r="D308" s="78">
        <v>0</v>
      </c>
      <c r="E308" s="38">
        <v>4</v>
      </c>
      <c r="F308" s="171">
        <f t="shared" si="31"/>
        <v>39464</v>
      </c>
      <c r="G308" s="171">
        <f t="shared" si="30"/>
        <v>39468</v>
      </c>
      <c r="H308" s="66"/>
      <c r="I308" s="144"/>
      <c r="S308" s="96">
        <v>16</v>
      </c>
      <c r="T308" s="85">
        <v>2.5</v>
      </c>
      <c r="U308" s="85">
        <f t="shared" si="29"/>
        <v>80</v>
      </c>
    </row>
    <row r="309" spans="1:21" s="144" customFormat="1" ht="12.75">
      <c r="A309" s="150"/>
      <c r="B309" s="150"/>
      <c r="C309" s="147" t="s">
        <v>215</v>
      </c>
      <c r="D309" s="147"/>
      <c r="E309" s="148">
        <v>8</v>
      </c>
      <c r="F309" s="171">
        <f>G308</f>
        <v>39468</v>
      </c>
      <c r="G309" s="171">
        <f>F309+E309</f>
        <v>39476</v>
      </c>
      <c r="H309" s="143"/>
      <c r="T309" s="163">
        <v>2.5</v>
      </c>
      <c r="U309" s="163">
        <f t="shared" si="29"/>
        <v>160</v>
      </c>
    </row>
    <row r="310" spans="1:21" ht="12.75">
      <c r="A310" s="52"/>
      <c r="B310" s="52"/>
      <c r="C310" s="37" t="s">
        <v>103</v>
      </c>
      <c r="D310" s="78">
        <v>-1</v>
      </c>
      <c r="E310" s="38">
        <v>1</v>
      </c>
      <c r="F310" s="171">
        <f t="shared" si="31"/>
        <v>39476</v>
      </c>
      <c r="G310" s="171">
        <f t="shared" si="30"/>
        <v>39477</v>
      </c>
      <c r="H310" s="66"/>
      <c r="T310" s="85">
        <v>2.5</v>
      </c>
      <c r="U310" s="85">
        <f t="shared" si="29"/>
        <v>20</v>
      </c>
    </row>
    <row r="311" spans="1:21" ht="12.75">
      <c r="A311" s="52"/>
      <c r="B311" s="52"/>
      <c r="C311" s="37" t="s">
        <v>193</v>
      </c>
      <c r="D311" s="78">
        <v>13</v>
      </c>
      <c r="E311" s="38">
        <v>8</v>
      </c>
      <c r="F311" s="171">
        <f t="shared" si="31"/>
        <v>39477</v>
      </c>
      <c r="G311" s="171">
        <f t="shared" si="30"/>
        <v>39485</v>
      </c>
      <c r="H311" s="66"/>
      <c r="S311" s="96">
        <v>640</v>
      </c>
      <c r="T311" s="85">
        <v>2.5</v>
      </c>
      <c r="U311" s="85">
        <f t="shared" si="29"/>
        <v>160</v>
      </c>
    </row>
    <row r="312" spans="1:8" ht="12.75">
      <c r="A312" s="52"/>
      <c r="B312" s="52"/>
      <c r="C312" s="37" t="s">
        <v>106</v>
      </c>
      <c r="D312" s="78">
        <v>13</v>
      </c>
      <c r="E312" s="38"/>
      <c r="F312" s="171"/>
      <c r="G312" s="171"/>
      <c r="H312" s="66"/>
    </row>
    <row r="313" spans="1:21" ht="12.75">
      <c r="A313" s="52"/>
      <c r="B313" s="52"/>
      <c r="C313" s="37" t="s">
        <v>108</v>
      </c>
      <c r="D313" s="78">
        <v>1</v>
      </c>
      <c r="E313" s="38">
        <v>8</v>
      </c>
      <c r="F313" s="171">
        <f>G311</f>
        <v>39485</v>
      </c>
      <c r="G313" s="171">
        <f aca="true" t="shared" si="32" ref="G313:G328">F313+E313</f>
        <v>39493</v>
      </c>
      <c r="H313" s="66"/>
      <c r="S313" s="96">
        <v>48</v>
      </c>
      <c r="T313" s="85">
        <v>2.5</v>
      </c>
      <c r="U313" s="85">
        <f t="shared" si="29"/>
        <v>160</v>
      </c>
    </row>
    <row r="314" spans="1:21" ht="12.75">
      <c r="A314" s="52"/>
      <c r="B314" s="52"/>
      <c r="C314" s="37" t="s">
        <v>109</v>
      </c>
      <c r="D314" s="78">
        <v>39</v>
      </c>
      <c r="E314" s="38">
        <v>10</v>
      </c>
      <c r="F314" s="171">
        <f t="shared" si="31"/>
        <v>39493</v>
      </c>
      <c r="G314" s="171">
        <f t="shared" si="32"/>
        <v>39503</v>
      </c>
      <c r="H314" s="66"/>
      <c r="S314" s="96">
        <v>960</v>
      </c>
      <c r="T314" s="85">
        <v>2.5</v>
      </c>
      <c r="U314" s="85">
        <f t="shared" si="29"/>
        <v>200</v>
      </c>
    </row>
    <row r="315" spans="1:21" ht="12.75">
      <c r="A315" s="52"/>
      <c r="B315" s="55"/>
      <c r="C315" s="241" t="s">
        <v>229</v>
      </c>
      <c r="D315" s="78"/>
      <c r="E315" s="38">
        <v>1</v>
      </c>
      <c r="F315" s="171"/>
      <c r="G315" s="171"/>
      <c r="H315" s="66"/>
      <c r="T315" s="85">
        <v>2.5</v>
      </c>
      <c r="U315" s="85">
        <f t="shared" si="29"/>
        <v>20</v>
      </c>
    </row>
    <row r="316" spans="1:8" ht="12.75">
      <c r="A316" s="52"/>
      <c r="B316" s="40" t="s">
        <v>110</v>
      </c>
      <c r="D316" s="78"/>
      <c r="E316" s="38"/>
      <c r="F316" s="171"/>
      <c r="G316" s="171"/>
      <c r="H316" s="66"/>
    </row>
    <row r="317" spans="1:21" ht="12.75">
      <c r="A317" s="52"/>
      <c r="B317" s="52"/>
      <c r="C317" s="37" t="s">
        <v>98</v>
      </c>
      <c r="D317" s="78">
        <v>4</v>
      </c>
      <c r="E317" s="38">
        <v>15</v>
      </c>
      <c r="F317" s="171">
        <v>39524</v>
      </c>
      <c r="G317" s="171">
        <f t="shared" si="32"/>
        <v>39539</v>
      </c>
      <c r="H317" s="66"/>
      <c r="S317" s="96">
        <v>80</v>
      </c>
      <c r="T317" s="85">
        <v>5</v>
      </c>
      <c r="U317" s="85">
        <f aca="true" t="shared" si="33" ref="U317:U332">8*T317*E317</f>
        <v>600</v>
      </c>
    </row>
    <row r="318" spans="1:21" ht="12.75">
      <c r="A318" s="52"/>
      <c r="B318" s="52"/>
      <c r="C318" s="37" t="s">
        <v>99</v>
      </c>
      <c r="D318" s="78">
        <v>2</v>
      </c>
      <c r="E318" s="38">
        <v>2</v>
      </c>
      <c r="F318" s="171">
        <f>G317</f>
        <v>39539</v>
      </c>
      <c r="G318" s="171">
        <f>F318+E318</f>
        <v>39541</v>
      </c>
      <c r="H318" s="66"/>
      <c r="S318" s="96">
        <v>96</v>
      </c>
      <c r="T318" s="85">
        <v>2.5</v>
      </c>
      <c r="U318" s="85">
        <f t="shared" si="33"/>
        <v>40</v>
      </c>
    </row>
    <row r="319" spans="1:21" ht="12.75">
      <c r="A319" s="369" t="s">
        <v>264</v>
      </c>
      <c r="B319" s="52"/>
      <c r="C319" s="37" t="s">
        <v>100</v>
      </c>
      <c r="D319" s="78">
        <v>1</v>
      </c>
      <c r="E319" s="38">
        <v>30</v>
      </c>
      <c r="F319" s="171">
        <f aca="true" t="shared" si="34" ref="F319:F331">G318</f>
        <v>39541</v>
      </c>
      <c r="G319" s="171">
        <f t="shared" si="32"/>
        <v>39571</v>
      </c>
      <c r="H319" s="66"/>
      <c r="S319" s="96">
        <v>48</v>
      </c>
      <c r="T319" s="85">
        <v>2.5</v>
      </c>
      <c r="U319" s="85">
        <f t="shared" si="33"/>
        <v>600</v>
      </c>
    </row>
    <row r="320" spans="1:21" ht="12.75">
      <c r="A320" s="369" t="s">
        <v>264</v>
      </c>
      <c r="B320" s="52"/>
      <c r="C320" s="37" t="s">
        <v>101</v>
      </c>
      <c r="D320" s="78">
        <v>2</v>
      </c>
      <c r="E320" s="38">
        <v>4</v>
      </c>
      <c r="F320" s="171">
        <f t="shared" si="34"/>
        <v>39571</v>
      </c>
      <c r="G320" s="171">
        <f t="shared" si="32"/>
        <v>39575</v>
      </c>
      <c r="H320" s="66"/>
      <c r="S320" s="96">
        <v>96</v>
      </c>
      <c r="T320" s="85">
        <v>2.5</v>
      </c>
      <c r="U320" s="85">
        <f t="shared" si="33"/>
        <v>80</v>
      </c>
    </row>
    <row r="321" spans="1:21" s="375" customFormat="1" ht="12.75">
      <c r="A321" s="369" t="s">
        <v>264</v>
      </c>
      <c r="B321" s="369"/>
      <c r="C321" s="370" t="s">
        <v>107</v>
      </c>
      <c r="D321" s="371">
        <v>1</v>
      </c>
      <c r="E321" s="372">
        <v>22</v>
      </c>
      <c r="F321" s="373"/>
      <c r="G321" s="373"/>
      <c r="H321" s="374"/>
      <c r="S321" s="375">
        <v>96</v>
      </c>
      <c r="T321" s="376">
        <v>2.5</v>
      </c>
      <c r="U321" s="376">
        <f>8*T321*E321</f>
        <v>440</v>
      </c>
    </row>
    <row r="322" spans="1:21" ht="12.75">
      <c r="A322" s="52"/>
      <c r="B322" s="52"/>
      <c r="C322" s="37" t="s">
        <v>102</v>
      </c>
      <c r="D322" s="78">
        <v>4</v>
      </c>
      <c r="E322" s="38">
        <v>8</v>
      </c>
      <c r="F322" s="171">
        <f>G320</f>
        <v>39575</v>
      </c>
      <c r="G322" s="171">
        <f t="shared" si="32"/>
        <v>39583</v>
      </c>
      <c r="H322" s="66"/>
      <c r="S322" s="96">
        <v>72</v>
      </c>
      <c r="T322" s="85">
        <v>4</v>
      </c>
      <c r="U322" s="85">
        <f t="shared" si="33"/>
        <v>256</v>
      </c>
    </row>
    <row r="323" spans="1:21" ht="12.75">
      <c r="A323" s="52"/>
      <c r="B323" s="52"/>
      <c r="C323" s="37" t="s">
        <v>103</v>
      </c>
      <c r="D323" s="78">
        <v>1</v>
      </c>
      <c r="E323" s="38">
        <v>1</v>
      </c>
      <c r="F323" s="171">
        <f t="shared" si="34"/>
        <v>39583</v>
      </c>
      <c r="G323" s="171">
        <f t="shared" si="32"/>
        <v>39584</v>
      </c>
      <c r="H323" s="66"/>
      <c r="S323" s="96">
        <v>64</v>
      </c>
      <c r="T323" s="85">
        <v>2.5</v>
      </c>
      <c r="U323" s="85">
        <f t="shared" si="33"/>
        <v>20</v>
      </c>
    </row>
    <row r="324" spans="1:21" ht="12.75">
      <c r="A324" s="52"/>
      <c r="B324" s="52"/>
      <c r="C324" s="37" t="s">
        <v>104</v>
      </c>
      <c r="D324" s="78">
        <v>11</v>
      </c>
      <c r="E324" s="38">
        <v>8</v>
      </c>
      <c r="F324" s="171">
        <f t="shared" si="34"/>
        <v>39584</v>
      </c>
      <c r="G324" s="171">
        <f t="shared" si="32"/>
        <v>39592</v>
      </c>
      <c r="H324" s="66"/>
      <c r="S324" s="96">
        <v>192</v>
      </c>
      <c r="T324" s="85">
        <v>4</v>
      </c>
      <c r="U324" s="85">
        <f t="shared" si="33"/>
        <v>256</v>
      </c>
    </row>
    <row r="325" spans="1:21" ht="12.75">
      <c r="A325" s="52"/>
      <c r="B325" s="52"/>
      <c r="C325" s="37" t="s">
        <v>105</v>
      </c>
      <c r="D325" s="78">
        <v>0</v>
      </c>
      <c r="E325" s="38">
        <v>4</v>
      </c>
      <c r="F325" s="171">
        <f t="shared" si="34"/>
        <v>39592</v>
      </c>
      <c r="G325" s="171">
        <f t="shared" si="32"/>
        <v>39596</v>
      </c>
      <c r="H325" s="66"/>
      <c r="S325" s="96">
        <v>16</v>
      </c>
      <c r="T325" s="85">
        <v>2.5</v>
      </c>
      <c r="U325" s="85">
        <f t="shared" si="33"/>
        <v>80</v>
      </c>
    </row>
    <row r="326" spans="1:21" s="144" customFormat="1" ht="12.75">
      <c r="A326" s="150"/>
      <c r="B326" s="150"/>
      <c r="C326" s="147" t="s">
        <v>215</v>
      </c>
      <c r="D326" s="147"/>
      <c r="E326" s="148">
        <v>6</v>
      </c>
      <c r="F326" s="171">
        <f>G325</f>
        <v>39596</v>
      </c>
      <c r="G326" s="171">
        <f>F326+E326</f>
        <v>39602</v>
      </c>
      <c r="H326" s="143"/>
      <c r="T326" s="163">
        <v>2.5</v>
      </c>
      <c r="U326" s="163">
        <f t="shared" si="33"/>
        <v>120</v>
      </c>
    </row>
    <row r="327" spans="1:21" ht="12.75">
      <c r="A327" s="52"/>
      <c r="B327" s="52"/>
      <c r="C327" s="37" t="s">
        <v>103</v>
      </c>
      <c r="D327" s="78">
        <v>-1</v>
      </c>
      <c r="E327" s="38">
        <v>1</v>
      </c>
      <c r="F327" s="171">
        <f>G326</f>
        <v>39602</v>
      </c>
      <c r="G327" s="171">
        <f>F327+E327</f>
        <v>39603</v>
      </c>
      <c r="H327" s="66"/>
      <c r="T327" s="85">
        <v>2.5</v>
      </c>
      <c r="U327" s="85">
        <f t="shared" si="33"/>
        <v>20</v>
      </c>
    </row>
    <row r="328" spans="1:21" ht="12.75">
      <c r="A328" s="52"/>
      <c r="B328" s="52"/>
      <c r="C328" s="37" t="s">
        <v>193</v>
      </c>
      <c r="D328" s="78">
        <v>13</v>
      </c>
      <c r="E328" s="38">
        <v>8</v>
      </c>
      <c r="F328" s="171">
        <f t="shared" si="34"/>
        <v>39603</v>
      </c>
      <c r="G328" s="171">
        <f t="shared" si="32"/>
        <v>39611</v>
      </c>
      <c r="H328" s="66"/>
      <c r="S328" s="96">
        <v>640</v>
      </c>
      <c r="T328" s="85">
        <v>2.5</v>
      </c>
      <c r="U328" s="85">
        <f t="shared" si="33"/>
        <v>160</v>
      </c>
    </row>
    <row r="329" spans="1:8" ht="12.75">
      <c r="A329" s="52"/>
      <c r="B329" s="52"/>
      <c r="C329" s="37" t="s">
        <v>106</v>
      </c>
      <c r="D329" s="78">
        <v>14</v>
      </c>
      <c r="E329" s="38"/>
      <c r="F329" s="171"/>
      <c r="G329" s="171"/>
      <c r="H329" s="66"/>
    </row>
    <row r="330" spans="1:21" ht="12.75">
      <c r="A330" s="52"/>
      <c r="B330" s="52"/>
      <c r="C330" s="37" t="s">
        <v>108</v>
      </c>
      <c r="D330" s="78">
        <v>1</v>
      </c>
      <c r="E330" s="38">
        <v>8</v>
      </c>
      <c r="F330" s="171">
        <f>G328</f>
        <v>39611</v>
      </c>
      <c r="G330" s="171">
        <f aca="true" t="shared" si="35" ref="G330:G345">F330+E330</f>
        <v>39619</v>
      </c>
      <c r="H330" s="66"/>
      <c r="S330" s="96">
        <v>48</v>
      </c>
      <c r="T330" s="85">
        <v>2.5</v>
      </c>
      <c r="U330" s="85">
        <f t="shared" si="33"/>
        <v>160</v>
      </c>
    </row>
    <row r="331" spans="1:21" ht="12.75">
      <c r="A331" s="52"/>
      <c r="B331" s="52"/>
      <c r="C331" s="37" t="s">
        <v>109</v>
      </c>
      <c r="D331" s="78">
        <v>42</v>
      </c>
      <c r="E331" s="38">
        <v>10</v>
      </c>
      <c r="F331" s="171">
        <f t="shared" si="34"/>
        <v>39619</v>
      </c>
      <c r="G331" s="171">
        <f t="shared" si="35"/>
        <v>39629</v>
      </c>
      <c r="H331" s="66"/>
      <c r="S331" s="96">
        <v>960</v>
      </c>
      <c r="T331" s="85">
        <v>2.5</v>
      </c>
      <c r="U331" s="85">
        <f t="shared" si="33"/>
        <v>200</v>
      </c>
    </row>
    <row r="332" spans="1:21" ht="12.75">
      <c r="A332" s="52"/>
      <c r="B332" s="55"/>
      <c r="C332" s="241" t="s">
        <v>229</v>
      </c>
      <c r="D332" s="78"/>
      <c r="E332" s="38">
        <v>1</v>
      </c>
      <c r="F332" s="171"/>
      <c r="G332" s="171"/>
      <c r="H332" s="66"/>
      <c r="T332" s="85">
        <v>2.5</v>
      </c>
      <c r="U332" s="85">
        <f t="shared" si="33"/>
        <v>20</v>
      </c>
    </row>
    <row r="333" spans="1:8" ht="12.75">
      <c r="A333" s="52"/>
      <c r="B333" s="40" t="s">
        <v>111</v>
      </c>
      <c r="D333" s="78"/>
      <c r="E333" s="38"/>
      <c r="F333" s="171"/>
      <c r="G333" s="171"/>
      <c r="H333" s="66"/>
    </row>
    <row r="334" spans="1:21" ht="12.75">
      <c r="A334" s="52"/>
      <c r="B334" s="52"/>
      <c r="C334" s="37" t="s">
        <v>98</v>
      </c>
      <c r="D334" s="78">
        <v>2</v>
      </c>
      <c r="E334" s="38">
        <v>15</v>
      </c>
      <c r="F334" s="171">
        <v>39601</v>
      </c>
      <c r="G334" s="171">
        <f t="shared" si="35"/>
        <v>39616</v>
      </c>
      <c r="H334" s="66"/>
      <c r="S334" s="96">
        <v>80</v>
      </c>
      <c r="T334" s="85">
        <v>5</v>
      </c>
      <c r="U334" s="85">
        <f aca="true" t="shared" si="36" ref="U334:U350">8*T334*E334</f>
        <v>600</v>
      </c>
    </row>
    <row r="335" spans="1:21" ht="12.75">
      <c r="A335" s="52"/>
      <c r="B335" s="52"/>
      <c r="C335" s="37" t="s">
        <v>99</v>
      </c>
      <c r="D335" s="78">
        <v>0</v>
      </c>
      <c r="E335" s="38">
        <v>2</v>
      </c>
      <c r="F335" s="171">
        <f>G334</f>
        <v>39616</v>
      </c>
      <c r="G335" s="171">
        <f t="shared" si="35"/>
        <v>39618</v>
      </c>
      <c r="H335" s="66"/>
      <c r="S335" s="96">
        <v>96</v>
      </c>
      <c r="T335" s="85">
        <v>2.5</v>
      </c>
      <c r="U335" s="85">
        <f t="shared" si="36"/>
        <v>40</v>
      </c>
    </row>
    <row r="336" spans="1:21" ht="12.75">
      <c r="A336" s="369" t="s">
        <v>264</v>
      </c>
      <c r="B336" s="52"/>
      <c r="C336" s="37" t="s">
        <v>112</v>
      </c>
      <c r="D336" s="78">
        <v>0</v>
      </c>
      <c r="E336" s="38">
        <v>30</v>
      </c>
      <c r="F336" s="171">
        <f aca="true" t="shared" si="37" ref="F336:F349">G335</f>
        <v>39618</v>
      </c>
      <c r="G336" s="171">
        <f t="shared" si="35"/>
        <v>39648</v>
      </c>
      <c r="H336" s="66"/>
      <c r="S336" s="96">
        <v>48</v>
      </c>
      <c r="T336" s="85">
        <v>2.5</v>
      </c>
      <c r="U336" s="85">
        <f t="shared" si="36"/>
        <v>600</v>
      </c>
    </row>
    <row r="337" spans="1:21" ht="12.75">
      <c r="A337" s="369" t="s">
        <v>264</v>
      </c>
      <c r="B337" s="52"/>
      <c r="C337" s="37" t="s">
        <v>101</v>
      </c>
      <c r="D337" s="78">
        <v>1</v>
      </c>
      <c r="E337" s="38">
        <v>4</v>
      </c>
      <c r="F337" s="171">
        <f t="shared" si="37"/>
        <v>39648</v>
      </c>
      <c r="G337" s="171">
        <f t="shared" si="35"/>
        <v>39652</v>
      </c>
      <c r="H337" s="66"/>
      <c r="S337" s="96">
        <v>96</v>
      </c>
      <c r="T337" s="85">
        <v>2.5</v>
      </c>
      <c r="U337" s="85">
        <f t="shared" si="36"/>
        <v>80</v>
      </c>
    </row>
    <row r="338" spans="1:21" s="375" customFormat="1" ht="12.75">
      <c r="A338" s="369" t="s">
        <v>264</v>
      </c>
      <c r="B338" s="369"/>
      <c r="C338" s="370" t="s">
        <v>107</v>
      </c>
      <c r="D338" s="371">
        <v>1</v>
      </c>
      <c r="E338" s="372">
        <v>22</v>
      </c>
      <c r="F338" s="373"/>
      <c r="G338" s="373"/>
      <c r="H338" s="374"/>
      <c r="S338" s="375">
        <v>96</v>
      </c>
      <c r="T338" s="376">
        <v>2.5</v>
      </c>
      <c r="U338" s="376">
        <f t="shared" si="36"/>
        <v>440</v>
      </c>
    </row>
    <row r="339" spans="1:21" ht="12.75">
      <c r="A339" s="52"/>
      <c r="B339" s="52"/>
      <c r="C339" s="37" t="s">
        <v>102</v>
      </c>
      <c r="D339" s="78">
        <v>0</v>
      </c>
      <c r="E339" s="38">
        <v>8</v>
      </c>
      <c r="F339" s="171">
        <f>G337</f>
        <v>39652</v>
      </c>
      <c r="G339" s="171">
        <f t="shared" si="35"/>
        <v>39660</v>
      </c>
      <c r="H339" s="66"/>
      <c r="S339" s="96">
        <v>72</v>
      </c>
      <c r="T339" s="85">
        <v>4</v>
      </c>
      <c r="U339" s="85">
        <f t="shared" si="36"/>
        <v>256</v>
      </c>
    </row>
    <row r="340" spans="1:21" ht="12.75">
      <c r="A340" s="52"/>
      <c r="B340" s="52"/>
      <c r="C340" s="37" t="s">
        <v>103</v>
      </c>
      <c r="D340" s="78">
        <v>0</v>
      </c>
      <c r="E340" s="38">
        <v>1</v>
      </c>
      <c r="F340" s="171">
        <f t="shared" si="37"/>
        <v>39660</v>
      </c>
      <c r="G340" s="171">
        <f t="shared" si="35"/>
        <v>39661</v>
      </c>
      <c r="H340" s="66"/>
      <c r="S340" s="96">
        <v>64</v>
      </c>
      <c r="T340" s="85">
        <v>2.5</v>
      </c>
      <c r="U340" s="85">
        <f t="shared" si="36"/>
        <v>20</v>
      </c>
    </row>
    <row r="341" spans="1:21" ht="12.75">
      <c r="A341" s="52"/>
      <c r="B341" s="52"/>
      <c r="C341" s="37" t="s">
        <v>104</v>
      </c>
      <c r="D341" s="78">
        <v>5</v>
      </c>
      <c r="E341" s="38">
        <v>8</v>
      </c>
      <c r="F341" s="171">
        <f t="shared" si="37"/>
        <v>39661</v>
      </c>
      <c r="G341" s="171">
        <f t="shared" si="35"/>
        <v>39669</v>
      </c>
      <c r="H341" s="66"/>
      <c r="S341" s="96">
        <v>192</v>
      </c>
      <c r="T341" s="85">
        <v>4</v>
      </c>
      <c r="U341" s="85">
        <f t="shared" si="36"/>
        <v>256</v>
      </c>
    </row>
    <row r="342" spans="1:21" ht="12.75">
      <c r="A342" s="52"/>
      <c r="B342" s="52"/>
      <c r="C342" s="37" t="s">
        <v>105</v>
      </c>
      <c r="D342" s="78">
        <v>0</v>
      </c>
      <c r="E342" s="38">
        <v>4</v>
      </c>
      <c r="F342" s="171">
        <f t="shared" si="37"/>
        <v>39669</v>
      </c>
      <c r="G342" s="171">
        <f t="shared" si="35"/>
        <v>39673</v>
      </c>
      <c r="H342" s="66"/>
      <c r="S342" s="96">
        <v>16</v>
      </c>
      <c r="T342" s="85">
        <v>2.5</v>
      </c>
      <c r="U342" s="85">
        <f t="shared" si="36"/>
        <v>80</v>
      </c>
    </row>
    <row r="343" spans="1:21" s="144" customFormat="1" ht="12.75">
      <c r="A343" s="150"/>
      <c r="B343" s="150"/>
      <c r="C343" s="147" t="s">
        <v>215</v>
      </c>
      <c r="D343" s="147"/>
      <c r="E343" s="148">
        <v>6</v>
      </c>
      <c r="F343" s="171">
        <f>G342</f>
        <v>39673</v>
      </c>
      <c r="G343" s="171">
        <f>F343+E343</f>
        <v>39679</v>
      </c>
      <c r="H343" s="143"/>
      <c r="T343" s="163">
        <v>2.5</v>
      </c>
      <c r="U343" s="163">
        <f t="shared" si="36"/>
        <v>120</v>
      </c>
    </row>
    <row r="344" spans="1:21" ht="12.75">
      <c r="A344" s="52"/>
      <c r="B344" s="52"/>
      <c r="C344" s="37" t="s">
        <v>103</v>
      </c>
      <c r="D344" s="78">
        <v>-1</v>
      </c>
      <c r="E344" s="38">
        <v>1</v>
      </c>
      <c r="F344" s="171">
        <f>G342</f>
        <v>39673</v>
      </c>
      <c r="G344" s="171">
        <f t="shared" si="35"/>
        <v>39674</v>
      </c>
      <c r="H344" s="66"/>
      <c r="T344" s="85">
        <v>2.5</v>
      </c>
      <c r="U344" s="85">
        <f t="shared" si="36"/>
        <v>20</v>
      </c>
    </row>
    <row r="345" spans="1:21" ht="12.75">
      <c r="A345" s="52"/>
      <c r="B345" s="52"/>
      <c r="C345" s="37" t="s">
        <v>193</v>
      </c>
      <c r="D345" s="78">
        <v>6</v>
      </c>
      <c r="E345" s="38">
        <v>8</v>
      </c>
      <c r="F345" s="171">
        <f t="shared" si="37"/>
        <v>39674</v>
      </c>
      <c r="G345" s="171">
        <f t="shared" si="35"/>
        <v>39682</v>
      </c>
      <c r="H345" s="66"/>
      <c r="S345" s="96">
        <v>640</v>
      </c>
      <c r="T345" s="85">
        <v>2.5</v>
      </c>
      <c r="U345" s="85">
        <f t="shared" si="36"/>
        <v>160</v>
      </c>
    </row>
    <row r="346" spans="1:8" ht="12.75">
      <c r="A346" s="52"/>
      <c r="B346" s="52"/>
      <c r="C346" s="37" t="s">
        <v>106</v>
      </c>
      <c r="D346" s="78">
        <v>4</v>
      </c>
      <c r="E346" s="38"/>
      <c r="F346" s="171"/>
      <c r="G346" s="171"/>
      <c r="H346" s="66"/>
    </row>
    <row r="347" spans="2:21" ht="12.75">
      <c r="B347" s="52"/>
      <c r="C347" s="37" t="s">
        <v>108</v>
      </c>
      <c r="D347" s="82"/>
      <c r="E347" s="38">
        <v>8</v>
      </c>
      <c r="F347" s="171">
        <f>G345</f>
        <v>39682</v>
      </c>
      <c r="G347" s="171">
        <f>F347+E347</f>
        <v>39690</v>
      </c>
      <c r="H347" s="66"/>
      <c r="T347" s="85">
        <v>2.5</v>
      </c>
      <c r="U347" s="85">
        <f t="shared" si="36"/>
        <v>160</v>
      </c>
    </row>
    <row r="348" spans="1:21" ht="12.75">
      <c r="A348" s="50"/>
      <c r="B348" s="52"/>
      <c r="C348" s="37" t="s">
        <v>109</v>
      </c>
      <c r="E348" s="38">
        <v>10</v>
      </c>
      <c r="F348" s="171">
        <f t="shared" si="37"/>
        <v>39690</v>
      </c>
      <c r="G348" s="171">
        <f>F348+E348</f>
        <v>39700</v>
      </c>
      <c r="T348" s="85">
        <v>2.5</v>
      </c>
      <c r="U348" s="85">
        <f t="shared" si="36"/>
        <v>200</v>
      </c>
    </row>
    <row r="349" spans="1:22" ht="12.75">
      <c r="A349" s="50"/>
      <c r="B349" s="52"/>
      <c r="C349" s="37" t="s">
        <v>113</v>
      </c>
      <c r="E349" s="68">
        <v>1</v>
      </c>
      <c r="F349" s="171">
        <f t="shared" si="37"/>
        <v>39700</v>
      </c>
      <c r="G349" s="171">
        <f>F349+E349</f>
        <v>39701</v>
      </c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8"/>
      <c r="T349" s="139">
        <v>2.5</v>
      </c>
      <c r="U349" s="139">
        <f t="shared" si="36"/>
        <v>20</v>
      </c>
      <c r="V349" s="137"/>
    </row>
    <row r="350" spans="1:21" ht="12.75">
      <c r="A350" s="52"/>
      <c r="B350" s="55"/>
      <c r="C350" s="241" t="s">
        <v>229</v>
      </c>
      <c r="D350" s="78"/>
      <c r="E350" s="38">
        <v>1</v>
      </c>
      <c r="F350" s="171"/>
      <c r="G350" s="171"/>
      <c r="H350" s="66"/>
      <c r="T350" s="85">
        <v>2.5</v>
      </c>
      <c r="U350" s="85">
        <f t="shared" si="36"/>
        <v>20</v>
      </c>
    </row>
    <row r="351" spans="1:22" s="199" customFormat="1" ht="15">
      <c r="A351" s="196" t="s">
        <v>114</v>
      </c>
      <c r="B351" s="197"/>
      <c r="C351" s="198"/>
      <c r="H351" s="200"/>
      <c r="I351" s="201">
        <f aca="true" t="shared" si="38" ref="I351:S351">SUM(I347:I349,I330:I346,I313:I329,I292:I312,I276:I286,I258:I272,I240:I254,I123:I239,I107:I120,I88:I99,I63:I78)</f>
        <v>395</v>
      </c>
      <c r="J351" s="201">
        <f t="shared" si="38"/>
        <v>0</v>
      </c>
      <c r="K351" s="201">
        <f t="shared" si="38"/>
        <v>0</v>
      </c>
      <c r="L351" s="201">
        <f t="shared" si="38"/>
        <v>0</v>
      </c>
      <c r="M351" s="201">
        <f t="shared" si="38"/>
        <v>0</v>
      </c>
      <c r="N351" s="201">
        <f t="shared" si="38"/>
        <v>50</v>
      </c>
      <c r="O351" s="201">
        <f t="shared" si="38"/>
        <v>0</v>
      </c>
      <c r="P351" s="201">
        <f t="shared" si="38"/>
        <v>5228</v>
      </c>
      <c r="Q351" s="201">
        <f t="shared" si="38"/>
        <v>0</v>
      </c>
      <c r="R351" s="201">
        <f t="shared" si="38"/>
        <v>0</v>
      </c>
      <c r="S351" s="201">
        <f t="shared" si="38"/>
        <v>25457.386540000007</v>
      </c>
      <c r="T351" s="201"/>
      <c r="U351" s="201">
        <f>SUM(U347:U349,U330:U346,U313:U329,U292:U312,U276:U286,U258:U272,U240:U254,U123:U239,U107:U120,U88:U99,U63:U78)</f>
        <v>67040.79999999999</v>
      </c>
      <c r="V351" s="201">
        <f>SUM(V347:V349,V330:V346,V313:V329,V292:V312,V276:V286,V258:V272,V240:V254,V123:V239,V107:V120,V88:V99,V63:V78)</f>
        <v>3502</v>
      </c>
    </row>
    <row r="352" spans="3:22" ht="17.25">
      <c r="C352" s="140" t="s">
        <v>223</v>
      </c>
      <c r="D352" s="141"/>
      <c r="E352" s="140"/>
      <c r="F352" s="140"/>
      <c r="G352" s="140"/>
      <c r="H352" s="142"/>
      <c r="I352" s="220">
        <f>SUM(I357,I360,I363)</f>
        <v>397000</v>
      </c>
      <c r="J352" s="220">
        <f>SUM(J351,J61)</f>
        <v>0</v>
      </c>
      <c r="K352" s="220">
        <f>SUM(K351,K61)</f>
        <v>0</v>
      </c>
      <c r="L352" s="220">
        <f>SUM(L351,L61)</f>
        <v>0</v>
      </c>
      <c r="M352" s="220">
        <f>SUM(M351,M61)</f>
        <v>0</v>
      </c>
      <c r="N352" s="220">
        <f>SUM(N357,N360,N363)</f>
        <v>1173.5</v>
      </c>
      <c r="O352" s="220">
        <f>SUM(O351,O61)</f>
        <v>0</v>
      </c>
      <c r="P352" s="220">
        <f>SUM(P357,P360,P363)</f>
        <v>12995</v>
      </c>
      <c r="Q352" s="220">
        <f>SUM(Q351,Q61)</f>
        <v>0</v>
      </c>
      <c r="R352" s="220">
        <f>SUM(R351,R61)</f>
        <v>0</v>
      </c>
      <c r="S352" s="220">
        <f>SUM(S351,S61)</f>
        <v>25457.386540000007</v>
      </c>
      <c r="T352" s="220"/>
      <c r="U352" s="220">
        <f>SUM(U357,U360,U363)</f>
        <v>65720.79999999999</v>
      </c>
      <c r="V352" s="220">
        <f>SUM(V357,V360,V363)</f>
        <v>3502</v>
      </c>
    </row>
    <row r="353" spans="5:31" ht="12.75">
      <c r="E353" s="96"/>
      <c r="F353" s="96"/>
      <c r="G353" s="202"/>
      <c r="H353" s="203"/>
      <c r="I353" s="146">
        <v>1358</v>
      </c>
      <c r="J353" s="146"/>
      <c r="K353" s="146"/>
      <c r="L353" s="146"/>
      <c r="M353" s="146"/>
      <c r="N353" s="146">
        <v>170</v>
      </c>
      <c r="O353" s="146"/>
      <c r="P353" s="146">
        <v>161</v>
      </c>
      <c r="Q353" s="146"/>
      <c r="R353" s="146"/>
      <c r="S353" s="146"/>
      <c r="T353" s="146"/>
      <c r="U353" s="218">
        <v>81</v>
      </c>
      <c r="V353" s="146">
        <v>142</v>
      </c>
      <c r="W353" s="96"/>
      <c r="X353" s="96"/>
      <c r="Y353" s="96"/>
      <c r="Z353" s="96"/>
      <c r="AA353" s="96"/>
      <c r="AB353" s="96"/>
      <c r="AC353" s="96"/>
      <c r="AD353" s="96"/>
      <c r="AE353" s="96"/>
    </row>
    <row r="354" spans="5:31" ht="12.75">
      <c r="E354" s="96"/>
      <c r="F354" s="96"/>
      <c r="G354" s="202"/>
      <c r="H354" s="203" t="s">
        <v>194</v>
      </c>
      <c r="I354" s="204">
        <f>+I353*I352</f>
        <v>539126000</v>
      </c>
      <c r="J354" s="204">
        <f aca="true" t="shared" si="39" ref="J354:V354">+J353*J352</f>
        <v>0</v>
      </c>
      <c r="K354" s="204">
        <f t="shared" si="39"/>
        <v>0</v>
      </c>
      <c r="L354" s="204">
        <f t="shared" si="39"/>
        <v>0</v>
      </c>
      <c r="M354" s="204">
        <f t="shared" si="39"/>
        <v>0</v>
      </c>
      <c r="N354" s="204">
        <f t="shared" si="39"/>
        <v>199495</v>
      </c>
      <c r="O354" s="204">
        <f t="shared" si="39"/>
        <v>0</v>
      </c>
      <c r="P354" s="204">
        <f t="shared" si="39"/>
        <v>2092195</v>
      </c>
      <c r="Q354" s="204">
        <f t="shared" si="39"/>
        <v>0</v>
      </c>
      <c r="R354" s="204">
        <f t="shared" si="39"/>
        <v>0</v>
      </c>
      <c r="S354" s="204">
        <f t="shared" si="39"/>
        <v>0</v>
      </c>
      <c r="T354" s="204">
        <f t="shared" si="39"/>
        <v>0</v>
      </c>
      <c r="U354" s="204">
        <f t="shared" si="39"/>
        <v>5323384.799999999</v>
      </c>
      <c r="V354" s="204">
        <f t="shared" si="39"/>
        <v>497284</v>
      </c>
      <c r="W354" s="96"/>
      <c r="X354" s="96"/>
      <c r="Y354" s="96"/>
      <c r="Z354" s="96"/>
      <c r="AA354" s="96"/>
      <c r="AB354" s="96"/>
      <c r="AC354" s="96"/>
      <c r="AD354" s="96"/>
      <c r="AE354" s="219">
        <f>SUM(I354:AD354)</f>
        <v>547238358.8</v>
      </c>
    </row>
    <row r="355" spans="3:31" ht="12.75">
      <c r="C355" s="84"/>
      <c r="E355" s="96"/>
      <c r="F355" s="96"/>
      <c r="G355" s="202"/>
      <c r="H355" s="203"/>
      <c r="I355" s="219"/>
      <c r="J355" s="96"/>
      <c r="K355" s="96"/>
      <c r="L355" s="96"/>
      <c r="M355" s="96"/>
      <c r="N355" s="96"/>
      <c r="O355" s="96"/>
      <c r="P355" s="219"/>
      <c r="Q355" s="96"/>
      <c r="R355" s="96"/>
      <c r="T355" s="202"/>
      <c r="U355" s="219"/>
      <c r="V355" s="219"/>
      <c r="W355" s="96"/>
      <c r="X355" s="96"/>
      <c r="Y355" s="96"/>
      <c r="Z355" s="96"/>
      <c r="AA355" s="96"/>
      <c r="AB355" s="96"/>
      <c r="AC355" s="96"/>
      <c r="AD355" s="96"/>
      <c r="AE355" s="96"/>
    </row>
    <row r="356" spans="3:31" ht="13.5" thickBot="1">
      <c r="C356" s="83"/>
      <c r="E356" s="96"/>
      <c r="F356" s="168"/>
      <c r="G356" s="168"/>
      <c r="H356" s="205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  <c r="AA356" s="168"/>
      <c r="AB356" s="168"/>
      <c r="AC356" s="168"/>
      <c r="AD356" s="168"/>
      <c r="AE356" s="168"/>
    </row>
    <row r="357" spans="5:31" ht="12.75">
      <c r="E357" s="96"/>
      <c r="F357" s="168"/>
      <c r="G357" s="168"/>
      <c r="H357" s="206">
        <v>1802</v>
      </c>
      <c r="I357" s="207">
        <f>SUM(I60)*1000</f>
        <v>0</v>
      </c>
      <c r="J357" s="207">
        <f aca="true" t="shared" si="40" ref="J357:S357">SUM(J61)</f>
        <v>0</v>
      </c>
      <c r="K357" s="207">
        <f t="shared" si="40"/>
        <v>0</v>
      </c>
      <c r="L357" s="207">
        <f t="shared" si="40"/>
        <v>0</v>
      </c>
      <c r="M357" s="207">
        <f t="shared" si="40"/>
        <v>0</v>
      </c>
      <c r="N357" s="207">
        <f>SUM(N60)</f>
        <v>1123.5</v>
      </c>
      <c r="O357" s="207">
        <f t="shared" si="40"/>
        <v>0</v>
      </c>
      <c r="P357" s="207">
        <f>SUM(P60)</f>
        <v>7767</v>
      </c>
      <c r="Q357" s="207">
        <f t="shared" si="40"/>
        <v>0</v>
      </c>
      <c r="R357" s="207">
        <f t="shared" si="40"/>
        <v>0</v>
      </c>
      <c r="S357" s="207">
        <f t="shared" si="40"/>
        <v>0</v>
      </c>
      <c r="T357" s="207"/>
      <c r="U357" s="207">
        <f>SUM(U60)</f>
        <v>0</v>
      </c>
      <c r="V357" s="207">
        <f>SUM(V60)</f>
        <v>0</v>
      </c>
      <c r="W357" s="208"/>
      <c r="X357" s="208"/>
      <c r="Y357" s="208"/>
      <c r="Z357" s="208"/>
      <c r="AA357" s="208"/>
      <c r="AB357" s="208"/>
      <c r="AC357" s="208"/>
      <c r="AD357" s="208"/>
      <c r="AE357" s="209"/>
    </row>
    <row r="358" spans="5:31" ht="18" thickBot="1">
      <c r="E358" s="96"/>
      <c r="F358" s="168"/>
      <c r="G358" s="168"/>
      <c r="H358" s="210"/>
      <c r="I358" s="211">
        <f>+I357*I$3</f>
        <v>0</v>
      </c>
      <c r="J358" s="212"/>
      <c r="K358" s="212"/>
      <c r="L358" s="212"/>
      <c r="M358" s="212"/>
      <c r="N358" s="211">
        <f>+N357*N$3</f>
        <v>196612.5</v>
      </c>
      <c r="O358" s="212"/>
      <c r="P358" s="211">
        <f>+P357*P$3</f>
        <v>1312623</v>
      </c>
      <c r="Q358" s="212"/>
      <c r="R358" s="212"/>
      <c r="S358" s="212"/>
      <c r="T358" s="212"/>
      <c r="U358" s="211">
        <f>+U357*U$3</f>
        <v>0</v>
      </c>
      <c r="V358" s="211">
        <f>+V357*V$3</f>
        <v>0</v>
      </c>
      <c r="W358" s="212"/>
      <c r="X358" s="212"/>
      <c r="Y358" s="212"/>
      <c r="Z358" s="212"/>
      <c r="AA358" s="212"/>
      <c r="AB358" s="212"/>
      <c r="AC358" s="212"/>
      <c r="AD358" s="212"/>
      <c r="AE358" s="213">
        <f>SUM(I358,N358,P358,U358,V358)</f>
        <v>1509235.5</v>
      </c>
    </row>
    <row r="359" spans="6:31" ht="13.5" thickBot="1"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  <c r="AA359" s="168"/>
      <c r="AB359" s="168"/>
      <c r="AC359" s="168"/>
      <c r="AD359" s="168"/>
      <c r="AE359" s="168"/>
    </row>
    <row r="360" spans="6:31" ht="12.75">
      <c r="F360" s="168"/>
      <c r="G360" s="168"/>
      <c r="H360" s="206">
        <v>1810</v>
      </c>
      <c r="I360" s="207">
        <f>SUM(I264:I289,I246:I263,I123:I245,I107:I118,I88:I99,I64:I78)*1000</f>
        <v>321000</v>
      </c>
      <c r="J360" s="207">
        <f>SUM(J265:J277,J247:J263,J120:J245,J106:J118,J88:J98,J64:J78)</f>
        <v>0</v>
      </c>
      <c r="K360" s="207">
        <f>SUM(K265:K277,K247:K263,K120:K245,K106:K118,K88:K98,K64:K78)</f>
        <v>0</v>
      </c>
      <c r="L360" s="207">
        <f>SUM(L265:L277,L247:L263,L120:L245,L106:L118,L88:L98,L64:L78)</f>
        <v>0</v>
      </c>
      <c r="M360" s="207">
        <f>SUM(M265:M277,M247:M263,M120:M245,M106:M118,M88:M98,M64:M78)</f>
        <v>0</v>
      </c>
      <c r="N360" s="207">
        <f>SUM(N264:N289,N246:N263,N120:N245,N106:N118,N88:N98,N64:N78)</f>
        <v>50</v>
      </c>
      <c r="O360" s="207">
        <f>SUM(O265:O277,O247:O263,O120:O245,O106:O118,O88:O98,O64:O78)</f>
        <v>0</v>
      </c>
      <c r="P360" s="207">
        <f>SUM(P265:P277,P247:P263,P120:P245,P106:P118,P88:P98,P64:P78)</f>
        <v>5228</v>
      </c>
      <c r="Q360" s="207">
        <f>SUM(Q265:Q277,Q247:Q263,Q120:Q245,Q106:Q118,Q88:Q98,Q64:Q78)</f>
        <v>0</v>
      </c>
      <c r="R360" s="207">
        <f>SUM(R265:R277,R247:R263,R120:R245,R106:R118,R88:R98,R64:R78)</f>
        <v>0</v>
      </c>
      <c r="S360" s="207">
        <f>SUM(S265:S277,S247:S263,S120:S245,S106:S118,S88:S98,S64:S78)</f>
        <v>17503.38654</v>
      </c>
      <c r="T360" s="207"/>
      <c r="U360" s="207">
        <f>SUM(U265:U277,U247:U263,U120:U245,U106:U118,U88:U98,U64:U78)</f>
        <v>55612.799999999996</v>
      </c>
      <c r="V360" s="207">
        <f>SUM(V265:V277,V247:V263,V120:V245,V106:V118,V88:V98,V64:V78)</f>
        <v>3502</v>
      </c>
      <c r="W360" s="208"/>
      <c r="X360" s="208"/>
      <c r="Y360" s="208"/>
      <c r="Z360" s="208"/>
      <c r="AA360" s="208"/>
      <c r="AB360" s="208"/>
      <c r="AC360" s="208"/>
      <c r="AD360" s="208"/>
      <c r="AE360" s="209"/>
    </row>
    <row r="361" spans="6:31" ht="18" thickBot="1">
      <c r="F361" s="168"/>
      <c r="G361" s="168"/>
      <c r="H361" s="210"/>
      <c r="I361" s="211">
        <f>+I360*I$3</f>
        <v>456622.50000000006</v>
      </c>
      <c r="J361" s="212"/>
      <c r="K361" s="212"/>
      <c r="L361" s="212"/>
      <c r="M361" s="212"/>
      <c r="N361" s="211">
        <f>+N360*N$3</f>
        <v>8750</v>
      </c>
      <c r="O361" s="211">
        <f>+O360*O$3</f>
        <v>0</v>
      </c>
      <c r="P361" s="211">
        <f>+P360*P$3</f>
        <v>883532</v>
      </c>
      <c r="Q361" s="212"/>
      <c r="R361" s="212"/>
      <c r="S361" s="212"/>
      <c r="T361" s="212"/>
      <c r="U361" s="211">
        <f>+U360*U$3</f>
        <v>4699281.6</v>
      </c>
      <c r="V361" s="211">
        <f>+V360*V$3</f>
        <v>525300</v>
      </c>
      <c r="W361" s="212"/>
      <c r="X361" s="212"/>
      <c r="Y361" s="212"/>
      <c r="Z361" s="212"/>
      <c r="AA361" s="212"/>
      <c r="AB361" s="212"/>
      <c r="AC361" s="212"/>
      <c r="AD361" s="212"/>
      <c r="AE361" s="213">
        <f>SUM(I361,N361,P361,U361,V361)</f>
        <v>6573486.1</v>
      </c>
    </row>
    <row r="362" spans="6:31" ht="13.5" thickBot="1"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  <c r="AA362" s="168"/>
      <c r="AB362" s="168"/>
      <c r="AC362" s="168"/>
      <c r="AD362" s="168"/>
      <c r="AE362" s="168"/>
    </row>
    <row r="363" spans="6:31" ht="13.5" thickBot="1">
      <c r="F363" s="168"/>
      <c r="G363" s="168"/>
      <c r="H363" s="206">
        <v>1815</v>
      </c>
      <c r="I363" s="207">
        <f>SUM(I347:I349,I330:I346,I313:I329,I292:I312)*1000</f>
        <v>76000</v>
      </c>
      <c r="J363" s="207">
        <f>SUM(J347:J349,J330:J346,J313:J329,J297:J312)</f>
        <v>0</v>
      </c>
      <c r="K363" s="207">
        <f>SUM(K347:K349,K330:K346,K313:K329,K297:K312)</f>
        <v>0</v>
      </c>
      <c r="L363" s="207">
        <f>SUM(L347:L349,L330:L346,L313:L329,L297:L312)</f>
        <v>0</v>
      </c>
      <c r="M363" s="207">
        <f>SUM(M347:M349,M330:M346,M313:M329,M297:M312)</f>
        <v>0</v>
      </c>
      <c r="N363" s="207">
        <f>SUM(N347:N349,N330:N346,N313:N329,N292:N312)</f>
        <v>0</v>
      </c>
      <c r="O363" s="207">
        <f>SUM(O347:O349,O330:O346,O313:O329,O297:O312)</f>
        <v>0</v>
      </c>
      <c r="P363" s="207">
        <f>SUM(P347:P349,P330:P346,P313:P329,P292:P312)</f>
        <v>0</v>
      </c>
      <c r="Q363" s="207">
        <f>SUM(Q347:Q349,Q330:Q346,Q313:Q329,Q297:Q312)</f>
        <v>0</v>
      </c>
      <c r="R363" s="207">
        <f>SUM(R347:R349,R330:R346,R313:R329,R297:R312)</f>
        <v>0</v>
      </c>
      <c r="S363" s="207">
        <f>SUM(S347:S349,S330:S346,S313:S329,S297:S312)</f>
        <v>7336</v>
      </c>
      <c r="T363" s="207"/>
      <c r="U363" s="207">
        <f>SUM(U347:U349,U330:U346,U313:U329,U292:U312)</f>
        <v>10108</v>
      </c>
      <c r="V363" s="207">
        <f>SUM(V347:V349,V330:V346,V313:V329,V292:V312)</f>
        <v>0</v>
      </c>
      <c r="W363" s="208"/>
      <c r="X363" s="208"/>
      <c r="Y363" s="208"/>
      <c r="Z363" s="208"/>
      <c r="AA363" s="208"/>
      <c r="AB363" s="208"/>
      <c r="AC363" s="208"/>
      <c r="AD363" s="208"/>
      <c r="AE363" s="209"/>
    </row>
    <row r="364" spans="6:31" ht="21" thickBot="1">
      <c r="F364" s="168"/>
      <c r="G364" s="168"/>
      <c r="H364" s="210"/>
      <c r="I364" s="211">
        <f>+I363*I$3</f>
        <v>108110.00000000001</v>
      </c>
      <c r="J364" s="212"/>
      <c r="K364" s="212"/>
      <c r="L364" s="212"/>
      <c r="M364" s="212"/>
      <c r="N364" s="211">
        <f>+N363*N$3</f>
        <v>0</v>
      </c>
      <c r="O364" s="212"/>
      <c r="P364" s="211">
        <f>+P363*P$3</f>
        <v>0</v>
      </c>
      <c r="Q364" s="212"/>
      <c r="R364" s="212"/>
      <c r="S364" s="212"/>
      <c r="T364" s="212"/>
      <c r="U364" s="211">
        <f>+U363*U$3</f>
        <v>854126</v>
      </c>
      <c r="V364" s="211">
        <f>+V363*V$3</f>
        <v>0</v>
      </c>
      <c r="W364" s="212"/>
      <c r="X364" s="212"/>
      <c r="Y364" s="212"/>
      <c r="Z364" s="212"/>
      <c r="AA364" s="212"/>
      <c r="AB364" s="212"/>
      <c r="AC364" s="212"/>
      <c r="AD364" s="212"/>
      <c r="AE364" s="214">
        <f>SUM(I364,N364,P364,U364,V364)</f>
        <v>962236</v>
      </c>
    </row>
    <row r="365" spans="6:31" ht="12.75">
      <c r="F365" s="168"/>
      <c r="G365" s="168"/>
      <c r="H365" s="205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  <c r="AA365" s="168"/>
      <c r="AB365" s="168"/>
      <c r="AC365" s="168"/>
      <c r="AD365" s="168"/>
      <c r="AE365" s="168"/>
    </row>
    <row r="366" spans="6:31" ht="20.25">
      <c r="F366" s="168"/>
      <c r="G366" s="168"/>
      <c r="H366" s="205"/>
      <c r="I366" s="215">
        <f>SUM(I358,I361,I364)</f>
        <v>564732.5000000001</v>
      </c>
      <c r="J366" s="168"/>
      <c r="K366" s="168"/>
      <c r="L366" s="168"/>
      <c r="M366" s="168"/>
      <c r="N366" s="215">
        <f>SUM(N358,N361,N364)</f>
        <v>205362.5</v>
      </c>
      <c r="O366" s="168"/>
      <c r="P366" s="215">
        <f>SUM(P358,P361,P364)</f>
        <v>2196155</v>
      </c>
      <c r="Q366" s="168"/>
      <c r="R366" s="168"/>
      <c r="S366" s="168"/>
      <c r="T366" s="168"/>
      <c r="U366" s="215">
        <f>SUM(U358,U361,U364)</f>
        <v>5553407.6</v>
      </c>
      <c r="V366" s="215">
        <f>SUM(V358,V361,V364)</f>
        <v>525300</v>
      </c>
      <c r="W366" s="168"/>
      <c r="X366" s="168"/>
      <c r="Y366" s="168"/>
      <c r="Z366" s="168"/>
      <c r="AA366" s="168"/>
      <c r="AB366" s="168"/>
      <c r="AC366" s="168"/>
      <c r="AD366" s="168"/>
      <c r="AE366" s="216">
        <f>SUM(AE358,AE361,AE364)</f>
        <v>9044957.6</v>
      </c>
    </row>
    <row r="367" spans="6:31" ht="12.75">
      <c r="F367" s="168"/>
      <c r="G367" s="168"/>
      <c r="H367" s="205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  <c r="AA367" s="168"/>
      <c r="AB367" s="168"/>
      <c r="AC367" s="168"/>
      <c r="AD367" s="168"/>
      <c r="AE367" s="168"/>
    </row>
    <row r="368" spans="6:31" ht="12.75">
      <c r="F368" s="168"/>
      <c r="G368" s="168"/>
      <c r="H368" s="205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  <c r="AA368" s="168"/>
      <c r="AB368" s="168"/>
      <c r="AC368" s="168"/>
      <c r="AD368" s="168"/>
      <c r="AE368" s="168"/>
    </row>
    <row r="369" spans="6:31" ht="12.75">
      <c r="F369" s="168"/>
      <c r="G369" s="168"/>
      <c r="H369" s="205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  <c r="AA369" s="168"/>
      <c r="AB369" s="168"/>
      <c r="AC369" s="168"/>
      <c r="AD369" s="168"/>
      <c r="AE369" s="217">
        <f>SUM(I354,N354,P354,U354,V354)</f>
        <v>547238358.8</v>
      </c>
    </row>
    <row r="370" spans="6:31" ht="12.75">
      <c r="F370" s="168"/>
      <c r="G370" s="168"/>
      <c r="H370" s="205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  <c r="AA370" s="168"/>
      <c r="AB370" s="168"/>
      <c r="AC370" s="168"/>
      <c r="AD370" s="168"/>
      <c r="AE370" s="217">
        <f>SUM(I366,N366,P366,U366,V366)</f>
        <v>9044957.6</v>
      </c>
    </row>
    <row r="371" spans="6:31" ht="12.75">
      <c r="F371" s="168"/>
      <c r="G371" s="168"/>
      <c r="H371" s="205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  <c r="AA371" s="168"/>
      <c r="AB371" s="168"/>
      <c r="AC371" s="168"/>
      <c r="AD371" s="168"/>
      <c r="AE371" s="168"/>
    </row>
    <row r="372" spans="6:31" ht="12.75">
      <c r="F372" s="168"/>
      <c r="G372" s="168"/>
      <c r="H372" s="205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  <c r="AA372" s="168"/>
      <c r="AB372" s="168"/>
      <c r="AC372" s="168"/>
      <c r="AD372" s="168"/>
      <c r="AE372" s="168"/>
    </row>
  </sheetData>
  <printOptions gridLines="1" headings="1" horizontalCentered="1"/>
  <pageMargins left="0.25" right="0.25" top="0.44" bottom="0.51" header="0.25" footer="0.25"/>
  <pageSetup fitToHeight="7" fitToWidth="1" horizontalDpi="600" verticalDpi="600" orientation="landscape" scale="64" r:id="rId1"/>
  <headerFooter alignWithMargins="0">
    <oddFooter>&amp;L&amp;F&amp;C&amp;A  Page &amp;P of &amp;N&amp;R&amp;D    &amp;T</oddFooter>
  </headerFooter>
  <rowBreaks count="4" manualBreakCount="4">
    <brk id="60" max="255" man="1"/>
    <brk id="142" max="255" man="1"/>
    <brk id="226" max="255" man="1"/>
    <brk id="28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2007-05-17T18:15:30Z</cp:lastPrinted>
  <dcterms:created xsi:type="dcterms:W3CDTF">2007-03-30T20:59:22Z</dcterms:created>
  <dcterms:modified xsi:type="dcterms:W3CDTF">2007-05-23T20:59:54Z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