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2" windowWidth="15684" windowHeight="8196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'Sheet1'!$A$18:$AE$303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<sst xmlns="http://schemas.openxmlformats.org/spreadsheetml/2006/main" count="445" uniqueCount="249">
  <si>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</si>
  <si>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</si>
  <si>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</si>
  <si>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</si>
  <si>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</si>
  <si>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</si>
  <si>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</si>
  <si>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</si>
  <si>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</si>
  <si>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</si>
  <si>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</si>
  <si>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</si>
  <si>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</si>
  <si>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</si>
  <si>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</si>
  <si>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</si>
  <si>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</si>
  <si>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</si>
  <si>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</si>
  <si>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</si>
  <si>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</si>
  <si>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</si>
  <si>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</si>
  <si>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</si>
  <si>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</si>
  <si>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</si>
  <si>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</si>
  <si>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</si>
  <si>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</si>
  <si>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</si>
  <si>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</si>
  <si>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</si>
  <si>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</si>
  <si>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</si>
  <si>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</si>
  <si>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</si>
  <si>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</si>
  <si>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</si>
  <si>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</si>
  <si>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</si>
  <si>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</si>
  <si>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</si>
  <si>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</si>
  <si>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</si>
  <si>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</si>
  <si>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</si>
  <si>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</si>
  <si>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</si>
  <si>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</si>
  <si>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</si>
  <si>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</si>
  <si>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</si>
  <si>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</si>
  <si>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</si>
  <si>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</si>
  <si>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</si>
  <si>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</si>
  <si>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</si>
  <si>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</si>
  <si>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</si>
  <si>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</si>
  <si>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</si>
  <si>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</si>
  <si>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</si>
  <si>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</si>
  <si>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</si>
  <si>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</si>
  <si>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</si>
  <si>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</si>
  <si>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</si>
  <si>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</si>
  <si>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</si>
  <si>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</si>
  <si>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</si>
  <si>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</si>
  <si>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</si>
  <si>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</si>
  <si>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</si>
  <si>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</si>
  <si>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</si>
  <si>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</si>
  <si>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</si>
  <si>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</si>
  <si>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</si>
  <si>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</si>
  <si>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</si>
  <si>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</si>
  <si>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</si>
  <si>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</si>
  <si>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</si>
  <si>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</si>
  <si>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</si>
  <si>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</si>
  <si>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</si>
  <si>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</si>
  <si>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</si>
  <si>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</si>
  <si>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</si>
  <si>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</si>
  <si>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</si>
  <si>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</si>
  <si>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</si>
  <si>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</si>
  <si>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</si>
  <si>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</si>
  <si>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</si>
  <si>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</si>
  <si>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</si>
  <si>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</si>
  <si>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</si>
  <si>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</si>
  <si>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</si>
  <si>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</si>
  <si>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</si>
  <si>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</si>
  <si>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</si>
  <si>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</si>
  <si>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</si>
  <si>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</si>
  <si>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</si>
  <si>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</si>
  <si>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</si>
  <si>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</si>
  <si>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</si>
  <si>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</si>
  <si>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</si>
  <si>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</si>
  <si>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</si>
  <si>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</si>
  <si>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</si>
  <si>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</si>
  <si>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</si>
  <si>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</si>
  <si>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</si>
  <si>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</si>
  <si>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</si>
  <si>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</si>
  <si>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</si>
  <si>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</si>
  <si>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</si>
  <si>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</si>
  <si>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</si>
  <si>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</si>
  <si>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</si>
  <si>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</si>
  <si>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</si>
  <si>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</si>
  <si>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</si>
  <si>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</si>
  <si>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</si>
  <si>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</si>
  <si>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</si>
  <si>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</si>
  <si>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</si>
  <si>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</si>
  <si>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</si>
  <si>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</si>
  <si>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</si>
  <si>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</si>
  <si>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</si>
  <si>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</si>
  <si>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</si>
  <si>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</si>
  <si>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</si>
  <si>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</si>
  <si>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</si>
  <si>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</si>
  <si>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</si>
  <si>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</si>
  <si>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</si>
  <si>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</si>
  <si>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</si>
  <si>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</si>
  <si>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</si>
  <si>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</si>
  <si>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</si>
  <si>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</si>
  <si>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</si>
  <si>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</si>
  <si>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</si>
  <si>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</si>
  <si>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</si>
  <si>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</si>
  <si>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</si>
  <si>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</si>
  <si>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</si>
  <si>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</si>
  <si>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</si>
  <si>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</si>
  <si>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</si>
  <si>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</si>
  <si>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</si>
  <si>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</si>
  <si>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</si>
  <si>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</si>
  <si>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</si>
  <si>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</si>
  <si>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</si>
  <si>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</si>
  <si>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</si>
  <si>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</si>
  <si>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</si>
  <si>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</si>
  <si>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</si>
  <si>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</si>
  <si>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</si>
  <si>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</si>
  <si>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</si>
  <si>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</si>
  <si>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</si>
  <si>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De -Tension</t>
  </si>
  <si>
    <r>
      <t xml:space="preserve">nose shear </t>
    </r>
    <r>
      <rPr>
        <i/>
        <sz val="10"/>
        <rFont val="Arial"/>
        <family val="2"/>
      </rPr>
      <t>can</t>
    </r>
    <r>
      <rPr>
        <sz val="10"/>
        <rFont val="Arial"/>
        <family val="0"/>
      </rPr>
      <t xml:space="preserve"> be done in parallel with studs/shims/bushings</t>
    </r>
  </si>
  <si>
    <t>Position, tack-weld only two large horizontal diag ports (port 4's)</t>
  </si>
  <si>
    <t>etc=</t>
  </si>
  <si>
    <t xml:space="preserve">Fixtures installed - final metrology                    </t>
  </si>
  <si>
    <t xml:space="preserve">Check 3 sled interfaces adjust holes                               </t>
  </si>
  <si>
    <t>MTM NCR Hardware repurchase</t>
  </si>
  <si>
    <t xml:space="preserve">Install and align station 3 screens    </t>
  </si>
  <si>
    <t>Install station 3 platforms  (8 required)</t>
  </si>
  <si>
    <t xml:space="preserve">Attach diagnostics, studs and coolant lines       </t>
  </si>
  <si>
    <t>Hardware rework  (1/2 FTE)</t>
  </si>
  <si>
    <t>Measure and Drill Bushings</t>
  </si>
  <si>
    <t>Procure and load test 3 legged actuator System</t>
  </si>
  <si>
    <t>Procure, Fabricate and load test 3 legged actuator Lift Fixture</t>
  </si>
  <si>
    <t xml:space="preserve">install Final Internal and External monuments and measure     </t>
  </si>
  <si>
    <t>Metrology  Engineering Supervision FY09   raftopolous 50%    (6 months???tbd</t>
  </si>
  <si>
    <t>assume sta5 finishes March 2009</t>
  </si>
  <si>
    <t xml:space="preserve">PPPL EM LOE FY09       Viola 100%      (6 months???tbd)                </t>
  </si>
  <si>
    <t>this is LOE adjust consistent with overall schedule awaiting estimate from Mike Cole</t>
  </si>
  <si>
    <t>HP Coverage in the TFTR TC LOE FY09           @.75 fte (6 months???tbd)</t>
  </si>
  <si>
    <t>LOE Crane support, fixture setupfor TFTR TC. FY07   1.2 fte</t>
  </si>
  <si>
    <t>LOE Crane support, fixture setupfor TFTR TC.   FY08  1.2 fte</t>
  </si>
  <si>
    <t>LOE Crane support, fixture setupfor TFTR TC.  FY09   1.2 fte (6 months???tbd)</t>
  </si>
  <si>
    <t>LOE Field Supervision for TFTR TC FY09 edwards(6 months???tbd)</t>
  </si>
  <si>
    <t>LOE Metrology support FY09 1.5 fte engr plus ducco 100% (6 months???tbd)</t>
  </si>
  <si>
    <t>Misc M&amp;S FY09 (6 months???tbd)</t>
  </si>
  <si>
    <t>NEW</t>
  </si>
  <si>
    <t>metrology network</t>
  </si>
  <si>
    <t>Align TF Coils</t>
  </si>
  <si>
    <t>Adjust Nose shims</t>
  </si>
  <si>
    <t>Fit A3/A4</t>
  </si>
  <si>
    <t>Fit A5/A6</t>
  </si>
  <si>
    <t>2  Port Extensions needed for first Plasma diagnostics</t>
  </si>
  <si>
    <t>10" ports provided by WBS 38</t>
  </si>
  <si>
    <t>1802 and 1810</t>
  </si>
  <si>
    <t>Field period assembly</t>
  </si>
  <si>
    <t>Mike Viola</t>
  </si>
  <si>
    <t>Job: 1815 - Field Period Assembly Station 5 (in NCSX TC)-VIOLA</t>
  </si>
  <si>
    <t>total 1802 &amp; 1810 &amp; 1815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</si>
</sst>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</numFmts>
  <fonts count="38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trike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8"/>
      <name val="Helv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Times"/>
      <family val="0"/>
    </font>
    <font>
      <b/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0"/>
    </font>
    <font>
      <u val="singleAccounting"/>
      <sz val="14"/>
      <color indexed="8"/>
      <name val="Arial"/>
      <family val="0"/>
    </font>
    <font>
      <sz val="11"/>
      <name val="Arial"/>
      <family val="0"/>
    </font>
    <font>
      <b/>
      <sz val="12"/>
      <name val="Times"/>
      <family val="0"/>
    </font>
  </fonts>
  <fills count="11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0" fontId="0" fillId="6" borderId="0" xfId="0" applyFill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7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5" borderId="17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5" borderId="25" xfId="0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2" fillId="7" borderId="14" xfId="0" applyFont="1" applyFill="1" applyBorder="1" applyAlignment="1">
      <alignment/>
    </xf>
    <xf numFmtId="164" fontId="12" fillId="7" borderId="14" xfId="0" applyNumberFormat="1" applyFont="1" applyFill="1" applyBorder="1" applyAlignment="1">
      <alignment/>
    </xf>
    <xf numFmtId="9" fontId="12" fillId="7" borderId="0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1" fillId="0" borderId="18" xfId="15" applyNumberFormat="1" applyFont="1" applyBorder="1" applyAlignment="1">
      <alignment/>
    </xf>
    <xf numFmtId="172" fontId="21" fillId="5" borderId="15" xfId="15" applyNumberFormat="1" applyFont="1" applyFill="1" applyBorder="1" applyAlignment="1">
      <alignment/>
    </xf>
    <xf numFmtId="172" fontId="21" fillId="0" borderId="14" xfId="15" applyNumberFormat="1" applyFont="1" applyBorder="1" applyAlignment="1">
      <alignment/>
    </xf>
    <xf numFmtId="172" fontId="21" fillId="0" borderId="0" xfId="15" applyNumberFormat="1" applyFont="1" applyBorder="1" applyAlignment="1">
      <alignment/>
    </xf>
    <xf numFmtId="172" fontId="21" fillId="0" borderId="0" xfId="15" applyNumberFormat="1" applyFont="1" applyAlignment="1">
      <alignment/>
    </xf>
    <xf numFmtId="0" fontId="0" fillId="0" borderId="27" xfId="0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22" fillId="0" borderId="0" xfId="0" applyFont="1" applyAlignment="1">
      <alignment/>
    </xf>
    <xf numFmtId="0" fontId="22" fillId="5" borderId="0" xfId="0" applyFont="1" applyFill="1" applyAlignment="1">
      <alignment/>
    </xf>
    <xf numFmtId="9" fontId="22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4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5" borderId="14" xfId="0" applyFont="1" applyFill="1" applyBorder="1" applyAlignment="1">
      <alignment/>
    </xf>
    <xf numFmtId="164" fontId="23" fillId="0" borderId="14" xfId="0" applyNumberFormat="1" applyFont="1" applyBorder="1" applyAlignment="1">
      <alignment/>
    </xf>
    <xf numFmtId="9" fontId="23" fillId="0" borderId="27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3" fillId="4" borderId="27" xfId="0" applyFont="1" applyFill="1" applyBorder="1" applyAlignment="1">
      <alignment/>
    </xf>
    <xf numFmtId="0" fontId="18" fillId="0" borderId="17" xfId="0" applyFont="1" applyBorder="1" applyAlignment="1">
      <alignment/>
    </xf>
    <xf numFmtId="9" fontId="23" fillId="0" borderId="0" xfId="0" applyNumberFormat="1" applyFont="1" applyBorder="1" applyAlignment="1">
      <alignment/>
    </xf>
    <xf numFmtId="0" fontId="23" fillId="6" borderId="0" xfId="0" applyFont="1" applyFill="1" applyAlignment="1">
      <alignment/>
    </xf>
    <xf numFmtId="0" fontId="23" fillId="4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0" borderId="14" xfId="0" applyFont="1" applyBorder="1" applyAlignment="1">
      <alignment/>
    </xf>
    <xf numFmtId="0" fontId="23" fillId="0" borderId="22" xfId="0" applyFont="1" applyBorder="1" applyAlignment="1">
      <alignment/>
    </xf>
    <xf numFmtId="164" fontId="23" fillId="0" borderId="23" xfId="0" applyNumberFormat="1" applyFont="1" applyBorder="1" applyAlignment="1">
      <alignment/>
    </xf>
    <xf numFmtId="0" fontId="0" fillId="8" borderId="0" xfId="0" applyFill="1" applyAlignment="1">
      <alignment/>
    </xf>
    <xf numFmtId="0" fontId="0" fillId="0" borderId="0" xfId="0" applyFont="1" applyFill="1" applyAlignment="1">
      <alignment/>
    </xf>
    <xf numFmtId="0" fontId="0" fillId="9" borderId="14" xfId="0" applyFont="1" applyFill="1" applyBorder="1" applyAlignment="1">
      <alignment/>
    </xf>
    <xf numFmtId="0" fontId="0" fillId="9" borderId="0" xfId="0" applyFill="1" applyAlignment="1">
      <alignment/>
    </xf>
    <xf numFmtId="1" fontId="0" fillId="8" borderId="0" xfId="0" applyNumberFormat="1" applyFill="1" applyAlignment="1">
      <alignment/>
    </xf>
    <xf numFmtId="1" fontId="0" fillId="9" borderId="0" xfId="0" applyNumberFormat="1" applyFill="1" applyAlignment="1">
      <alignment/>
    </xf>
    <xf numFmtId="0" fontId="11" fillId="8" borderId="16" xfId="0" applyFont="1" applyFill="1" applyBorder="1" applyAlignment="1">
      <alignment/>
    </xf>
    <xf numFmtId="0" fontId="11" fillId="8" borderId="1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164" fontId="0" fillId="8" borderId="14" xfId="0" applyNumberFormat="1" applyFont="1" applyFill="1" applyBorder="1" applyAlignment="1">
      <alignment/>
    </xf>
    <xf numFmtId="9" fontId="0" fillId="8" borderId="0" xfId="0" applyNumberFormat="1" applyFont="1" applyFill="1" applyBorder="1" applyAlignment="1">
      <alignment/>
    </xf>
    <xf numFmtId="2" fontId="0" fillId="8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18" fillId="0" borderId="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24" fillId="4" borderId="0" xfId="0" applyFont="1" applyFill="1" applyAlignment="1">
      <alignment horizontal="left"/>
    </xf>
    <xf numFmtId="0" fontId="25" fillId="4" borderId="0" xfId="0" applyFont="1" applyFill="1" applyAlignment="1">
      <alignment/>
    </xf>
    <xf numFmtId="14" fontId="26" fillId="4" borderId="14" xfId="0" applyNumberFormat="1" applyFont="1" applyFill="1" applyBorder="1" applyAlignment="1">
      <alignment/>
    </xf>
    <xf numFmtId="14" fontId="27" fillId="4" borderId="14" xfId="0" applyNumberFormat="1" applyFont="1" applyFill="1" applyBorder="1" applyAlignment="1">
      <alignment/>
    </xf>
    <xf numFmtId="14" fontId="25" fillId="4" borderId="14" xfId="0" applyNumberFormat="1" applyFont="1" applyFill="1" applyBorder="1" applyAlignment="1">
      <alignment/>
    </xf>
    <xf numFmtId="0" fontId="25" fillId="4" borderId="14" xfId="0" applyFont="1" applyFill="1" applyBorder="1" applyAlignment="1">
      <alignment/>
    </xf>
    <xf numFmtId="172" fontId="28" fillId="4" borderId="18" xfId="15" applyNumberFormat="1" applyFont="1" applyFill="1" applyBorder="1" applyAlignment="1">
      <alignment/>
    </xf>
    <xf numFmtId="0" fontId="25" fillId="4" borderId="15" xfId="0" applyFont="1" applyFill="1" applyBorder="1" applyAlignment="1">
      <alignment/>
    </xf>
    <xf numFmtId="14" fontId="25" fillId="4" borderId="0" xfId="0" applyNumberFormat="1" applyFont="1" applyFill="1" applyBorder="1" applyAlignment="1">
      <alignment/>
    </xf>
    <xf numFmtId="165" fontId="25" fillId="4" borderId="0" xfId="0" applyNumberFormat="1" applyFont="1" applyFill="1" applyAlignment="1" applyProtection="1">
      <alignment/>
      <protection/>
    </xf>
    <xf numFmtId="165" fontId="26" fillId="4" borderId="0" xfId="0" applyNumberFormat="1" applyFont="1" applyFill="1" applyAlignment="1" applyProtection="1">
      <alignment/>
      <protection/>
    </xf>
    <xf numFmtId="14" fontId="26" fillId="4" borderId="14" xfId="0" applyNumberFormat="1" applyFont="1" applyFill="1" applyBorder="1" applyAlignment="1">
      <alignment/>
    </xf>
    <xf numFmtId="14" fontId="25" fillId="4" borderId="15" xfId="0" applyNumberFormat="1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164" fontId="23" fillId="4" borderId="0" xfId="0" applyNumberFormat="1" applyFont="1" applyFill="1" applyBorder="1" applyAlignment="1">
      <alignment/>
    </xf>
    <xf numFmtId="9" fontId="23" fillId="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10" borderId="14" xfId="0" applyFont="1" applyFill="1" applyBorder="1" applyAlignment="1">
      <alignment/>
    </xf>
    <xf numFmtId="0" fontId="31" fillId="10" borderId="0" xfId="0" applyFont="1" applyFill="1" applyAlignment="1">
      <alignment/>
    </xf>
    <xf numFmtId="0" fontId="32" fillId="10" borderId="0" xfId="0" applyFont="1" applyFill="1" applyAlignment="1">
      <alignment/>
    </xf>
    <xf numFmtId="0" fontId="33" fillId="10" borderId="0" xfId="0" applyFont="1" applyFill="1" applyAlignment="1">
      <alignment/>
    </xf>
    <xf numFmtId="9" fontId="32" fillId="10" borderId="0" xfId="0" applyNumberFormat="1" applyFont="1" applyFill="1" applyAlignment="1">
      <alignment/>
    </xf>
    <xf numFmtId="0" fontId="31" fillId="10" borderId="15" xfId="0" applyFont="1" applyFill="1" applyBorder="1" applyAlignment="1">
      <alignment/>
    </xf>
    <xf numFmtId="0" fontId="32" fillId="10" borderId="15" xfId="0" applyFont="1" applyFill="1" applyBorder="1" applyAlignment="1">
      <alignment/>
    </xf>
    <xf numFmtId="0" fontId="33" fillId="10" borderId="15" xfId="0" applyFont="1" applyFill="1" applyBorder="1" applyAlignment="1">
      <alignment/>
    </xf>
    <xf numFmtId="9" fontId="32" fillId="10" borderId="0" xfId="0" applyNumberFormat="1" applyFont="1" applyFill="1" applyBorder="1" applyAlignment="1">
      <alignment/>
    </xf>
    <xf numFmtId="0" fontId="20" fillId="4" borderId="14" xfId="0" applyFont="1" applyFill="1" applyBorder="1" applyAlignment="1">
      <alignment/>
    </xf>
    <xf numFmtId="0" fontId="20" fillId="4" borderId="0" xfId="0" applyFont="1" applyFill="1" applyAlignment="1">
      <alignment/>
    </xf>
    <xf numFmtId="0" fontId="21" fillId="4" borderId="18" xfId="0" applyFont="1" applyFill="1" applyBorder="1" applyAlignment="1">
      <alignment/>
    </xf>
    <xf numFmtId="0" fontId="21" fillId="4" borderId="0" xfId="0" applyFont="1" applyFill="1" applyAlignment="1">
      <alignment/>
    </xf>
    <xf numFmtId="9" fontId="21" fillId="4" borderId="0" xfId="0" applyNumberFormat="1" applyFont="1" applyFill="1" applyAlignment="1">
      <alignment/>
    </xf>
    <xf numFmtId="172" fontId="21" fillId="4" borderId="0" xfId="15" applyNumberFormat="1" applyFont="1" applyFill="1" applyAlignment="1">
      <alignment/>
    </xf>
    <xf numFmtId="0" fontId="0" fillId="4" borderId="0" xfId="0" applyFont="1" applyFill="1" applyAlignment="1">
      <alignment/>
    </xf>
    <xf numFmtId="9" fontId="0" fillId="4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9" fontId="25" fillId="4" borderId="0" xfId="0" applyNumberFormat="1" applyFont="1" applyFill="1" applyAlignment="1">
      <alignment/>
    </xf>
    <xf numFmtId="0" fontId="25" fillId="4" borderId="7" xfId="0" applyFont="1" applyFill="1" applyBorder="1" applyAlignment="1">
      <alignment/>
    </xf>
    <xf numFmtId="172" fontId="25" fillId="4" borderId="1" xfId="15" applyNumberFormat="1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5" fillId="4" borderId="5" xfId="0" applyFont="1" applyFill="1" applyBorder="1" applyAlignment="1">
      <alignment/>
    </xf>
    <xf numFmtId="0" fontId="25" fillId="4" borderId="8" xfId="0" applyFont="1" applyFill="1" applyBorder="1" applyAlignment="1">
      <alignment/>
    </xf>
    <xf numFmtId="174" fontId="25" fillId="4" borderId="9" xfId="17" applyNumberFormat="1" applyFont="1" applyFill="1" applyBorder="1" applyAlignment="1">
      <alignment/>
    </xf>
    <xf numFmtId="0" fontId="25" fillId="4" borderId="9" xfId="0" applyFont="1" applyFill="1" applyBorder="1" applyAlignment="1">
      <alignment/>
    </xf>
    <xf numFmtId="174" fontId="34" fillId="4" borderId="10" xfId="0" applyNumberFormat="1" applyFont="1" applyFill="1" applyBorder="1" applyAlignment="1">
      <alignment/>
    </xf>
    <xf numFmtId="174" fontId="35" fillId="4" borderId="30" xfId="0" applyNumberFormat="1" applyFont="1" applyFill="1" applyBorder="1" applyAlignment="1">
      <alignment/>
    </xf>
    <xf numFmtId="174" fontId="25" fillId="4" borderId="0" xfId="0" applyNumberFormat="1" applyFont="1" applyFill="1" applyAlignment="1">
      <alignment/>
    </xf>
    <xf numFmtId="174" fontId="33" fillId="4" borderId="0" xfId="0" applyNumberFormat="1" applyFont="1" applyFill="1" applyAlignment="1">
      <alignment/>
    </xf>
    <xf numFmtId="172" fontId="25" fillId="4" borderId="0" xfId="0" applyNumberFormat="1" applyFont="1" applyFill="1" applyAlignment="1">
      <alignment/>
    </xf>
    <xf numFmtId="1" fontId="13" fillId="4" borderId="0" xfId="0" applyNumberFormat="1" applyFont="1" applyFill="1" applyAlignment="1">
      <alignment/>
    </xf>
    <xf numFmtId="174" fontId="0" fillId="4" borderId="0" xfId="17" applyNumberFormat="1" applyFill="1" applyAlignment="1">
      <alignment/>
    </xf>
    <xf numFmtId="172" fontId="36" fillId="0" borderId="0" xfId="0" applyNumberFormat="1" applyFont="1" applyAlignment="1">
      <alignment/>
    </xf>
    <xf numFmtId="0" fontId="21" fillId="0" borderId="0" xfId="0" applyFont="1" applyAlignment="1">
      <alignment/>
    </xf>
    <xf numFmtId="0" fontId="37" fillId="0" borderId="1" xfId="0" applyFont="1" applyBorder="1" applyAlignment="1">
      <alignment horizontal="right"/>
    </xf>
    <xf numFmtId="0" fontId="37" fillId="0" borderId="1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3"/>
  <sheetViews>
    <sheetView tabSelected="1" zoomScale="75" zoomScaleNormal="75" workbookViewId="0" topLeftCell="A16">
      <selection activeCell="A16" sqref="A16"/>
    </sheetView>
  </sheetViews>
  <sheetFormatPr defaultColWidth="9.140625" defaultRowHeight="12.75"/>
  <cols>
    <col min="1" max="1" width="11.28125" style="51" customWidth="1"/>
    <col min="2" max="2" width="5.7109375" style="50" customWidth="1"/>
    <col min="3" max="3" width="74.140625" style="0" customWidth="1"/>
    <col min="4" max="4" width="9.8515625" style="76" hidden="1" customWidth="1"/>
    <col min="5" max="5" width="8.421875" style="0" bestFit="1" customWidth="1"/>
    <col min="6" max="6" width="2.00390625" style="0" customWidth="1"/>
    <col min="7" max="7" width="2.00390625" style="56" customWidth="1"/>
    <col min="8" max="8" width="6.8515625" style="64" customWidth="1"/>
    <col min="9" max="9" width="10.00390625" style="0" customWidth="1"/>
    <col min="10" max="13" width="2.28125" style="0" hidden="1" customWidth="1"/>
    <col min="14" max="14" width="9.421875" style="0" customWidth="1"/>
    <col min="15" max="15" width="2.8515625" style="0" hidden="1" customWidth="1"/>
    <col min="16" max="16" width="10.00390625" style="0" customWidth="1"/>
    <col min="17" max="17" width="1.8515625" style="0" hidden="1" customWidth="1"/>
    <col min="18" max="18" width="2.140625" style="0" hidden="1" customWidth="1"/>
    <col min="19" max="19" width="8.28125" style="97" hidden="1" customWidth="1"/>
    <col min="20" max="20" width="4.7109375" style="86" customWidth="1"/>
    <col min="21" max="21" width="10.140625" style="86" customWidth="1"/>
    <col min="22" max="22" width="9.57421875" style="0" customWidth="1"/>
    <col min="23" max="29" width="1.28515625" style="0" hidden="1" customWidth="1"/>
    <col min="30" max="30" width="1.28515625" style="0" customWidth="1"/>
    <col min="31" max="31" width="45.7109375" style="0" customWidth="1"/>
  </cols>
  <sheetData>
    <row r="1" spans="1:7" ht="15">
      <c r="A1" s="260"/>
      <c r="B1" s="261" t="s">
        <v>0</v>
      </c>
      <c r="C1" s="262">
        <v>185</v>
      </c>
      <c r="D1" s="69"/>
      <c r="E1" s="1"/>
      <c r="F1" s="2"/>
      <c r="G1" s="1"/>
    </row>
    <row r="2" spans="1:31" ht="15">
      <c r="A2" s="260"/>
      <c r="B2" s="263" t="s">
        <v>5</v>
      </c>
      <c r="C2" s="264" t="s">
        <v>244</v>
      </c>
      <c r="D2" s="70"/>
      <c r="E2" s="10"/>
      <c r="F2" s="11"/>
      <c r="G2" s="10"/>
      <c r="H2" s="59"/>
      <c r="I2" s="10"/>
      <c r="J2" s="10"/>
      <c r="K2" s="10"/>
      <c r="L2" s="10"/>
      <c r="M2" s="10"/>
      <c r="N2" s="10"/>
      <c r="O2" s="10"/>
      <c r="P2" s="10"/>
      <c r="Q2" s="10"/>
      <c r="R2" s="10"/>
      <c r="S2" s="92"/>
      <c r="T2" s="87"/>
      <c r="U2" s="87"/>
      <c r="V2" s="10"/>
      <c r="W2" s="10"/>
      <c r="X2" s="10"/>
      <c r="Y2" s="10"/>
      <c r="Z2" s="10"/>
      <c r="AA2" s="10"/>
      <c r="AB2" s="10"/>
      <c r="AC2" s="12"/>
      <c r="AD2" s="8"/>
      <c r="AE2" s="9"/>
    </row>
    <row r="3" spans="1:31" ht="15.75" thickBot="1">
      <c r="A3" s="260"/>
      <c r="B3" s="263" t="s">
        <v>6</v>
      </c>
      <c r="C3" s="264" t="s">
        <v>245</v>
      </c>
      <c r="D3" s="70"/>
      <c r="E3" s="10"/>
      <c r="F3" s="11"/>
      <c r="G3" s="10"/>
      <c r="H3" s="59"/>
      <c r="I3" s="221">
        <v>1.4225</v>
      </c>
      <c r="J3" s="221"/>
      <c r="K3" s="221"/>
      <c r="L3" s="221"/>
      <c r="M3" s="221"/>
      <c r="N3" s="221">
        <v>175</v>
      </c>
      <c r="O3" s="221"/>
      <c r="P3" s="221">
        <v>169</v>
      </c>
      <c r="Q3" s="221"/>
      <c r="R3" s="221"/>
      <c r="S3" s="222"/>
      <c r="T3" s="223"/>
      <c r="U3" s="223">
        <v>84.5</v>
      </c>
      <c r="V3" s="221">
        <v>150</v>
      </c>
      <c r="W3" s="10"/>
      <c r="X3" s="10"/>
      <c r="Y3" s="10"/>
      <c r="Z3" s="10"/>
      <c r="AA3" s="10"/>
      <c r="AB3" s="10"/>
      <c r="AC3" s="12"/>
      <c r="AD3" s="8"/>
      <c r="AE3" s="9"/>
    </row>
    <row r="4" spans="1:31" ht="24.75" thickBot="1">
      <c r="A4" s="260"/>
      <c r="B4" s="263" t="s">
        <v>7</v>
      </c>
      <c r="C4" s="264" t="s">
        <v>246</v>
      </c>
      <c r="D4" s="70"/>
      <c r="E4" s="10"/>
      <c r="F4" s="11"/>
      <c r="G4" s="10"/>
      <c r="H4" s="58" t="s">
        <v>156</v>
      </c>
      <c r="I4" s="99" t="s">
        <v>177</v>
      </c>
      <c r="J4" s="1"/>
      <c r="K4" s="1"/>
      <c r="L4" s="1"/>
      <c r="M4" s="1"/>
      <c r="N4" s="3" t="s">
        <v>1</v>
      </c>
      <c r="O4" s="4"/>
      <c r="P4" s="5" t="s">
        <v>2</v>
      </c>
      <c r="Q4" s="6"/>
      <c r="R4" s="4"/>
      <c r="S4" s="93" t="s">
        <v>4</v>
      </c>
      <c r="T4" s="57" t="s">
        <v>172</v>
      </c>
      <c r="U4" s="57" t="s">
        <v>133</v>
      </c>
      <c r="V4" s="3" t="s">
        <v>23</v>
      </c>
      <c r="W4" s="1"/>
      <c r="X4" s="1"/>
      <c r="Y4" s="1"/>
      <c r="Z4" s="1"/>
      <c r="AA4" s="1"/>
      <c r="AB4" s="1"/>
      <c r="AC4" s="7"/>
      <c r="AD4" s="8"/>
      <c r="AE4" s="3" t="s">
        <v>173</v>
      </c>
    </row>
    <row r="5" spans="1:31" ht="17.25">
      <c r="A5" s="224"/>
      <c r="B5" s="224"/>
      <c r="C5" s="225"/>
      <c r="D5" s="71"/>
      <c r="E5" s="10"/>
      <c r="F5" s="11"/>
      <c r="G5" s="10"/>
      <c r="H5" s="59"/>
      <c r="I5" s="13" t="s">
        <v>8</v>
      </c>
      <c r="J5" s="14"/>
      <c r="K5" s="14"/>
      <c r="L5" s="14"/>
      <c r="M5" s="15"/>
      <c r="N5" s="16" t="s">
        <v>9</v>
      </c>
      <c r="O5" s="17"/>
      <c r="P5" s="14"/>
      <c r="Q5" s="14"/>
      <c r="R5" s="17"/>
      <c r="S5" s="94"/>
      <c r="T5" s="88"/>
      <c r="U5" s="88"/>
      <c r="V5" s="17"/>
      <c r="W5" s="17"/>
      <c r="X5" s="17"/>
      <c r="Y5" s="17"/>
      <c r="Z5" s="17"/>
      <c r="AA5" s="17"/>
      <c r="AB5" s="17"/>
      <c r="AC5" s="18"/>
      <c r="AD5" s="8"/>
      <c r="AE5" s="9"/>
    </row>
    <row r="6" spans="1:31" ht="12.75">
      <c r="A6" s="46"/>
      <c r="B6" s="46" t="s">
        <v>202</v>
      </c>
      <c r="D6" s="71"/>
      <c r="E6" s="10"/>
      <c r="F6" s="11"/>
      <c r="G6" s="10"/>
      <c r="H6" s="59"/>
      <c r="I6" s="118"/>
      <c r="J6" s="119"/>
      <c r="K6" s="119"/>
      <c r="L6" s="119"/>
      <c r="M6" s="120"/>
      <c r="N6" s="121"/>
      <c r="O6" s="122"/>
      <c r="P6" s="119"/>
      <c r="Q6" s="119"/>
      <c r="R6" s="122"/>
      <c r="S6" s="123"/>
      <c r="T6" s="124"/>
      <c r="U6" s="124"/>
      <c r="V6" s="122"/>
      <c r="W6" s="122"/>
      <c r="X6" s="122"/>
      <c r="Y6" s="122"/>
      <c r="Z6" s="122"/>
      <c r="AA6" s="122"/>
      <c r="AB6" s="122"/>
      <c r="AC6" s="125"/>
      <c r="AD6" s="8"/>
      <c r="AE6" s="9"/>
    </row>
    <row r="7" spans="1:31" ht="12.75">
      <c r="A7" s="46"/>
      <c r="B7" s="46"/>
      <c r="C7" s="10" t="s">
        <v>199</v>
      </c>
      <c r="D7" s="71"/>
      <c r="E7" s="10"/>
      <c r="F7" s="11"/>
      <c r="G7" s="10"/>
      <c r="H7" s="59"/>
      <c r="I7" s="118"/>
      <c r="J7" s="119"/>
      <c r="K7" s="119"/>
      <c r="L7" s="119"/>
      <c r="M7" s="120"/>
      <c r="N7" s="121"/>
      <c r="O7" s="122"/>
      <c r="P7" s="119"/>
      <c r="Q7" s="119"/>
      <c r="R7" s="122"/>
      <c r="S7" s="123"/>
      <c r="T7" s="124"/>
      <c r="U7" s="124"/>
      <c r="V7" s="122"/>
      <c r="W7" s="122"/>
      <c r="X7" s="122"/>
      <c r="Y7" s="122"/>
      <c r="Z7" s="122"/>
      <c r="AA7" s="122"/>
      <c r="AB7" s="122"/>
      <c r="AC7" s="125"/>
      <c r="AD7" s="8"/>
      <c r="AE7" s="9"/>
    </row>
    <row r="8" spans="1:31" ht="13.5" thickBot="1">
      <c r="A8" s="46"/>
      <c r="B8" s="46"/>
      <c r="C8" t="s">
        <v>201</v>
      </c>
      <c r="D8" s="72"/>
      <c r="E8" s="19"/>
      <c r="F8" s="20"/>
      <c r="G8" s="19"/>
      <c r="H8" s="60"/>
      <c r="I8" s="21">
        <v>1308</v>
      </c>
      <c r="J8" s="22">
        <v>1000</v>
      </c>
      <c r="K8" s="22">
        <v>1716</v>
      </c>
      <c r="L8" s="22">
        <v>1716</v>
      </c>
      <c r="M8" s="23">
        <v>1716</v>
      </c>
      <c r="N8" s="21">
        <v>168.7</v>
      </c>
      <c r="O8" s="22">
        <v>168.7</v>
      </c>
      <c r="P8" s="22">
        <v>156.5</v>
      </c>
      <c r="Q8" s="22">
        <v>128.59</v>
      </c>
      <c r="R8" s="22">
        <v>108.44</v>
      </c>
      <c r="S8" s="95">
        <v>78.33</v>
      </c>
      <c r="T8" s="89"/>
      <c r="U8" s="89"/>
      <c r="V8" s="22">
        <v>138.6</v>
      </c>
      <c r="W8" s="22">
        <v>138.6</v>
      </c>
      <c r="X8" s="22">
        <v>78.33</v>
      </c>
      <c r="Y8" s="22">
        <v>144.88</v>
      </c>
      <c r="Z8" s="22">
        <v>93.69</v>
      </c>
      <c r="AA8" s="22">
        <v>70.98</v>
      </c>
      <c r="AB8" s="22">
        <v>162.83</v>
      </c>
      <c r="AC8" s="23">
        <v>229.54</v>
      </c>
      <c r="AD8" s="8"/>
      <c r="AE8" s="9">
        <f>SUM(I8:AD8)</f>
        <v>9322.710000000001</v>
      </c>
    </row>
    <row r="9" spans="1:31" ht="13.5" thickBot="1">
      <c r="A9" s="46"/>
      <c r="B9" s="46"/>
      <c r="C9" t="s">
        <v>203</v>
      </c>
      <c r="D9" s="72"/>
      <c r="E9" s="19"/>
      <c r="F9" s="20"/>
      <c r="G9" s="19"/>
      <c r="H9" s="60"/>
      <c r="I9" s="21"/>
      <c r="J9" s="22"/>
      <c r="K9" s="22"/>
      <c r="L9" s="22"/>
      <c r="M9" s="23"/>
      <c r="N9" s="22"/>
      <c r="O9" s="22"/>
      <c r="P9" s="22"/>
      <c r="Q9" s="22"/>
      <c r="R9" s="22"/>
      <c r="S9" s="95"/>
      <c r="T9" s="89"/>
      <c r="U9" s="89"/>
      <c r="V9" s="22"/>
      <c r="W9" s="22"/>
      <c r="X9" s="22"/>
      <c r="Y9" s="22"/>
      <c r="Z9" s="22"/>
      <c r="AA9" s="22"/>
      <c r="AB9" s="22"/>
      <c r="AC9" s="23"/>
      <c r="AD9" s="8"/>
      <c r="AE9" s="9"/>
    </row>
    <row r="10" spans="1:31" ht="13.5" thickBot="1">
      <c r="A10" s="46"/>
      <c r="B10" s="46"/>
      <c r="C10" s="10" t="s">
        <v>200</v>
      </c>
      <c r="D10" s="72"/>
      <c r="E10" s="19"/>
      <c r="F10" s="20"/>
      <c r="G10" s="19"/>
      <c r="H10" s="60"/>
      <c r="I10" s="21"/>
      <c r="J10" s="22"/>
      <c r="K10" s="22"/>
      <c r="L10" s="22"/>
      <c r="M10" s="23"/>
      <c r="N10" s="22"/>
      <c r="O10" s="22"/>
      <c r="P10" s="22"/>
      <c r="Q10" s="22"/>
      <c r="R10" s="22"/>
      <c r="S10" s="95"/>
      <c r="T10" s="89"/>
      <c r="U10" s="89"/>
      <c r="V10" s="22"/>
      <c r="W10" s="22"/>
      <c r="X10" s="22"/>
      <c r="Y10" s="22"/>
      <c r="Z10" s="22"/>
      <c r="AA10" s="22"/>
      <c r="AB10" s="22"/>
      <c r="AC10" s="23"/>
      <c r="AD10" s="8"/>
      <c r="AE10" s="9"/>
    </row>
    <row r="11" spans="1:31" ht="13.5" thickBot="1">
      <c r="A11" s="46"/>
      <c r="B11" s="46"/>
      <c r="C11" s="10" t="s">
        <v>204</v>
      </c>
      <c r="D11" s="72"/>
      <c r="E11" s="19"/>
      <c r="F11" s="20"/>
      <c r="G11" s="19"/>
      <c r="H11" s="60"/>
      <c r="I11" s="21"/>
      <c r="J11" s="22"/>
      <c r="K11" s="22"/>
      <c r="L11" s="22"/>
      <c r="M11" s="23"/>
      <c r="N11" s="22"/>
      <c r="O11" s="22"/>
      <c r="P11" s="22"/>
      <c r="Q11" s="22"/>
      <c r="R11" s="22"/>
      <c r="S11" s="95"/>
      <c r="T11" s="89"/>
      <c r="U11" s="89"/>
      <c r="V11" s="22"/>
      <c r="W11" s="22"/>
      <c r="X11" s="22"/>
      <c r="Y11" s="22"/>
      <c r="Z11" s="22"/>
      <c r="AA11" s="22"/>
      <c r="AB11" s="22"/>
      <c r="AC11" s="23"/>
      <c r="AD11" s="8"/>
      <c r="AE11" s="9"/>
    </row>
    <row r="12" spans="1:31" ht="13.5" thickBot="1">
      <c r="A12" s="46"/>
      <c r="B12" s="46"/>
      <c r="C12" s="10"/>
      <c r="D12" s="72"/>
      <c r="E12" s="19"/>
      <c r="F12" s="20"/>
      <c r="G12" s="19"/>
      <c r="H12" s="60"/>
      <c r="I12" s="21"/>
      <c r="J12" s="22"/>
      <c r="K12" s="22"/>
      <c r="L12" s="22"/>
      <c r="M12" s="23"/>
      <c r="N12" s="22"/>
      <c r="O12" s="22"/>
      <c r="P12" s="22"/>
      <c r="Q12" s="22"/>
      <c r="R12" s="22"/>
      <c r="S12" s="95"/>
      <c r="T12" s="89"/>
      <c r="U12" s="89"/>
      <c r="V12" s="22"/>
      <c r="W12" s="22"/>
      <c r="X12" s="22"/>
      <c r="Y12" s="22"/>
      <c r="Z12" s="22"/>
      <c r="AA12" s="22"/>
      <c r="AB12" s="22"/>
      <c r="AC12" s="23"/>
      <c r="AD12" s="8"/>
      <c r="AE12" s="9"/>
    </row>
    <row r="13" spans="1:31" ht="21.75" customHeight="1" thickBot="1">
      <c r="A13" s="47" t="s">
        <v>10</v>
      </c>
      <c r="B13" s="54"/>
      <c r="C13" s="24" t="s">
        <v>11</v>
      </c>
      <c r="D13" s="73" t="s">
        <v>12</v>
      </c>
      <c r="E13" s="24" t="s">
        <v>13</v>
      </c>
      <c r="F13" s="24" t="s">
        <v>14</v>
      </c>
      <c r="G13" s="24" t="s">
        <v>15</v>
      </c>
      <c r="H13" s="61"/>
      <c r="I13" s="25" t="s">
        <v>16</v>
      </c>
      <c r="J13" s="26" t="s">
        <v>17</v>
      </c>
      <c r="K13" s="26" t="s">
        <v>18</v>
      </c>
      <c r="L13" s="26" t="s">
        <v>19</v>
      </c>
      <c r="M13" s="27" t="s">
        <v>20</v>
      </c>
      <c r="N13" s="3" t="s">
        <v>1</v>
      </c>
      <c r="O13" s="3" t="s">
        <v>21</v>
      </c>
      <c r="P13" s="5" t="s">
        <v>169</v>
      </c>
      <c r="Q13" s="6" t="s">
        <v>3</v>
      </c>
      <c r="R13" s="3" t="s">
        <v>22</v>
      </c>
      <c r="S13" s="93" t="s">
        <v>4</v>
      </c>
      <c r="T13" s="57" t="s">
        <v>172</v>
      </c>
      <c r="U13" s="57" t="s">
        <v>133</v>
      </c>
      <c r="V13" s="3" t="s">
        <v>23</v>
      </c>
      <c r="W13" s="3" t="s">
        <v>24</v>
      </c>
      <c r="X13" s="3" t="s">
        <v>25</v>
      </c>
      <c r="Y13" s="3" t="s">
        <v>26</v>
      </c>
      <c r="Z13" s="3" t="s">
        <v>27</v>
      </c>
      <c r="AA13" s="3" t="s">
        <v>28</v>
      </c>
      <c r="AB13" s="3" t="s">
        <v>29</v>
      </c>
      <c r="AC13" s="28" t="s">
        <v>30</v>
      </c>
      <c r="AD13" s="29"/>
      <c r="AE13" s="30" t="s">
        <v>31</v>
      </c>
    </row>
    <row r="14" spans="1:31" ht="12.75">
      <c r="A14" s="48"/>
      <c r="B14" s="48"/>
      <c r="C14" s="31"/>
      <c r="D14" s="74"/>
      <c r="E14" s="31"/>
      <c r="F14" s="32"/>
      <c r="G14" s="32"/>
      <c r="H14" s="62"/>
      <c r="I14" s="31"/>
      <c r="J14" s="31"/>
      <c r="K14" s="31"/>
      <c r="L14" s="31"/>
      <c r="M14" s="31"/>
      <c r="N14" s="31"/>
      <c r="O14" s="33"/>
      <c r="P14" s="31"/>
      <c r="Q14" s="31"/>
      <c r="R14" s="33"/>
      <c r="S14" s="31"/>
      <c r="T14" s="90"/>
      <c r="U14" s="90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2.75">
      <c r="A15" s="49"/>
      <c r="B15" s="49"/>
      <c r="C15" s="34"/>
      <c r="D15" s="75"/>
      <c r="E15" s="34"/>
      <c r="F15" s="197"/>
      <c r="G15" s="197"/>
      <c r="H15" s="6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96"/>
      <c r="T15" s="91"/>
      <c r="U15" s="91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7" ht="12.75">
      <c r="A16" s="50"/>
      <c r="F16" s="198"/>
      <c r="G16" s="198"/>
    </row>
    <row r="17" spans="1:7" ht="12.75">
      <c r="A17" s="50"/>
      <c r="F17" s="198"/>
      <c r="G17" s="198"/>
    </row>
    <row r="18" spans="1:8" s="228" customFormat="1" ht="21">
      <c r="A18" s="226" t="s">
        <v>32</v>
      </c>
      <c r="B18" s="227"/>
      <c r="F18" s="229"/>
      <c r="G18" s="229"/>
      <c r="H18" s="230"/>
    </row>
    <row r="19" spans="1:19" ht="12.75">
      <c r="A19" s="52"/>
      <c r="B19" s="40" t="s">
        <v>40</v>
      </c>
      <c r="C19" s="35"/>
      <c r="D19" s="77"/>
      <c r="E19" s="36"/>
      <c r="F19" s="199"/>
      <c r="G19" s="199"/>
      <c r="H19" s="65"/>
      <c r="N19" s="156"/>
      <c r="O19" s="156"/>
      <c r="P19" s="156"/>
      <c r="Q19" s="156"/>
      <c r="R19" s="156"/>
      <c r="S19" s="156"/>
    </row>
    <row r="20" spans="1:31" ht="12.75">
      <c r="A20" s="52"/>
      <c r="B20" s="52"/>
      <c r="C20" s="37" t="s">
        <v>185</v>
      </c>
      <c r="D20" s="78">
        <v>362</v>
      </c>
      <c r="E20" s="38">
        <f>362/2</f>
        <v>181</v>
      </c>
      <c r="F20" s="200">
        <v>39173</v>
      </c>
      <c r="G20" s="201">
        <v>39353</v>
      </c>
      <c r="H20" s="66"/>
      <c r="N20" s="156"/>
      <c r="O20" s="156"/>
      <c r="P20" s="178">
        <f>1726/2/2</f>
        <v>431.5</v>
      </c>
      <c r="Q20" s="156"/>
      <c r="R20" s="156"/>
      <c r="S20" s="156"/>
      <c r="T20" s="179"/>
      <c r="U20" s="179"/>
      <c r="AE20" t="s">
        <v>184</v>
      </c>
    </row>
    <row r="21" spans="1:31" ht="12.75">
      <c r="A21" s="52"/>
      <c r="B21" s="52"/>
      <c r="C21" s="37" t="s">
        <v>186</v>
      </c>
      <c r="D21" s="78">
        <v>362</v>
      </c>
      <c r="E21" s="38">
        <v>362</v>
      </c>
      <c r="F21" s="201">
        <v>39356</v>
      </c>
      <c r="G21" s="201">
        <v>39719</v>
      </c>
      <c r="H21" s="66"/>
      <c r="N21" s="156"/>
      <c r="O21" s="156"/>
      <c r="P21" s="156">
        <v>863</v>
      </c>
      <c r="Q21" s="156"/>
      <c r="R21" s="156"/>
      <c r="S21" s="156"/>
      <c r="T21" s="179"/>
      <c r="U21" s="179"/>
      <c r="AE21" t="s">
        <v>184</v>
      </c>
    </row>
    <row r="22" spans="1:31" ht="12.75">
      <c r="A22" s="52"/>
      <c r="B22" s="52"/>
      <c r="C22" s="180" t="s">
        <v>225</v>
      </c>
      <c r="D22" s="78"/>
      <c r="E22" s="38">
        <f>362/2</f>
        <v>181</v>
      </c>
      <c r="F22" s="201">
        <v>39722</v>
      </c>
      <c r="G22" s="201">
        <v>39904</v>
      </c>
      <c r="H22" s="66"/>
      <c r="N22" s="156"/>
      <c r="O22" s="156"/>
      <c r="P22" s="181">
        <f>+P21/2</f>
        <v>431.5</v>
      </c>
      <c r="Q22" s="156"/>
      <c r="R22" s="156"/>
      <c r="S22" s="156"/>
      <c r="T22" s="179"/>
      <c r="U22" s="179"/>
      <c r="AE22" s="181" t="s">
        <v>226</v>
      </c>
    </row>
    <row r="23" spans="1:31" ht="12.75">
      <c r="A23" s="52"/>
      <c r="B23" s="52"/>
      <c r="C23" s="37" t="s">
        <v>182</v>
      </c>
      <c r="D23" s="78">
        <v>362</v>
      </c>
      <c r="E23" s="38">
        <f>362/2</f>
        <v>181</v>
      </c>
      <c r="F23" s="200">
        <v>39173</v>
      </c>
      <c r="G23" s="201">
        <v>39353</v>
      </c>
      <c r="H23" s="66"/>
      <c r="N23" s="156"/>
      <c r="O23" s="156"/>
      <c r="P23" s="178">
        <f>1726/2</f>
        <v>863</v>
      </c>
      <c r="Q23" s="156"/>
      <c r="R23" s="156"/>
      <c r="S23" s="156"/>
      <c r="T23" s="179"/>
      <c r="U23" s="179"/>
      <c r="AE23" t="s">
        <v>184</v>
      </c>
    </row>
    <row r="24" spans="1:31" ht="12.75">
      <c r="A24" s="52"/>
      <c r="B24" s="52"/>
      <c r="C24" s="37" t="s">
        <v>183</v>
      </c>
      <c r="D24" s="78">
        <v>273</v>
      </c>
      <c r="E24" s="38">
        <v>362</v>
      </c>
      <c r="F24" s="201">
        <v>39356</v>
      </c>
      <c r="G24" s="201">
        <v>39719</v>
      </c>
      <c r="H24" s="66"/>
      <c r="N24" s="156"/>
      <c r="O24" s="156"/>
      <c r="P24" s="156">
        <v>1726</v>
      </c>
      <c r="Q24" s="156"/>
      <c r="R24" s="156"/>
      <c r="S24" s="156"/>
      <c r="T24" s="179"/>
      <c r="U24" s="179"/>
      <c r="AE24" t="s">
        <v>184</v>
      </c>
    </row>
    <row r="25" spans="1:31" ht="12.75">
      <c r="A25" s="52"/>
      <c r="B25" s="52"/>
      <c r="C25" s="180" t="s">
        <v>227</v>
      </c>
      <c r="D25" s="78"/>
      <c r="E25" s="38">
        <f>362/2</f>
        <v>181</v>
      </c>
      <c r="F25" s="201">
        <v>39722</v>
      </c>
      <c r="G25" s="201">
        <v>39904</v>
      </c>
      <c r="H25" s="66"/>
      <c r="N25" s="156"/>
      <c r="O25" s="156"/>
      <c r="P25" s="181">
        <f>+P24/2</f>
        <v>863</v>
      </c>
      <c r="Q25" s="156"/>
      <c r="R25" s="156"/>
      <c r="S25" s="156"/>
      <c r="T25" s="179"/>
      <c r="U25" s="179"/>
      <c r="AE25" s="181" t="s">
        <v>226</v>
      </c>
    </row>
    <row r="26" spans="1:31" ht="12.75">
      <c r="A26" s="52"/>
      <c r="B26" s="52"/>
      <c r="C26" s="37" t="s">
        <v>187</v>
      </c>
      <c r="D26" s="78">
        <v>362</v>
      </c>
      <c r="E26" s="38">
        <f>362/2</f>
        <v>181</v>
      </c>
      <c r="F26" s="200">
        <v>39173</v>
      </c>
      <c r="G26" s="201">
        <v>39353</v>
      </c>
      <c r="H26" s="66"/>
      <c r="N26" s="156">
        <f>1123/2</f>
        <v>561.5</v>
      </c>
      <c r="O26" s="156"/>
      <c r="P26" s="156"/>
      <c r="Q26" s="156"/>
      <c r="R26" s="156"/>
      <c r="S26" s="156"/>
      <c r="T26" s="179"/>
      <c r="U26" s="179"/>
      <c r="AE26" t="s">
        <v>228</v>
      </c>
    </row>
    <row r="27" spans="1:31" ht="12.75">
      <c r="A27" s="52"/>
      <c r="B27" s="52"/>
      <c r="C27" s="37" t="s">
        <v>188</v>
      </c>
      <c r="D27" s="78" t="s">
        <v>38</v>
      </c>
      <c r="E27" s="38">
        <f>362/2</f>
        <v>181</v>
      </c>
      <c r="F27" s="201">
        <v>39356</v>
      </c>
      <c r="G27" s="201">
        <v>39719</v>
      </c>
      <c r="H27" s="66"/>
      <c r="N27" s="156">
        <v>562</v>
      </c>
      <c r="O27" s="156"/>
      <c r="P27" s="156"/>
      <c r="Q27" s="156"/>
      <c r="R27" s="156"/>
      <c r="S27" s="156"/>
      <c r="T27" s="179"/>
      <c r="U27" s="179"/>
      <c r="AE27" t="s">
        <v>228</v>
      </c>
    </row>
    <row r="28" spans="1:31" ht="12.75">
      <c r="A28" s="52"/>
      <c r="B28" s="52"/>
      <c r="C28" s="37" t="s">
        <v>170</v>
      </c>
      <c r="D28" s="78">
        <v>365</v>
      </c>
      <c r="E28" s="38">
        <f>362/2</f>
        <v>181</v>
      </c>
      <c r="F28" s="200">
        <v>39173</v>
      </c>
      <c r="G28" s="201">
        <v>39353</v>
      </c>
      <c r="H28" s="66"/>
      <c r="N28" s="156"/>
      <c r="O28" s="156"/>
      <c r="P28" s="182">
        <f>1726*0.75/2</f>
        <v>647.25</v>
      </c>
      <c r="Q28" s="156"/>
      <c r="R28" s="156"/>
      <c r="S28" s="156"/>
      <c r="T28" s="179"/>
      <c r="U28" s="179"/>
      <c r="AE28" t="s">
        <v>189</v>
      </c>
    </row>
    <row r="29" spans="1:31" ht="12.75">
      <c r="A29" s="52"/>
      <c r="B29" s="52"/>
      <c r="C29" s="37" t="s">
        <v>171</v>
      </c>
      <c r="D29" s="78">
        <v>189</v>
      </c>
      <c r="E29" s="38">
        <v>362</v>
      </c>
      <c r="F29" s="201">
        <v>39356</v>
      </c>
      <c r="G29" s="201">
        <v>39719</v>
      </c>
      <c r="H29" s="66"/>
      <c r="N29" s="156"/>
      <c r="O29" s="156"/>
      <c r="P29" s="157">
        <f>1726*0.75</f>
        <v>1294.5</v>
      </c>
      <c r="Q29" s="156"/>
      <c r="R29" s="156"/>
      <c r="S29" s="156"/>
      <c r="T29" s="179"/>
      <c r="U29" s="179"/>
      <c r="AE29" t="s">
        <v>189</v>
      </c>
    </row>
    <row r="30" spans="1:31" ht="12.75">
      <c r="A30" s="52"/>
      <c r="B30" s="52"/>
      <c r="C30" s="180" t="s">
        <v>229</v>
      </c>
      <c r="D30" s="78"/>
      <c r="E30" s="38">
        <f>362/2</f>
        <v>181</v>
      </c>
      <c r="F30" s="201">
        <v>39722</v>
      </c>
      <c r="G30" s="201">
        <v>39904</v>
      </c>
      <c r="H30" s="66"/>
      <c r="N30" s="156"/>
      <c r="O30" s="156"/>
      <c r="P30" s="183">
        <f>1726*0.75/2</f>
        <v>647.25</v>
      </c>
      <c r="Q30" s="156"/>
      <c r="R30" s="156"/>
      <c r="S30" s="156"/>
      <c r="T30" s="179"/>
      <c r="U30" s="179"/>
      <c r="AE30" s="181" t="s">
        <v>226</v>
      </c>
    </row>
    <row r="31" spans="1:19" ht="12.75">
      <c r="A31" s="52"/>
      <c r="B31" s="52"/>
      <c r="C31" s="37"/>
      <c r="D31" s="78"/>
      <c r="E31" s="38"/>
      <c r="F31" s="201"/>
      <c r="G31" s="201"/>
      <c r="H31" s="66"/>
      <c r="N31" s="156"/>
      <c r="O31" s="156"/>
      <c r="P31" s="157"/>
      <c r="Q31" s="156"/>
      <c r="R31" s="156"/>
      <c r="S31" s="156"/>
    </row>
    <row r="32" spans="1:8" ht="12.75">
      <c r="A32" s="52"/>
      <c r="B32" s="40" t="s">
        <v>41</v>
      </c>
      <c r="C32" s="35"/>
      <c r="D32" s="77"/>
      <c r="E32" s="36"/>
      <c r="F32" s="199"/>
      <c r="G32" s="202"/>
      <c r="H32" s="66"/>
    </row>
    <row r="33" spans="1:31" ht="12.75">
      <c r="A33" s="52"/>
      <c r="B33" s="55"/>
      <c r="C33" s="39" t="s">
        <v>42</v>
      </c>
      <c r="D33" s="77"/>
      <c r="E33" s="36"/>
      <c r="F33" s="199"/>
      <c r="G33" s="202"/>
      <c r="H33" s="66"/>
      <c r="P33" t="s">
        <v>190</v>
      </c>
      <c r="AE33" t="s">
        <v>191</v>
      </c>
    </row>
    <row r="34" spans="1:31" ht="12.75">
      <c r="A34" s="52"/>
      <c r="B34" s="55"/>
      <c r="C34" s="39" t="s">
        <v>43</v>
      </c>
      <c r="D34" s="77"/>
      <c r="E34" s="36"/>
      <c r="F34" s="199"/>
      <c r="G34" s="202"/>
      <c r="H34" s="66"/>
      <c r="P34" t="s">
        <v>192</v>
      </c>
      <c r="AE34" t="s">
        <v>193</v>
      </c>
    </row>
    <row r="35" spans="1:19" ht="12.75">
      <c r="A35" s="52"/>
      <c r="B35" s="52"/>
      <c r="C35" s="37" t="s">
        <v>44</v>
      </c>
      <c r="D35" s="78">
        <v>27</v>
      </c>
      <c r="E35" s="38">
        <v>14</v>
      </c>
      <c r="F35" s="201">
        <v>39202</v>
      </c>
      <c r="G35" s="201">
        <f>F35+E35</f>
        <v>39216</v>
      </c>
      <c r="H35" s="66"/>
      <c r="S35" s="97">
        <v>7</v>
      </c>
    </row>
    <row r="36" spans="1:19" ht="12.75">
      <c r="A36" s="52"/>
      <c r="B36" s="52"/>
      <c r="C36" s="37" t="s">
        <v>34</v>
      </c>
      <c r="D36" s="78">
        <v>6</v>
      </c>
      <c r="E36" s="37">
        <v>6</v>
      </c>
      <c r="F36" s="201">
        <f>G147</f>
        <v>39108</v>
      </c>
      <c r="G36" s="201">
        <f>F36+E36</f>
        <v>39114</v>
      </c>
      <c r="H36" s="66"/>
      <c r="S36" s="97">
        <v>4</v>
      </c>
    </row>
    <row r="37" spans="1:19" ht="12.75">
      <c r="A37" s="52"/>
      <c r="B37" s="52"/>
      <c r="C37" s="37" t="s">
        <v>35</v>
      </c>
      <c r="D37" s="78">
        <v>6</v>
      </c>
      <c r="E37" s="38">
        <v>6</v>
      </c>
      <c r="F37" s="201">
        <f>G35</f>
        <v>39216</v>
      </c>
      <c r="G37" s="201">
        <f>F37+E37</f>
        <v>39222</v>
      </c>
      <c r="H37" s="66"/>
      <c r="S37" s="97">
        <v>3</v>
      </c>
    </row>
    <row r="38" spans="1:19" ht="12.75">
      <c r="A38" s="52"/>
      <c r="B38" s="52"/>
      <c r="C38" s="37" t="s">
        <v>36</v>
      </c>
      <c r="D38" s="78">
        <v>6</v>
      </c>
      <c r="E38" s="38">
        <v>2</v>
      </c>
      <c r="F38" s="201">
        <f>G37</f>
        <v>39222</v>
      </c>
      <c r="G38" s="201">
        <f>F38+E38</f>
        <v>39224</v>
      </c>
      <c r="H38" s="66"/>
      <c r="S38" s="97">
        <v>6</v>
      </c>
    </row>
    <row r="39" spans="1:19" ht="12.75">
      <c r="A39" s="52"/>
      <c r="B39" s="52"/>
      <c r="C39" s="37" t="s">
        <v>37</v>
      </c>
      <c r="D39" s="78">
        <v>6</v>
      </c>
      <c r="E39" s="38">
        <v>1</v>
      </c>
      <c r="F39" s="201">
        <f>G38</f>
        <v>39224</v>
      </c>
      <c r="G39" s="201">
        <f>F39+E39</f>
        <v>39225</v>
      </c>
      <c r="H39" s="66"/>
      <c r="S39" s="97">
        <v>1</v>
      </c>
    </row>
    <row r="40" spans="1:8" ht="12.75">
      <c r="A40" s="52"/>
      <c r="B40" s="52"/>
      <c r="C40" s="37" t="s">
        <v>45</v>
      </c>
      <c r="D40" s="78"/>
      <c r="E40" s="38"/>
      <c r="F40" s="202" t="s">
        <v>38</v>
      </c>
      <c r="G40" s="201">
        <f>G39</f>
        <v>39225</v>
      </c>
      <c r="H40" s="66"/>
    </row>
    <row r="41" spans="1:8" ht="12.75">
      <c r="A41" s="52"/>
      <c r="B41" s="40" t="s">
        <v>46</v>
      </c>
      <c r="C41" s="37"/>
      <c r="D41" s="78"/>
      <c r="E41" s="38"/>
      <c r="F41" s="202"/>
      <c r="G41" s="201"/>
      <c r="H41" s="66"/>
    </row>
    <row r="42" spans="1:31" ht="12.75">
      <c r="A42" s="52"/>
      <c r="B42" s="55"/>
      <c r="C42" s="39" t="s">
        <v>42</v>
      </c>
      <c r="D42" s="78"/>
      <c r="E42" s="38"/>
      <c r="F42" s="202"/>
      <c r="G42" s="201"/>
      <c r="H42" s="66"/>
      <c r="P42" t="s">
        <v>190</v>
      </c>
      <c r="AE42" t="s">
        <v>191</v>
      </c>
    </row>
    <row r="43" spans="1:31" ht="12.75">
      <c r="A43" s="52"/>
      <c r="B43" s="55"/>
      <c r="C43" s="39" t="s">
        <v>43</v>
      </c>
      <c r="D43" s="78"/>
      <c r="E43" s="38"/>
      <c r="F43" s="202"/>
      <c r="G43" s="201"/>
      <c r="H43" s="66"/>
      <c r="P43" t="s">
        <v>192</v>
      </c>
      <c r="AE43" t="s">
        <v>193</v>
      </c>
    </row>
    <row r="44" spans="1:8" ht="18.75" customHeight="1">
      <c r="A44" s="52"/>
      <c r="B44" s="52"/>
      <c r="C44" s="37" t="s">
        <v>33</v>
      </c>
      <c r="D44" s="78">
        <v>27</v>
      </c>
      <c r="E44" s="38">
        <v>10</v>
      </c>
      <c r="F44" s="201">
        <v>39212</v>
      </c>
      <c r="G44" s="201">
        <f>F44+E44</f>
        <v>39222</v>
      </c>
      <c r="H44" s="66"/>
    </row>
    <row r="45" spans="1:8" ht="12.75">
      <c r="A45" s="52"/>
      <c r="B45" s="52"/>
      <c r="C45" s="37" t="s">
        <v>34</v>
      </c>
      <c r="D45" s="78">
        <v>6</v>
      </c>
      <c r="E45" s="38">
        <v>6</v>
      </c>
      <c r="F45" s="201">
        <f>G44</f>
        <v>39222</v>
      </c>
      <c r="G45" s="201">
        <f>F45+E45</f>
        <v>39228</v>
      </c>
      <c r="H45" s="66"/>
    </row>
    <row r="46" spans="1:8" ht="12.75">
      <c r="A46" s="52"/>
      <c r="B46" s="52"/>
      <c r="C46" s="37" t="s">
        <v>35</v>
      </c>
      <c r="D46" s="78">
        <v>6</v>
      </c>
      <c r="E46" s="38">
        <v>6</v>
      </c>
      <c r="F46" s="201">
        <v>39255</v>
      </c>
      <c r="G46" s="201">
        <f aca="true" t="shared" si="0" ref="G46:G55">F46+E46</f>
        <v>39261</v>
      </c>
      <c r="H46" s="66"/>
    </row>
    <row r="47" spans="1:8" ht="12.75">
      <c r="A47" s="52"/>
      <c r="B47" s="52"/>
      <c r="C47" s="37" t="s">
        <v>36</v>
      </c>
      <c r="D47" s="78">
        <v>6</v>
      </c>
      <c r="E47" s="38">
        <v>6</v>
      </c>
      <c r="F47" s="201">
        <f>G46</f>
        <v>39261</v>
      </c>
      <c r="G47" s="201">
        <f t="shared" si="0"/>
        <v>39267</v>
      </c>
      <c r="H47" s="66"/>
    </row>
    <row r="48" spans="1:8" ht="12.75">
      <c r="A48" s="52"/>
      <c r="B48" s="52"/>
      <c r="C48" s="37" t="s">
        <v>37</v>
      </c>
      <c r="D48" s="78">
        <v>6</v>
      </c>
      <c r="E48" s="38">
        <v>6</v>
      </c>
      <c r="F48" s="201">
        <f>G47</f>
        <v>39267</v>
      </c>
      <c r="G48" s="201">
        <f t="shared" si="0"/>
        <v>39273</v>
      </c>
      <c r="H48" s="66"/>
    </row>
    <row r="49" spans="1:8" ht="12.75">
      <c r="A49" s="52"/>
      <c r="B49" s="52"/>
      <c r="C49" s="37" t="s">
        <v>47</v>
      </c>
      <c r="D49" s="78"/>
      <c r="E49" s="38">
        <v>1</v>
      </c>
      <c r="F49" s="201">
        <f>G48</f>
        <v>39273</v>
      </c>
      <c r="G49" s="201">
        <v>39274</v>
      </c>
      <c r="H49" s="66"/>
    </row>
    <row r="50" spans="1:19" ht="12.75">
      <c r="A50" s="52"/>
      <c r="B50" s="52"/>
      <c r="C50" s="37" t="s">
        <v>39</v>
      </c>
      <c r="D50" s="78">
        <v>6</v>
      </c>
      <c r="E50" s="38">
        <v>6</v>
      </c>
      <c r="F50" s="201">
        <f>G49</f>
        <v>39274</v>
      </c>
      <c r="G50" s="201">
        <f t="shared" si="0"/>
        <v>39280</v>
      </c>
      <c r="H50" s="66"/>
      <c r="S50" s="97">
        <v>80</v>
      </c>
    </row>
    <row r="51" spans="1:8" ht="12.75">
      <c r="A51" s="52"/>
      <c r="B51" s="40" t="s">
        <v>48</v>
      </c>
      <c r="C51" s="37"/>
      <c r="D51" s="78"/>
      <c r="E51" s="38"/>
      <c r="F51" s="201"/>
      <c r="G51" s="201"/>
      <c r="H51" s="66"/>
    </row>
    <row r="52" spans="1:31" ht="12.75">
      <c r="A52" s="52"/>
      <c r="B52" s="53"/>
      <c r="C52" s="39" t="s">
        <v>42</v>
      </c>
      <c r="D52" s="78"/>
      <c r="E52" s="38"/>
      <c r="F52" s="201"/>
      <c r="G52" s="201"/>
      <c r="H52" s="66"/>
      <c r="P52" t="s">
        <v>190</v>
      </c>
      <c r="AE52" t="s">
        <v>191</v>
      </c>
    </row>
    <row r="53" spans="1:31" ht="12.75">
      <c r="A53" s="52"/>
      <c r="B53" s="53"/>
      <c r="C53" s="39" t="s">
        <v>43</v>
      </c>
      <c r="D53" s="78"/>
      <c r="E53" s="38"/>
      <c r="F53" s="201"/>
      <c r="G53" s="201"/>
      <c r="H53" s="66"/>
      <c r="P53" t="s">
        <v>192</v>
      </c>
      <c r="AE53" t="s">
        <v>193</v>
      </c>
    </row>
    <row r="54" spans="1:8" ht="12.75">
      <c r="A54" s="52"/>
      <c r="C54" s="37" t="s">
        <v>33</v>
      </c>
      <c r="D54" s="78">
        <v>27</v>
      </c>
      <c r="E54" s="38">
        <v>14</v>
      </c>
      <c r="F54" s="201">
        <v>39356</v>
      </c>
      <c r="G54" s="201">
        <f t="shared" si="0"/>
        <v>39370</v>
      </c>
      <c r="H54" s="66"/>
    </row>
    <row r="55" spans="1:8" ht="12.75">
      <c r="A55" s="52"/>
      <c r="B55" s="52"/>
      <c r="C55" s="37" t="s">
        <v>34</v>
      </c>
      <c r="D55" s="78">
        <v>6</v>
      </c>
      <c r="E55" s="38">
        <v>6</v>
      </c>
      <c r="F55" s="201">
        <f>G54</f>
        <v>39370</v>
      </c>
      <c r="G55" s="201">
        <f t="shared" si="0"/>
        <v>39376</v>
      </c>
      <c r="H55" s="66"/>
    </row>
    <row r="56" spans="1:8" ht="12.75">
      <c r="A56" s="52"/>
      <c r="B56" s="52"/>
      <c r="C56" s="37" t="s">
        <v>35</v>
      </c>
      <c r="D56" s="78">
        <v>6</v>
      </c>
      <c r="E56" s="38">
        <v>6</v>
      </c>
      <c r="F56" s="201">
        <f>G55</f>
        <v>39376</v>
      </c>
      <c r="G56" s="201">
        <f>F56+E56</f>
        <v>39382</v>
      </c>
      <c r="H56" s="66"/>
    </row>
    <row r="57" spans="1:8" ht="12.75">
      <c r="A57" s="52"/>
      <c r="B57" s="52"/>
      <c r="C57" s="37" t="s">
        <v>36</v>
      </c>
      <c r="D57" s="78">
        <v>7</v>
      </c>
      <c r="E57" s="38">
        <v>7</v>
      </c>
      <c r="F57" s="201">
        <f>G56</f>
        <v>39382</v>
      </c>
      <c r="G57" s="201">
        <f>F57+E57</f>
        <v>39389</v>
      </c>
      <c r="H57" s="66"/>
    </row>
    <row r="58" spans="1:8" ht="12.75">
      <c r="A58" s="52"/>
      <c r="B58" s="52"/>
      <c r="C58" s="37" t="s">
        <v>37</v>
      </c>
      <c r="D58" s="78">
        <v>7</v>
      </c>
      <c r="E58" s="38">
        <v>7</v>
      </c>
      <c r="F58" s="201">
        <f>G57</f>
        <v>39389</v>
      </c>
      <c r="G58" s="201">
        <f>F58+E58</f>
        <v>39396</v>
      </c>
      <c r="H58" s="66"/>
    </row>
    <row r="59" spans="1:8" ht="12.75">
      <c r="A59" s="52"/>
      <c r="B59" s="52"/>
      <c r="C59" s="37" t="s">
        <v>49</v>
      </c>
      <c r="D59" s="78"/>
      <c r="E59" s="38">
        <v>1</v>
      </c>
      <c r="F59" s="201">
        <f>G58</f>
        <v>39396</v>
      </c>
      <c r="G59" s="201">
        <f>F59+E59</f>
        <v>39397</v>
      </c>
      <c r="H59" s="66"/>
    </row>
    <row r="60" spans="1:22" ht="15">
      <c r="A60" s="142" t="s">
        <v>50</v>
      </c>
      <c r="B60" s="143"/>
      <c r="C60" s="144"/>
      <c r="D60" s="145"/>
      <c r="E60" s="146"/>
      <c r="F60" s="203"/>
      <c r="G60" s="203"/>
      <c r="H60" s="147"/>
      <c r="I60" s="148">
        <f aca="true" t="shared" si="1" ref="I60:V60">SUM(I32:I59,I20:I31)</f>
        <v>0</v>
      </c>
      <c r="J60" s="148">
        <f t="shared" si="1"/>
        <v>0</v>
      </c>
      <c r="K60" s="148">
        <f t="shared" si="1"/>
        <v>0</v>
      </c>
      <c r="L60" s="148">
        <f t="shared" si="1"/>
        <v>0</v>
      </c>
      <c r="M60" s="148">
        <f t="shared" si="1"/>
        <v>0</v>
      </c>
      <c r="N60" s="148">
        <f t="shared" si="1"/>
        <v>1123.5</v>
      </c>
      <c r="O60" s="148">
        <f t="shared" si="1"/>
        <v>0</v>
      </c>
      <c r="P60" s="148">
        <f t="shared" si="1"/>
        <v>7767</v>
      </c>
      <c r="Q60" s="148">
        <f t="shared" si="1"/>
        <v>0</v>
      </c>
      <c r="R60" s="148">
        <f t="shared" si="1"/>
        <v>0</v>
      </c>
      <c r="S60" s="148">
        <f t="shared" si="1"/>
        <v>101</v>
      </c>
      <c r="T60" s="148">
        <f t="shared" si="1"/>
        <v>0</v>
      </c>
      <c r="U60" s="148">
        <f t="shared" si="1"/>
        <v>0</v>
      </c>
      <c r="V60" s="148">
        <f t="shared" si="1"/>
        <v>0</v>
      </c>
    </row>
    <row r="61" spans="1:21" s="116" customFormat="1" ht="12.75">
      <c r="A61" s="111"/>
      <c r="B61" s="112"/>
      <c r="C61" s="113"/>
      <c r="D61" s="113"/>
      <c r="E61" s="114"/>
      <c r="F61" s="204"/>
      <c r="G61" s="204"/>
      <c r="H61" s="115"/>
      <c r="T61" s="117"/>
      <c r="U61" s="117"/>
    </row>
    <row r="62" spans="1:21" s="116" customFormat="1" ht="12.75">
      <c r="A62" s="111"/>
      <c r="B62" s="112"/>
      <c r="C62" s="113"/>
      <c r="D62" s="113"/>
      <c r="E62" s="114"/>
      <c r="F62" s="204"/>
      <c r="G62" s="204"/>
      <c r="H62" s="115"/>
      <c r="T62" s="117"/>
      <c r="U62" s="117"/>
    </row>
    <row r="63" spans="1:8" s="228" customFormat="1" ht="21">
      <c r="A63" s="226" t="s">
        <v>132</v>
      </c>
      <c r="B63" s="231"/>
      <c r="C63" s="232"/>
      <c r="D63" s="232"/>
      <c r="F63" s="233"/>
      <c r="G63" s="233"/>
      <c r="H63" s="234"/>
    </row>
    <row r="64" spans="1:22" ht="12.75">
      <c r="A64" s="53"/>
      <c r="B64" s="40" t="s">
        <v>51</v>
      </c>
      <c r="C64" s="41"/>
      <c r="D64" s="79"/>
      <c r="E64" s="38"/>
      <c r="F64" s="204"/>
      <c r="G64" s="204"/>
      <c r="H64" s="155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V64" s="156"/>
    </row>
    <row r="65" spans="3:31" ht="12.75">
      <c r="C65" s="37" t="s">
        <v>230</v>
      </c>
      <c r="D65" s="78">
        <v>362</v>
      </c>
      <c r="E65" s="38">
        <f>362/2</f>
        <v>181</v>
      </c>
      <c r="F65" s="200">
        <v>39173</v>
      </c>
      <c r="G65" s="201">
        <v>39353</v>
      </c>
      <c r="H65" s="155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>
        <v>696.6605400000001</v>
      </c>
      <c r="T65" s="179"/>
      <c r="U65" s="182">
        <f>1726*1.2/2</f>
        <v>1035.6</v>
      </c>
      <c r="V65" s="156"/>
      <c r="AE65" t="s">
        <v>194</v>
      </c>
    </row>
    <row r="66" spans="1:31" ht="12.75">
      <c r="A66" s="52"/>
      <c r="B66" s="52"/>
      <c r="C66" s="37" t="s">
        <v>231</v>
      </c>
      <c r="D66" s="78">
        <v>363</v>
      </c>
      <c r="E66" s="38">
        <v>362</v>
      </c>
      <c r="F66" s="201">
        <v>39356</v>
      </c>
      <c r="G66" s="201">
        <v>39719</v>
      </c>
      <c r="H66" s="155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>
        <v>838.34</v>
      </c>
      <c r="T66" s="179"/>
      <c r="U66" s="157">
        <f>1726*1.2</f>
        <v>2071.2</v>
      </c>
      <c r="V66" s="156"/>
      <c r="AE66" t="s">
        <v>194</v>
      </c>
    </row>
    <row r="67" spans="1:31" ht="12.75">
      <c r="A67" s="52"/>
      <c r="B67" s="52"/>
      <c r="C67" s="180" t="s">
        <v>232</v>
      </c>
      <c r="D67" s="78"/>
      <c r="E67" s="38"/>
      <c r="F67" s="201">
        <v>39722</v>
      </c>
      <c r="G67" s="201">
        <v>39904</v>
      </c>
      <c r="H67" s="155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79"/>
      <c r="U67" s="157"/>
      <c r="V67" s="156"/>
      <c r="AE67" s="181" t="s">
        <v>226</v>
      </c>
    </row>
    <row r="68" spans="1:31" ht="12.75">
      <c r="A68" s="52"/>
      <c r="B68" s="52"/>
      <c r="C68" s="37" t="s">
        <v>195</v>
      </c>
      <c r="D68" s="78"/>
      <c r="E68" s="38">
        <f>362/2</f>
        <v>181</v>
      </c>
      <c r="F68" s="200">
        <v>39173</v>
      </c>
      <c r="G68" s="201">
        <v>39353</v>
      </c>
      <c r="H68" s="155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79"/>
      <c r="U68" s="179"/>
      <c r="V68" s="178">
        <f>1726/2</f>
        <v>863</v>
      </c>
      <c r="AE68" t="s">
        <v>184</v>
      </c>
    </row>
    <row r="69" spans="1:31" ht="12.75">
      <c r="A69" s="52"/>
      <c r="B69" s="52"/>
      <c r="C69" s="37" t="s">
        <v>196</v>
      </c>
      <c r="D69" s="78"/>
      <c r="E69" s="38">
        <v>362</v>
      </c>
      <c r="F69" s="201">
        <v>39356</v>
      </c>
      <c r="G69" s="201">
        <v>39719</v>
      </c>
      <c r="H69" s="155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79"/>
      <c r="U69" s="179"/>
      <c r="V69" s="156">
        <v>1726</v>
      </c>
      <c r="AE69" t="s">
        <v>184</v>
      </c>
    </row>
    <row r="70" spans="1:31" ht="12.75">
      <c r="A70" s="52"/>
      <c r="B70" s="52"/>
      <c r="C70" s="180" t="s">
        <v>233</v>
      </c>
      <c r="D70" s="78"/>
      <c r="E70" s="38">
        <f>362/2</f>
        <v>181</v>
      </c>
      <c r="F70" s="201">
        <v>39722</v>
      </c>
      <c r="G70" s="201">
        <v>39904</v>
      </c>
      <c r="H70" s="155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79"/>
      <c r="U70" s="179"/>
      <c r="V70" s="181">
        <f>+V69/2</f>
        <v>863</v>
      </c>
      <c r="AE70" s="181" t="s">
        <v>226</v>
      </c>
    </row>
    <row r="71" spans="1:31" ht="12.75">
      <c r="A71" s="52"/>
      <c r="B71" s="52"/>
      <c r="C71" s="37" t="s">
        <v>197</v>
      </c>
      <c r="D71" s="78">
        <v>362</v>
      </c>
      <c r="E71" s="38">
        <f>362/2</f>
        <v>181</v>
      </c>
      <c r="F71" s="200">
        <v>39173</v>
      </c>
      <c r="G71" s="201">
        <v>39353</v>
      </c>
      <c r="H71" s="155"/>
      <c r="I71" s="156"/>
      <c r="J71" s="156"/>
      <c r="K71" s="156"/>
      <c r="L71" s="156"/>
      <c r="M71" s="156"/>
      <c r="N71" s="156"/>
      <c r="O71" s="156"/>
      <c r="P71" s="178">
        <f>1726*1.5/2</f>
        <v>1294.5</v>
      </c>
      <c r="Q71" s="156"/>
      <c r="R71" s="156"/>
      <c r="S71" s="156">
        <v>1435.968</v>
      </c>
      <c r="T71" s="179"/>
      <c r="U71" s="178">
        <f>1726/2</f>
        <v>863</v>
      </c>
      <c r="V71" s="156"/>
      <c r="AE71" t="s">
        <v>184</v>
      </c>
    </row>
    <row r="72" spans="1:31" ht="12.75">
      <c r="A72" s="52"/>
      <c r="B72" s="52"/>
      <c r="C72" s="37" t="s">
        <v>198</v>
      </c>
      <c r="D72" s="78">
        <v>362</v>
      </c>
      <c r="E72" s="38">
        <v>362</v>
      </c>
      <c r="F72" s="201">
        <v>39356</v>
      </c>
      <c r="G72" s="201">
        <v>39719</v>
      </c>
      <c r="H72" s="155"/>
      <c r="I72" s="156"/>
      <c r="J72" s="156"/>
      <c r="K72" s="156"/>
      <c r="L72" s="156"/>
      <c r="M72" s="156"/>
      <c r="N72" s="156"/>
      <c r="O72" s="156"/>
      <c r="P72" s="156">
        <f>1726*1.5</f>
        <v>2589</v>
      </c>
      <c r="Q72" s="156"/>
      <c r="R72" s="156"/>
      <c r="S72" s="156">
        <v>1435.968</v>
      </c>
      <c r="T72" s="179"/>
      <c r="U72" s="156">
        <v>1726</v>
      </c>
      <c r="V72" s="156"/>
      <c r="AE72" t="s">
        <v>184</v>
      </c>
    </row>
    <row r="73" spans="1:31" ht="12.75">
      <c r="A73" s="55"/>
      <c r="B73" s="53"/>
      <c r="C73" s="180" t="s">
        <v>234</v>
      </c>
      <c r="D73" s="78"/>
      <c r="E73" s="38">
        <f>362/2</f>
        <v>181</v>
      </c>
      <c r="F73" s="201">
        <v>39722</v>
      </c>
      <c r="G73" s="201">
        <v>39904</v>
      </c>
      <c r="H73" s="155"/>
      <c r="I73" s="156"/>
      <c r="J73" s="156"/>
      <c r="K73" s="156"/>
      <c r="L73" s="156"/>
      <c r="M73" s="156"/>
      <c r="N73" s="156"/>
      <c r="O73" s="156"/>
      <c r="P73" s="181">
        <f>+P72/2</f>
        <v>1294.5</v>
      </c>
      <c r="Q73" s="156"/>
      <c r="R73" s="156"/>
      <c r="S73" s="156"/>
      <c r="T73" s="179"/>
      <c r="U73" s="181">
        <f>+U72/2</f>
        <v>863</v>
      </c>
      <c r="V73" s="156"/>
      <c r="AE73" s="181" t="s">
        <v>226</v>
      </c>
    </row>
    <row r="74" spans="1:31" ht="12.75">
      <c r="A74" s="55"/>
      <c r="B74" s="53"/>
      <c r="C74" s="37" t="s">
        <v>175</v>
      </c>
      <c r="D74" s="78"/>
      <c r="E74" s="38">
        <f>362/2</f>
        <v>181</v>
      </c>
      <c r="F74" s="200">
        <v>39173</v>
      </c>
      <c r="G74" s="201">
        <v>39353</v>
      </c>
      <c r="H74" s="155"/>
      <c r="I74" s="178">
        <f>36/2</f>
        <v>18</v>
      </c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79"/>
      <c r="U74" s="156"/>
      <c r="V74" s="156"/>
      <c r="AE74" t="s">
        <v>174</v>
      </c>
    </row>
    <row r="75" spans="1:31" ht="12.75">
      <c r="A75" s="55"/>
      <c r="B75" s="53"/>
      <c r="C75" s="37" t="s">
        <v>176</v>
      </c>
      <c r="D75" s="78"/>
      <c r="E75" s="38">
        <v>362</v>
      </c>
      <c r="F75" s="201">
        <v>39356</v>
      </c>
      <c r="G75" s="201">
        <v>39719</v>
      </c>
      <c r="H75" s="155"/>
      <c r="I75" s="156">
        <v>36</v>
      </c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79"/>
      <c r="U75" s="156"/>
      <c r="V75" s="156"/>
      <c r="AE75" t="s">
        <v>174</v>
      </c>
    </row>
    <row r="76" spans="1:31" ht="12.75">
      <c r="A76" s="55"/>
      <c r="B76" s="53"/>
      <c r="C76" s="180" t="s">
        <v>235</v>
      </c>
      <c r="D76" s="78"/>
      <c r="E76" s="38">
        <f>362/2</f>
        <v>181</v>
      </c>
      <c r="F76" s="201">
        <v>39722</v>
      </c>
      <c r="G76" s="201">
        <v>39904</v>
      </c>
      <c r="H76" s="155"/>
      <c r="I76" s="181">
        <f>+I75/2</f>
        <v>18</v>
      </c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79"/>
      <c r="U76" s="156"/>
      <c r="V76" s="156"/>
      <c r="AE76" s="181" t="s">
        <v>226</v>
      </c>
    </row>
    <row r="77" spans="1:22" ht="12.75">
      <c r="A77" s="55"/>
      <c r="B77" s="53"/>
      <c r="C77" s="37"/>
      <c r="D77" s="78"/>
      <c r="E77" s="38"/>
      <c r="F77" s="201"/>
      <c r="G77" s="201"/>
      <c r="H77" s="155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U77" s="156"/>
      <c r="V77" s="156"/>
    </row>
    <row r="78" spans="2:8" ht="12.75">
      <c r="B78" s="40" t="s">
        <v>135</v>
      </c>
      <c r="C78" s="37"/>
      <c r="D78" s="78"/>
      <c r="E78" s="38"/>
      <c r="F78" s="201"/>
      <c r="G78" s="201"/>
      <c r="H78" s="66"/>
    </row>
    <row r="79" spans="1:19" ht="12.75">
      <c r="A79" s="40"/>
      <c r="C79" s="159" t="s">
        <v>52</v>
      </c>
      <c r="D79" s="159">
        <v>75</v>
      </c>
      <c r="E79" s="160">
        <v>35</v>
      </c>
      <c r="F79" s="201">
        <v>39092</v>
      </c>
      <c r="G79" s="201">
        <f aca="true" t="shared" si="2" ref="G79:G94">F79+E79</f>
        <v>39127</v>
      </c>
      <c r="H79" s="155">
        <v>1</v>
      </c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>
        <v>245</v>
      </c>
    </row>
    <row r="80" spans="1:19" ht="12.75">
      <c r="A80" s="40"/>
      <c r="C80" s="159" t="s">
        <v>53</v>
      </c>
      <c r="D80" s="159">
        <v>75</v>
      </c>
      <c r="E80" s="160">
        <v>7</v>
      </c>
      <c r="F80" s="201">
        <f aca="true" t="shared" si="3" ref="F80:F130">G79</f>
        <v>39127</v>
      </c>
      <c r="G80" s="201">
        <f t="shared" si="2"/>
        <v>39134</v>
      </c>
      <c r="H80" s="155">
        <v>1</v>
      </c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>
        <v>17.1</v>
      </c>
    </row>
    <row r="81" spans="1:19" ht="12.75">
      <c r="A81" s="40"/>
      <c r="C81" s="159" t="s">
        <v>54</v>
      </c>
      <c r="D81" s="159">
        <v>2</v>
      </c>
      <c r="E81" s="160">
        <v>1</v>
      </c>
      <c r="F81" s="201">
        <f t="shared" si="3"/>
        <v>39134</v>
      </c>
      <c r="G81" s="201">
        <f t="shared" si="2"/>
        <v>39135</v>
      </c>
      <c r="H81" s="155">
        <v>1</v>
      </c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</row>
    <row r="82" spans="1:19" ht="12.75">
      <c r="A82" s="40"/>
      <c r="C82" s="159" t="s">
        <v>66</v>
      </c>
      <c r="D82" s="159">
        <v>75</v>
      </c>
      <c r="E82" s="160">
        <v>3</v>
      </c>
      <c r="F82" s="201">
        <f t="shared" si="3"/>
        <v>39135</v>
      </c>
      <c r="G82" s="201">
        <f t="shared" si="2"/>
        <v>39138</v>
      </c>
      <c r="H82" s="155">
        <v>1</v>
      </c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>
        <v>42</v>
      </c>
    </row>
    <row r="83" spans="1:19" ht="12.75">
      <c r="A83" s="40"/>
      <c r="C83" s="159" t="s">
        <v>56</v>
      </c>
      <c r="D83" s="159">
        <v>43</v>
      </c>
      <c r="E83" s="160">
        <v>14</v>
      </c>
      <c r="F83" s="201">
        <f t="shared" si="3"/>
        <v>39138</v>
      </c>
      <c r="G83" s="201">
        <f>F83+E83</f>
        <v>39152</v>
      </c>
      <c r="H83" s="155">
        <v>1</v>
      </c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>
        <v>256</v>
      </c>
    </row>
    <row r="84" spans="1:19" ht="12.75">
      <c r="A84" s="40"/>
      <c r="C84" s="159" t="s">
        <v>58</v>
      </c>
      <c r="D84" s="159">
        <v>41</v>
      </c>
      <c r="E84" s="160">
        <v>3</v>
      </c>
      <c r="F84" s="201">
        <f t="shared" si="3"/>
        <v>39152</v>
      </c>
      <c r="G84" s="201">
        <f t="shared" si="2"/>
        <v>39155</v>
      </c>
      <c r="H84" s="155">
        <v>1</v>
      </c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>
        <v>240</v>
      </c>
    </row>
    <row r="85" spans="1:19" ht="12.75">
      <c r="A85" s="40"/>
      <c r="C85" s="159" t="s">
        <v>134</v>
      </c>
      <c r="D85" s="159"/>
      <c r="E85" s="160">
        <v>4</v>
      </c>
      <c r="F85" s="201">
        <f t="shared" si="3"/>
        <v>39155</v>
      </c>
      <c r="G85" s="201">
        <f>F85+E85</f>
        <v>39159</v>
      </c>
      <c r="H85" s="155">
        <v>1</v>
      </c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>
        <v>28</v>
      </c>
    </row>
    <row r="86" spans="1:19" ht="12.75">
      <c r="A86" s="40"/>
      <c r="C86" s="159" t="s">
        <v>61</v>
      </c>
      <c r="D86" s="159">
        <v>8</v>
      </c>
      <c r="E86" s="160">
        <v>5</v>
      </c>
      <c r="F86" s="201">
        <f aca="true" t="shared" si="4" ref="F86:F91">G85</f>
        <v>39159</v>
      </c>
      <c r="G86" s="201">
        <f>F86+E86</f>
        <v>39164</v>
      </c>
      <c r="H86" s="155">
        <v>1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>
        <v>65</v>
      </c>
    </row>
    <row r="87" spans="1:19" ht="12.75">
      <c r="A87" s="40"/>
      <c r="C87" s="159" t="s">
        <v>62</v>
      </c>
      <c r="D87" s="159">
        <v>2</v>
      </c>
      <c r="E87" s="160">
        <v>2</v>
      </c>
      <c r="F87" s="201">
        <f t="shared" si="4"/>
        <v>39164</v>
      </c>
      <c r="G87" s="201">
        <f>F87+E87</f>
        <v>39166</v>
      </c>
      <c r="H87" s="155">
        <v>1</v>
      </c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>
        <v>28</v>
      </c>
    </row>
    <row r="88" spans="1:21" ht="12.75">
      <c r="A88" s="40"/>
      <c r="C88" s="37" t="s">
        <v>59</v>
      </c>
      <c r="D88" s="78">
        <v>34</v>
      </c>
      <c r="E88" s="38">
        <v>15</v>
      </c>
      <c r="F88" s="201">
        <f t="shared" si="4"/>
        <v>39166</v>
      </c>
      <c r="G88" s="201">
        <f t="shared" si="2"/>
        <v>39181</v>
      </c>
      <c r="H88" s="66">
        <v>0.5</v>
      </c>
      <c r="S88" s="97">
        <v>192</v>
      </c>
      <c r="T88" s="86">
        <v>2.5</v>
      </c>
      <c r="U88" s="86">
        <f aca="true" t="shared" si="5" ref="U88:U94">8*T88*E88</f>
        <v>300</v>
      </c>
    </row>
    <row r="89" spans="1:31" ht="12.75">
      <c r="A89" s="40"/>
      <c r="C89" s="37" t="s">
        <v>138</v>
      </c>
      <c r="D89" s="78">
        <v>34</v>
      </c>
      <c r="E89" s="38">
        <v>10</v>
      </c>
      <c r="F89" s="201">
        <f t="shared" si="4"/>
        <v>39181</v>
      </c>
      <c r="G89" s="201">
        <f>F89+E89</f>
        <v>39191</v>
      </c>
      <c r="H89" s="66" t="s">
        <v>157</v>
      </c>
      <c r="I89" s="83">
        <v>2</v>
      </c>
      <c r="S89" s="97">
        <v>192</v>
      </c>
      <c r="T89" s="86">
        <v>2.5</v>
      </c>
      <c r="U89" s="86">
        <f t="shared" si="5"/>
        <v>200</v>
      </c>
      <c r="AE89" t="s">
        <v>205</v>
      </c>
    </row>
    <row r="90" spans="1:31" ht="12.75">
      <c r="A90" s="40"/>
      <c r="C90" s="37" t="s">
        <v>60</v>
      </c>
      <c r="D90" s="78">
        <v>6</v>
      </c>
      <c r="E90" s="38">
        <v>5</v>
      </c>
      <c r="F90" s="201">
        <f t="shared" si="4"/>
        <v>39191</v>
      </c>
      <c r="G90" s="201">
        <f t="shared" si="2"/>
        <v>39196</v>
      </c>
      <c r="H90" s="66" t="s">
        <v>157</v>
      </c>
      <c r="S90" s="97">
        <v>46</v>
      </c>
      <c r="T90" s="86">
        <v>2.5</v>
      </c>
      <c r="U90" s="86">
        <f t="shared" si="5"/>
        <v>100</v>
      </c>
      <c r="AE90" t="s">
        <v>205</v>
      </c>
    </row>
    <row r="91" spans="1:31" ht="12.75">
      <c r="A91" s="40"/>
      <c r="C91" s="37" t="s">
        <v>57</v>
      </c>
      <c r="D91" s="78">
        <v>6</v>
      </c>
      <c r="E91" s="38">
        <v>18</v>
      </c>
      <c r="F91" s="201">
        <f t="shared" si="4"/>
        <v>39196</v>
      </c>
      <c r="G91" s="201">
        <f>F91+E91</f>
        <v>39214</v>
      </c>
      <c r="H91" s="66" t="s">
        <v>160</v>
      </c>
      <c r="S91" s="97">
        <v>35</v>
      </c>
      <c r="T91" s="86">
        <v>2.5</v>
      </c>
      <c r="U91" s="86">
        <f t="shared" si="5"/>
        <v>360</v>
      </c>
      <c r="AE91" t="s">
        <v>205</v>
      </c>
    </row>
    <row r="92" spans="1:21" s="163" customFormat="1" ht="12.75">
      <c r="A92" s="110"/>
      <c r="B92" s="175"/>
      <c r="C92" s="164" t="s">
        <v>224</v>
      </c>
      <c r="D92" s="165">
        <v>48</v>
      </c>
      <c r="E92" s="166">
        <v>4</v>
      </c>
      <c r="F92" s="201">
        <f>G91</f>
        <v>39214</v>
      </c>
      <c r="G92" s="201">
        <f>F92+E92</f>
        <v>39218</v>
      </c>
      <c r="H92" s="171"/>
      <c r="S92" s="173">
        <v>288</v>
      </c>
      <c r="T92" s="174">
        <v>2.5</v>
      </c>
      <c r="U92" s="174">
        <f t="shared" si="5"/>
        <v>80</v>
      </c>
    </row>
    <row r="93" spans="1:31" ht="12.75">
      <c r="A93" s="40"/>
      <c r="C93" s="37" t="s">
        <v>63</v>
      </c>
      <c r="D93" s="78">
        <v>7</v>
      </c>
      <c r="E93" s="38">
        <v>4</v>
      </c>
      <c r="F93" s="201">
        <f>G91</f>
        <v>39214</v>
      </c>
      <c r="G93" s="201">
        <f t="shared" si="2"/>
        <v>39218</v>
      </c>
      <c r="H93" s="66" t="s">
        <v>161</v>
      </c>
      <c r="S93" s="97">
        <v>33.15</v>
      </c>
      <c r="T93" s="86">
        <v>2.5</v>
      </c>
      <c r="U93" s="86">
        <f t="shared" si="5"/>
        <v>80</v>
      </c>
      <c r="AE93" t="s">
        <v>205</v>
      </c>
    </row>
    <row r="94" spans="1:31" ht="12.75">
      <c r="A94" s="40"/>
      <c r="B94" s="53"/>
      <c r="C94" s="37" t="s">
        <v>64</v>
      </c>
      <c r="D94" s="78">
        <v>4</v>
      </c>
      <c r="E94" s="38">
        <v>2</v>
      </c>
      <c r="F94" s="201">
        <f t="shared" si="3"/>
        <v>39218</v>
      </c>
      <c r="G94" s="201">
        <f t="shared" si="2"/>
        <v>39220</v>
      </c>
      <c r="H94" s="66" t="s">
        <v>161</v>
      </c>
      <c r="S94" s="97">
        <v>42</v>
      </c>
      <c r="T94" s="86">
        <v>2.5</v>
      </c>
      <c r="U94" s="86">
        <f t="shared" si="5"/>
        <v>40</v>
      </c>
      <c r="AE94" t="s">
        <v>205</v>
      </c>
    </row>
    <row r="95" spans="2:8" ht="12.75">
      <c r="B95" s="40" t="s">
        <v>136</v>
      </c>
      <c r="C95" s="37"/>
      <c r="D95" s="78"/>
      <c r="E95" s="38"/>
      <c r="F95" s="201"/>
      <c r="G95" s="201"/>
      <c r="H95" s="66"/>
    </row>
    <row r="96" spans="1:9" ht="12.75">
      <c r="A96" s="40"/>
      <c r="B96" s="53"/>
      <c r="C96" s="37" t="s">
        <v>178</v>
      </c>
      <c r="D96" s="78"/>
      <c r="E96" s="38"/>
      <c r="F96" s="201"/>
      <c r="G96" s="201"/>
      <c r="H96" s="66"/>
      <c r="I96" s="83">
        <v>2</v>
      </c>
    </row>
    <row r="97" spans="1:19" ht="12.75">
      <c r="A97" s="40"/>
      <c r="C97" s="159" t="s">
        <v>52</v>
      </c>
      <c r="D97" s="159">
        <v>35</v>
      </c>
      <c r="E97" s="160">
        <v>12</v>
      </c>
      <c r="F97" s="201">
        <v>39131</v>
      </c>
      <c r="G97" s="201">
        <f>F97+E97</f>
        <v>39143</v>
      </c>
      <c r="H97" s="155">
        <v>1</v>
      </c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>
        <v>245</v>
      </c>
    </row>
    <row r="98" spans="1:19" ht="12.75">
      <c r="A98" s="40"/>
      <c r="C98" s="159" t="s">
        <v>53</v>
      </c>
      <c r="D98" s="159">
        <v>5</v>
      </c>
      <c r="E98" s="160">
        <v>7</v>
      </c>
      <c r="F98" s="201">
        <f t="shared" si="3"/>
        <v>39143</v>
      </c>
      <c r="G98" s="201">
        <f aca="true" t="shared" si="6" ref="G98:G112">F98+E98</f>
        <v>39150</v>
      </c>
      <c r="H98" s="155">
        <v>1</v>
      </c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>
        <v>53</v>
      </c>
    </row>
    <row r="99" spans="1:19" ht="12.75">
      <c r="A99" s="40"/>
      <c r="C99" s="159" t="s">
        <v>54</v>
      </c>
      <c r="D99" s="159">
        <v>0</v>
      </c>
      <c r="E99" s="160">
        <v>1</v>
      </c>
      <c r="F99" s="201">
        <f t="shared" si="3"/>
        <v>39150</v>
      </c>
      <c r="G99" s="201">
        <f t="shared" si="6"/>
        <v>39151</v>
      </c>
      <c r="H99" s="155">
        <v>1</v>
      </c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>
        <v>11</v>
      </c>
    </row>
    <row r="100" spans="1:19" ht="12.75">
      <c r="A100" s="40"/>
      <c r="C100" s="159" t="s">
        <v>55</v>
      </c>
      <c r="D100" s="159">
        <v>15</v>
      </c>
      <c r="E100" s="160">
        <v>3</v>
      </c>
      <c r="F100" s="201">
        <f t="shared" si="3"/>
        <v>39151</v>
      </c>
      <c r="G100" s="201">
        <f t="shared" si="6"/>
        <v>39154</v>
      </c>
      <c r="H100" s="155">
        <v>1</v>
      </c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>
        <v>183</v>
      </c>
    </row>
    <row r="101" spans="1:19" ht="12.75">
      <c r="A101" s="40"/>
      <c r="C101" s="159" t="s">
        <v>56</v>
      </c>
      <c r="D101" s="159">
        <v>27</v>
      </c>
      <c r="E101" s="160">
        <v>14</v>
      </c>
      <c r="F101" s="201">
        <f t="shared" si="3"/>
        <v>39154</v>
      </c>
      <c r="G101" s="201">
        <f t="shared" si="6"/>
        <v>39168</v>
      </c>
      <c r="H101" s="155">
        <v>1</v>
      </c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>
        <v>280</v>
      </c>
    </row>
    <row r="102" spans="1:19" ht="12.75">
      <c r="A102" s="40"/>
      <c r="C102" s="159" t="s">
        <v>58</v>
      </c>
      <c r="D102" s="159">
        <v>31</v>
      </c>
      <c r="E102" s="160">
        <v>3</v>
      </c>
      <c r="F102" s="201">
        <f>G101</f>
        <v>39168</v>
      </c>
      <c r="G102" s="201">
        <f aca="true" t="shared" si="7" ref="G102:G108">F102+E102</f>
        <v>39171</v>
      </c>
      <c r="H102" s="155">
        <v>1</v>
      </c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>
        <v>163</v>
      </c>
    </row>
    <row r="103" spans="1:19" ht="12" customHeight="1">
      <c r="A103" s="40"/>
      <c r="C103" s="159" t="s">
        <v>134</v>
      </c>
      <c r="D103" s="159"/>
      <c r="E103" s="160">
        <v>4</v>
      </c>
      <c r="F103" s="201">
        <f aca="true" t="shared" si="8" ref="F103:F109">G102</f>
        <v>39171</v>
      </c>
      <c r="G103" s="200">
        <f t="shared" si="7"/>
        <v>39175</v>
      </c>
      <c r="H103" s="155">
        <v>1</v>
      </c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>
        <v>28</v>
      </c>
    </row>
    <row r="104" spans="1:31" ht="12.75">
      <c r="A104" s="40"/>
      <c r="C104" s="37" t="s">
        <v>61</v>
      </c>
      <c r="D104" s="78">
        <v>8</v>
      </c>
      <c r="E104" s="38">
        <v>5</v>
      </c>
      <c r="F104" s="201">
        <f t="shared" si="8"/>
        <v>39175</v>
      </c>
      <c r="G104" s="201">
        <f t="shared" si="7"/>
        <v>39180</v>
      </c>
      <c r="H104" s="66" t="s">
        <v>157</v>
      </c>
      <c r="S104" s="97">
        <v>80</v>
      </c>
      <c r="T104" s="86">
        <v>2.5</v>
      </c>
      <c r="U104" s="86">
        <f aca="true" t="shared" si="9" ref="U104:U112">8*T104*E104</f>
        <v>100</v>
      </c>
      <c r="AE104" t="s">
        <v>205</v>
      </c>
    </row>
    <row r="105" spans="1:31" ht="12.75">
      <c r="A105" s="40"/>
      <c r="C105" s="37" t="s">
        <v>62</v>
      </c>
      <c r="D105" s="78">
        <v>2</v>
      </c>
      <c r="E105" s="38">
        <v>2</v>
      </c>
      <c r="F105" s="201">
        <f t="shared" si="8"/>
        <v>39180</v>
      </c>
      <c r="G105" s="201">
        <f t="shared" si="7"/>
        <v>39182</v>
      </c>
      <c r="H105" s="66" t="s">
        <v>157</v>
      </c>
      <c r="S105" s="97">
        <v>23</v>
      </c>
      <c r="T105" s="86">
        <v>2.5</v>
      </c>
      <c r="U105" s="86">
        <f t="shared" si="9"/>
        <v>40</v>
      </c>
      <c r="AE105" t="s">
        <v>205</v>
      </c>
    </row>
    <row r="106" spans="1:31" ht="12.75">
      <c r="A106" s="40"/>
      <c r="C106" s="37" t="s">
        <v>59</v>
      </c>
      <c r="D106" s="78">
        <v>34</v>
      </c>
      <c r="E106" s="38">
        <v>15</v>
      </c>
      <c r="F106" s="201">
        <f t="shared" si="8"/>
        <v>39182</v>
      </c>
      <c r="G106" s="201">
        <f t="shared" si="7"/>
        <v>39197</v>
      </c>
      <c r="H106" s="66" t="s">
        <v>159</v>
      </c>
      <c r="S106" s="97">
        <v>384</v>
      </c>
      <c r="T106" s="86">
        <v>2.5</v>
      </c>
      <c r="U106" s="86">
        <f t="shared" si="9"/>
        <v>300</v>
      </c>
      <c r="AE106" t="s">
        <v>205</v>
      </c>
    </row>
    <row r="107" spans="1:31" ht="12.75">
      <c r="A107" s="40"/>
      <c r="C107" s="37" t="s">
        <v>138</v>
      </c>
      <c r="D107" s="78">
        <v>34</v>
      </c>
      <c r="E107" s="38">
        <v>10</v>
      </c>
      <c r="F107" s="201">
        <f t="shared" si="8"/>
        <v>39197</v>
      </c>
      <c r="G107" s="201">
        <f t="shared" si="7"/>
        <v>39207</v>
      </c>
      <c r="H107" s="66" t="s">
        <v>159</v>
      </c>
      <c r="I107" s="83">
        <v>2</v>
      </c>
      <c r="S107" s="97">
        <v>192</v>
      </c>
      <c r="T107" s="86">
        <v>2.5</v>
      </c>
      <c r="U107" s="86">
        <f t="shared" si="9"/>
        <v>200</v>
      </c>
      <c r="AE107" t="s">
        <v>205</v>
      </c>
    </row>
    <row r="108" spans="1:31" ht="12.75">
      <c r="A108" s="40"/>
      <c r="C108" s="37" t="s">
        <v>60</v>
      </c>
      <c r="D108" s="78">
        <v>7</v>
      </c>
      <c r="E108" s="38">
        <v>5</v>
      </c>
      <c r="F108" s="201">
        <f t="shared" si="8"/>
        <v>39207</v>
      </c>
      <c r="G108" s="201">
        <f t="shared" si="7"/>
        <v>39212</v>
      </c>
      <c r="H108" s="66" t="s">
        <v>162</v>
      </c>
      <c r="S108" s="97">
        <v>38</v>
      </c>
      <c r="T108" s="86">
        <v>2.5</v>
      </c>
      <c r="U108" s="86">
        <f t="shared" si="9"/>
        <v>100</v>
      </c>
      <c r="AE108" t="s">
        <v>205</v>
      </c>
    </row>
    <row r="109" spans="1:31" ht="12.75">
      <c r="A109" s="40"/>
      <c r="C109" s="37" t="s">
        <v>57</v>
      </c>
      <c r="D109" s="78">
        <v>12</v>
      </c>
      <c r="E109" s="38">
        <v>18</v>
      </c>
      <c r="F109" s="201">
        <f t="shared" si="8"/>
        <v>39212</v>
      </c>
      <c r="G109" s="201">
        <f t="shared" si="6"/>
        <v>39230</v>
      </c>
      <c r="H109" s="66" t="s">
        <v>162</v>
      </c>
      <c r="S109" s="97">
        <v>10</v>
      </c>
      <c r="T109" s="86">
        <v>2.5</v>
      </c>
      <c r="U109" s="86">
        <f t="shared" si="9"/>
        <v>360</v>
      </c>
      <c r="AE109" t="s">
        <v>205</v>
      </c>
    </row>
    <row r="110" spans="1:21" s="163" customFormat="1" ht="12.75">
      <c r="A110" s="110"/>
      <c r="B110" s="175"/>
      <c r="C110" s="164" t="s">
        <v>224</v>
      </c>
      <c r="D110" s="165">
        <v>48</v>
      </c>
      <c r="E110" s="166">
        <v>4</v>
      </c>
      <c r="F110" s="201">
        <f>G109</f>
        <v>39230</v>
      </c>
      <c r="G110" s="201">
        <f>F110+E110</f>
        <v>39234</v>
      </c>
      <c r="H110" s="171"/>
      <c r="S110" s="173">
        <v>288</v>
      </c>
      <c r="T110" s="174">
        <v>2.5</v>
      </c>
      <c r="U110" s="174">
        <f>8*T110*E110</f>
        <v>80</v>
      </c>
    </row>
    <row r="111" spans="1:31" ht="12.75">
      <c r="A111" s="40"/>
      <c r="C111" s="37" t="s">
        <v>63</v>
      </c>
      <c r="D111" s="78">
        <v>4</v>
      </c>
      <c r="E111" s="38">
        <v>4</v>
      </c>
      <c r="F111" s="201">
        <f>G109</f>
        <v>39230</v>
      </c>
      <c r="G111" s="201">
        <f t="shared" si="6"/>
        <v>39234</v>
      </c>
      <c r="H111" s="66" t="s">
        <v>162</v>
      </c>
      <c r="S111" s="97">
        <v>33.15</v>
      </c>
      <c r="T111" s="86">
        <v>2.5</v>
      </c>
      <c r="U111" s="86">
        <f t="shared" si="9"/>
        <v>80</v>
      </c>
      <c r="AE111" t="s">
        <v>205</v>
      </c>
    </row>
    <row r="112" spans="1:31" ht="12.75">
      <c r="A112" s="40"/>
      <c r="C112" s="37" t="s">
        <v>64</v>
      </c>
      <c r="D112" s="78">
        <v>2</v>
      </c>
      <c r="E112" s="38">
        <v>2</v>
      </c>
      <c r="F112" s="201">
        <f t="shared" si="3"/>
        <v>39234</v>
      </c>
      <c r="G112" s="201">
        <f t="shared" si="6"/>
        <v>39236</v>
      </c>
      <c r="H112" s="66" t="s">
        <v>162</v>
      </c>
      <c r="S112" s="97">
        <v>63</v>
      </c>
      <c r="T112" s="86">
        <v>2.5</v>
      </c>
      <c r="U112" s="86">
        <f t="shared" si="9"/>
        <v>40</v>
      </c>
      <c r="AE112" t="s">
        <v>205</v>
      </c>
    </row>
    <row r="113" spans="2:8" ht="12.75">
      <c r="B113" s="40" t="s">
        <v>137</v>
      </c>
      <c r="C113" s="37"/>
      <c r="D113" s="78"/>
      <c r="E113" s="38"/>
      <c r="F113" s="201"/>
      <c r="G113" s="201"/>
      <c r="H113" s="66"/>
    </row>
    <row r="114" spans="1:9" ht="12.75">
      <c r="A114" s="40"/>
      <c r="B114" s="53"/>
      <c r="C114" s="37" t="s">
        <v>178</v>
      </c>
      <c r="D114" s="78"/>
      <c r="E114" s="38"/>
      <c r="F114" s="201"/>
      <c r="G114" s="201"/>
      <c r="H114" s="66"/>
      <c r="I114" s="83">
        <v>2</v>
      </c>
    </row>
    <row r="115" spans="1:21" s="156" customFormat="1" ht="12.75">
      <c r="A115" s="161"/>
      <c r="B115" s="162"/>
      <c r="C115" s="159" t="s">
        <v>52</v>
      </c>
      <c r="D115" s="159">
        <v>26</v>
      </c>
      <c r="E115" s="160">
        <v>12</v>
      </c>
      <c r="F115" s="201">
        <v>39181</v>
      </c>
      <c r="G115" s="201">
        <f aca="true" t="shared" si="10" ref="G115:G130">F115+E115</f>
        <v>39193</v>
      </c>
      <c r="H115" s="155">
        <v>1</v>
      </c>
      <c r="S115" s="156">
        <v>221</v>
      </c>
      <c r="T115" s="86"/>
      <c r="U115" s="86"/>
    </row>
    <row r="116" spans="1:31" ht="12.75">
      <c r="A116" s="40"/>
      <c r="B116" s="52"/>
      <c r="C116" s="37" t="s">
        <v>53</v>
      </c>
      <c r="D116" s="78">
        <v>3</v>
      </c>
      <c r="E116" s="38">
        <v>7</v>
      </c>
      <c r="F116" s="201">
        <f t="shared" si="3"/>
        <v>39193</v>
      </c>
      <c r="G116" s="201">
        <f t="shared" si="10"/>
        <v>39200</v>
      </c>
      <c r="H116" s="66" t="s">
        <v>158</v>
      </c>
      <c r="S116" s="97">
        <v>29</v>
      </c>
      <c r="T116" s="86">
        <v>2.5</v>
      </c>
      <c r="U116" s="86">
        <f aca="true" t="shared" si="11" ref="U116:U133">8*T116*E116</f>
        <v>140</v>
      </c>
      <c r="AE116" t="s">
        <v>205</v>
      </c>
    </row>
    <row r="117" spans="1:31" ht="12.75">
      <c r="A117" s="40"/>
      <c r="B117" s="52"/>
      <c r="C117" s="37" t="s">
        <v>54</v>
      </c>
      <c r="D117" s="78">
        <v>0</v>
      </c>
      <c r="E117" s="38">
        <v>1</v>
      </c>
      <c r="F117" s="201">
        <f t="shared" si="3"/>
        <v>39200</v>
      </c>
      <c r="G117" s="201">
        <f t="shared" si="10"/>
        <v>39201</v>
      </c>
      <c r="H117" s="66" t="s">
        <v>158</v>
      </c>
      <c r="S117" s="97">
        <v>11</v>
      </c>
      <c r="T117" s="86">
        <v>2.5</v>
      </c>
      <c r="U117" s="86">
        <f t="shared" si="11"/>
        <v>20</v>
      </c>
      <c r="AE117" t="s">
        <v>205</v>
      </c>
    </row>
    <row r="118" spans="1:31" ht="12.75">
      <c r="A118" s="40"/>
      <c r="B118" s="52"/>
      <c r="C118" s="37" t="s">
        <v>55</v>
      </c>
      <c r="D118" s="78">
        <v>15</v>
      </c>
      <c r="E118" s="38">
        <v>3</v>
      </c>
      <c r="F118" s="201">
        <f t="shared" si="3"/>
        <v>39201</v>
      </c>
      <c r="G118" s="201">
        <f t="shared" si="10"/>
        <v>39204</v>
      </c>
      <c r="H118" s="66" t="s">
        <v>158</v>
      </c>
      <c r="I118" s="83">
        <v>2</v>
      </c>
      <c r="S118" s="97">
        <v>86</v>
      </c>
      <c r="T118" s="86">
        <v>2.5</v>
      </c>
      <c r="U118" s="86">
        <f t="shared" si="11"/>
        <v>60</v>
      </c>
      <c r="AE118" t="s">
        <v>205</v>
      </c>
    </row>
    <row r="119" spans="1:31" ht="12.75">
      <c r="A119" s="40"/>
      <c r="B119" s="52"/>
      <c r="C119" s="37" t="s">
        <v>56</v>
      </c>
      <c r="D119" s="78">
        <v>28</v>
      </c>
      <c r="E119" s="38">
        <v>14</v>
      </c>
      <c r="F119" s="201">
        <f t="shared" si="3"/>
        <v>39204</v>
      </c>
      <c r="G119" s="201">
        <f t="shared" si="10"/>
        <v>39218</v>
      </c>
      <c r="H119" s="66" t="s">
        <v>159</v>
      </c>
      <c r="S119" s="97">
        <v>420</v>
      </c>
      <c r="T119" s="86">
        <v>2.5</v>
      </c>
      <c r="U119" s="86">
        <f t="shared" si="11"/>
        <v>280</v>
      </c>
      <c r="AE119" t="s">
        <v>205</v>
      </c>
    </row>
    <row r="120" spans="1:31" ht="12.75">
      <c r="A120" s="40"/>
      <c r="B120" s="52"/>
      <c r="C120" s="37" t="s">
        <v>58</v>
      </c>
      <c r="D120" s="78">
        <v>26</v>
      </c>
      <c r="E120" s="38">
        <v>3</v>
      </c>
      <c r="F120" s="201">
        <f t="shared" si="3"/>
        <v>39218</v>
      </c>
      <c r="G120" s="201">
        <f aca="true" t="shared" si="12" ref="G120:G126">F120+E120</f>
        <v>39221</v>
      </c>
      <c r="H120" s="66" t="s">
        <v>159</v>
      </c>
      <c r="S120" s="97">
        <v>266</v>
      </c>
      <c r="T120" s="86">
        <v>2.5</v>
      </c>
      <c r="U120" s="86">
        <f t="shared" si="11"/>
        <v>60</v>
      </c>
      <c r="AE120" t="s">
        <v>205</v>
      </c>
    </row>
    <row r="121" spans="1:31" ht="12.75">
      <c r="A121" s="40"/>
      <c r="B121" s="52"/>
      <c r="C121" s="37" t="s">
        <v>134</v>
      </c>
      <c r="D121" s="78"/>
      <c r="E121" s="38">
        <v>4</v>
      </c>
      <c r="F121" s="201">
        <f t="shared" si="3"/>
        <v>39221</v>
      </c>
      <c r="G121" s="201">
        <f t="shared" si="12"/>
        <v>39225</v>
      </c>
      <c r="H121" s="66" t="s">
        <v>159</v>
      </c>
      <c r="S121" s="97">
        <v>28</v>
      </c>
      <c r="T121" s="86">
        <v>2.5</v>
      </c>
      <c r="U121" s="86">
        <f t="shared" si="11"/>
        <v>80</v>
      </c>
      <c r="AE121" t="s">
        <v>205</v>
      </c>
    </row>
    <row r="122" spans="1:31" ht="12.75">
      <c r="A122" s="40"/>
      <c r="B122" s="52"/>
      <c r="C122" s="37" t="s">
        <v>61</v>
      </c>
      <c r="D122" s="78">
        <v>8</v>
      </c>
      <c r="E122" s="38">
        <v>5</v>
      </c>
      <c r="F122" s="201">
        <f t="shared" si="3"/>
        <v>39225</v>
      </c>
      <c r="G122" s="201">
        <f t="shared" si="12"/>
        <v>39230</v>
      </c>
      <c r="H122" s="66" t="s">
        <v>163</v>
      </c>
      <c r="S122" s="97">
        <v>50</v>
      </c>
      <c r="T122" s="86">
        <v>2.5</v>
      </c>
      <c r="U122" s="86">
        <f t="shared" si="11"/>
        <v>100</v>
      </c>
      <c r="AE122" t="s">
        <v>205</v>
      </c>
    </row>
    <row r="123" spans="1:31" ht="12.75">
      <c r="A123" s="40"/>
      <c r="B123" s="52"/>
      <c r="C123" s="37" t="s">
        <v>62</v>
      </c>
      <c r="D123" s="78">
        <v>2</v>
      </c>
      <c r="E123" s="38">
        <v>2</v>
      </c>
      <c r="F123" s="201">
        <f t="shared" si="3"/>
        <v>39230</v>
      </c>
      <c r="G123" s="201">
        <f t="shared" si="12"/>
        <v>39232</v>
      </c>
      <c r="H123" s="66" t="s">
        <v>164</v>
      </c>
      <c r="S123" s="97">
        <v>22</v>
      </c>
      <c r="T123" s="86">
        <v>2.5</v>
      </c>
      <c r="U123" s="86">
        <f t="shared" si="11"/>
        <v>40</v>
      </c>
      <c r="AE123" t="s">
        <v>205</v>
      </c>
    </row>
    <row r="124" spans="1:31" ht="12.75">
      <c r="A124" s="40"/>
      <c r="B124" s="52"/>
      <c r="C124" s="37" t="s">
        <v>59</v>
      </c>
      <c r="D124" s="78">
        <v>29</v>
      </c>
      <c r="E124" s="38">
        <v>15</v>
      </c>
      <c r="F124" s="201">
        <f t="shared" si="3"/>
        <v>39232</v>
      </c>
      <c r="G124" s="201">
        <f t="shared" si="12"/>
        <v>39247</v>
      </c>
      <c r="H124" s="66" t="s">
        <v>164</v>
      </c>
      <c r="S124" s="97">
        <v>352</v>
      </c>
      <c r="T124" s="86">
        <v>2.5</v>
      </c>
      <c r="U124" s="86">
        <f t="shared" si="11"/>
        <v>300</v>
      </c>
      <c r="AE124" t="s">
        <v>205</v>
      </c>
    </row>
    <row r="125" spans="1:31" ht="12.75">
      <c r="A125" s="40"/>
      <c r="C125" s="37" t="s">
        <v>138</v>
      </c>
      <c r="D125" s="78">
        <v>34</v>
      </c>
      <c r="E125" s="38">
        <v>10</v>
      </c>
      <c r="F125" s="201">
        <f t="shared" si="3"/>
        <v>39247</v>
      </c>
      <c r="G125" s="201">
        <f t="shared" si="12"/>
        <v>39257</v>
      </c>
      <c r="H125" s="66" t="s">
        <v>164</v>
      </c>
      <c r="I125" s="83">
        <v>2</v>
      </c>
      <c r="S125" s="97">
        <v>192</v>
      </c>
      <c r="T125" s="86">
        <v>2.5</v>
      </c>
      <c r="U125" s="86">
        <f t="shared" si="11"/>
        <v>200</v>
      </c>
      <c r="AE125" t="s">
        <v>205</v>
      </c>
    </row>
    <row r="126" spans="1:31" ht="12.75">
      <c r="A126" s="40"/>
      <c r="B126" s="52"/>
      <c r="C126" s="37" t="s">
        <v>60</v>
      </c>
      <c r="D126" s="78">
        <v>4</v>
      </c>
      <c r="E126" s="38">
        <v>5</v>
      </c>
      <c r="F126" s="201">
        <f t="shared" si="3"/>
        <v>39257</v>
      </c>
      <c r="G126" s="201">
        <f t="shared" si="12"/>
        <v>39262</v>
      </c>
      <c r="H126" s="66" t="s">
        <v>164</v>
      </c>
      <c r="S126" s="97">
        <v>36</v>
      </c>
      <c r="T126" s="86">
        <v>2.5</v>
      </c>
      <c r="U126" s="86">
        <f t="shared" si="11"/>
        <v>100</v>
      </c>
      <c r="AE126" t="s">
        <v>205</v>
      </c>
    </row>
    <row r="127" spans="1:31" ht="12.75">
      <c r="A127" s="40"/>
      <c r="B127" s="52"/>
      <c r="C127" s="37" t="s">
        <v>57</v>
      </c>
      <c r="D127" s="78">
        <v>2</v>
      </c>
      <c r="E127" s="38">
        <v>18</v>
      </c>
      <c r="F127" s="201">
        <f t="shared" si="3"/>
        <v>39262</v>
      </c>
      <c r="G127" s="201">
        <f t="shared" si="10"/>
        <v>39280</v>
      </c>
      <c r="H127" s="66" t="s">
        <v>164</v>
      </c>
      <c r="S127" s="97">
        <v>10</v>
      </c>
      <c r="T127" s="86">
        <v>2.5</v>
      </c>
      <c r="U127" s="86">
        <f t="shared" si="11"/>
        <v>360</v>
      </c>
      <c r="AE127" t="s">
        <v>205</v>
      </c>
    </row>
    <row r="128" spans="1:21" s="163" customFormat="1" ht="12.75">
      <c r="A128" s="110"/>
      <c r="B128" s="175"/>
      <c r="C128" s="164" t="s">
        <v>224</v>
      </c>
      <c r="D128" s="165">
        <v>48</v>
      </c>
      <c r="E128" s="166">
        <v>4</v>
      </c>
      <c r="F128" s="201">
        <f>G127</f>
        <v>39280</v>
      </c>
      <c r="G128" s="201">
        <f>F128+E128</f>
        <v>39284</v>
      </c>
      <c r="H128" s="171"/>
      <c r="S128" s="173">
        <v>288</v>
      </c>
      <c r="T128" s="174">
        <v>2.5</v>
      </c>
      <c r="U128" s="86">
        <f t="shared" si="11"/>
        <v>80</v>
      </c>
    </row>
    <row r="129" spans="1:31" ht="12.75">
      <c r="A129" s="40"/>
      <c r="B129" s="52"/>
      <c r="C129" s="37" t="s">
        <v>63</v>
      </c>
      <c r="D129" s="78">
        <v>2</v>
      </c>
      <c r="E129" s="38">
        <v>4</v>
      </c>
      <c r="F129" s="201">
        <f>G127</f>
        <v>39280</v>
      </c>
      <c r="G129" s="201">
        <f t="shared" si="10"/>
        <v>39284</v>
      </c>
      <c r="H129" s="66" t="s">
        <v>164</v>
      </c>
      <c r="S129" s="97">
        <v>33.15</v>
      </c>
      <c r="T129" s="86">
        <v>2.5</v>
      </c>
      <c r="U129" s="86">
        <f t="shared" si="11"/>
        <v>80</v>
      </c>
      <c r="AE129" t="s">
        <v>205</v>
      </c>
    </row>
    <row r="130" spans="1:31" ht="12.75">
      <c r="A130" s="40"/>
      <c r="B130" s="55"/>
      <c r="C130" s="37" t="s">
        <v>64</v>
      </c>
      <c r="D130" s="78">
        <v>2</v>
      </c>
      <c r="E130" s="38">
        <v>2</v>
      </c>
      <c r="F130" s="201">
        <f t="shared" si="3"/>
        <v>39284</v>
      </c>
      <c r="G130" s="201">
        <f t="shared" si="10"/>
        <v>39286</v>
      </c>
      <c r="H130" s="66" t="s">
        <v>164</v>
      </c>
      <c r="S130" s="97">
        <v>43</v>
      </c>
      <c r="T130" s="86">
        <v>2.5</v>
      </c>
      <c r="U130" s="86">
        <f t="shared" si="11"/>
        <v>40</v>
      </c>
      <c r="AE130" t="s">
        <v>205</v>
      </c>
    </row>
    <row r="131" spans="1:21" ht="12.75">
      <c r="A131" s="52"/>
      <c r="B131" s="40" t="s">
        <v>65</v>
      </c>
      <c r="C131" s="37"/>
      <c r="D131" s="78"/>
      <c r="E131" s="38"/>
      <c r="F131" s="201"/>
      <c r="G131" s="201"/>
      <c r="H131" s="66"/>
      <c r="U131" s="86">
        <f t="shared" si="11"/>
        <v>0</v>
      </c>
    </row>
    <row r="132" spans="1:21" s="163" customFormat="1" ht="12.75">
      <c r="A132" s="110"/>
      <c r="B132" s="175"/>
      <c r="C132" s="164" t="s">
        <v>219</v>
      </c>
      <c r="D132" s="165">
        <v>48</v>
      </c>
      <c r="E132" s="166">
        <v>17</v>
      </c>
      <c r="F132" s="201">
        <v>39457</v>
      </c>
      <c r="G132" s="201">
        <f>F132+E132</f>
        <v>39474</v>
      </c>
      <c r="H132" s="171"/>
      <c r="S132" s="173">
        <v>288</v>
      </c>
      <c r="T132" s="174">
        <v>2.5</v>
      </c>
      <c r="U132" s="86">
        <f t="shared" si="11"/>
        <v>340</v>
      </c>
    </row>
    <row r="133" spans="1:21" s="163" customFormat="1" ht="12.75">
      <c r="A133" s="110"/>
      <c r="B133" s="175"/>
      <c r="C133" s="164" t="s">
        <v>224</v>
      </c>
      <c r="D133" s="165">
        <v>48</v>
      </c>
      <c r="E133" s="166">
        <v>2</v>
      </c>
      <c r="F133" s="201">
        <f>G132</f>
        <v>39474</v>
      </c>
      <c r="G133" s="201">
        <f>F133+E133</f>
        <v>39476</v>
      </c>
      <c r="H133" s="171"/>
      <c r="S133" s="173">
        <v>288</v>
      </c>
      <c r="T133" s="174">
        <v>2.5</v>
      </c>
      <c r="U133" s="86">
        <f t="shared" si="11"/>
        <v>40</v>
      </c>
    </row>
    <row r="134" spans="1:8" s="173" customFormat="1" ht="12.75">
      <c r="A134" s="217"/>
      <c r="B134" s="217"/>
      <c r="C134" s="218"/>
      <c r="D134" s="218"/>
      <c r="E134" s="219"/>
      <c r="F134" s="205"/>
      <c r="G134" s="205"/>
      <c r="H134" s="220"/>
    </row>
    <row r="135" spans="1:8" ht="12.75">
      <c r="A135" s="53"/>
      <c r="B135" s="50" t="s">
        <v>131</v>
      </c>
      <c r="C135" s="44"/>
      <c r="D135" s="80"/>
      <c r="E135" s="45"/>
      <c r="F135" s="205"/>
      <c r="G135" s="205"/>
      <c r="H135" s="66"/>
    </row>
    <row r="136" spans="2:29" ht="12.75">
      <c r="B136" s="52"/>
      <c r="C136" s="42" t="s">
        <v>122</v>
      </c>
      <c r="D136" s="78">
        <v>46</v>
      </c>
      <c r="E136" s="37">
        <v>2</v>
      </c>
      <c r="F136" s="206">
        <v>39181</v>
      </c>
      <c r="G136" s="201">
        <f aca="true" t="shared" si="13" ref="G136:G144">F136+E136</f>
        <v>39183</v>
      </c>
      <c r="H136" s="66"/>
      <c r="I136" s="83">
        <v>3</v>
      </c>
      <c r="J136" s="43"/>
      <c r="K136" s="42"/>
      <c r="L136" s="42"/>
      <c r="M136" s="42"/>
      <c r="N136" s="42"/>
      <c r="O136" s="42"/>
      <c r="P136" s="42"/>
      <c r="Q136" s="42"/>
      <c r="R136" s="42"/>
      <c r="S136" s="98"/>
      <c r="T136" s="86">
        <v>2.5</v>
      </c>
      <c r="U136" s="86">
        <f aca="true" t="shared" si="14" ref="U136:U189">8*T136*E136</f>
        <v>40</v>
      </c>
      <c r="V136" s="42"/>
      <c r="W136" s="42"/>
      <c r="X136" s="42"/>
      <c r="Y136" s="42"/>
      <c r="Z136" s="42"/>
      <c r="AA136" s="42"/>
      <c r="AB136" s="42"/>
      <c r="AC136" s="42"/>
    </row>
    <row r="137" spans="2:29" ht="12.75">
      <c r="B137" s="52"/>
      <c r="C137" s="42" t="s">
        <v>123</v>
      </c>
      <c r="D137" s="78">
        <v>67</v>
      </c>
      <c r="E137" s="37">
        <v>12</v>
      </c>
      <c r="F137" s="206">
        <v>39181</v>
      </c>
      <c r="G137" s="201">
        <f t="shared" si="13"/>
        <v>39193</v>
      </c>
      <c r="H137" s="66"/>
      <c r="I137" s="83">
        <v>2</v>
      </c>
      <c r="J137" s="43"/>
      <c r="K137" s="42"/>
      <c r="L137" s="42"/>
      <c r="M137" s="42"/>
      <c r="N137" s="42"/>
      <c r="O137" s="42"/>
      <c r="P137" s="42"/>
      <c r="Q137" s="42"/>
      <c r="R137" s="42"/>
      <c r="S137" s="98"/>
      <c r="T137" s="86">
        <v>2.5</v>
      </c>
      <c r="U137" s="86">
        <f t="shared" si="14"/>
        <v>240</v>
      </c>
      <c r="V137" s="42"/>
      <c r="W137" s="42"/>
      <c r="X137" s="42"/>
      <c r="Y137" s="42"/>
      <c r="Z137" s="42"/>
      <c r="AA137" s="42"/>
      <c r="AB137" s="42"/>
      <c r="AC137" s="42"/>
    </row>
    <row r="138" spans="1:29" s="109" customFormat="1" ht="12.75">
      <c r="A138" s="100"/>
      <c r="B138" s="101"/>
      <c r="C138" s="102" t="s">
        <v>124</v>
      </c>
      <c r="D138" s="103">
        <v>36</v>
      </c>
      <c r="E138" s="104">
        <v>36</v>
      </c>
      <c r="F138" s="207">
        <v>39170</v>
      </c>
      <c r="G138" s="208">
        <f t="shared" si="13"/>
        <v>39206</v>
      </c>
      <c r="H138" s="105"/>
      <c r="I138" s="105"/>
      <c r="J138" s="106"/>
      <c r="K138" s="102"/>
      <c r="L138" s="102"/>
      <c r="M138" s="102"/>
      <c r="N138" s="102"/>
      <c r="O138" s="102"/>
      <c r="P138" s="102"/>
      <c r="Q138" s="102"/>
      <c r="R138" s="102"/>
      <c r="S138" s="107"/>
      <c r="T138" s="108">
        <v>0</v>
      </c>
      <c r="U138" s="86">
        <f t="shared" si="14"/>
        <v>0</v>
      </c>
      <c r="V138" s="102"/>
      <c r="W138" s="102"/>
      <c r="X138" s="102"/>
      <c r="Y138" s="102"/>
      <c r="Z138" s="102"/>
      <c r="AA138" s="102"/>
      <c r="AB138" s="102"/>
      <c r="AC138" s="102"/>
    </row>
    <row r="139" spans="2:29" ht="12.75">
      <c r="B139" s="52"/>
      <c r="C139" s="42" t="s">
        <v>139</v>
      </c>
      <c r="D139" s="78">
        <v>90</v>
      </c>
      <c r="E139" s="37">
        <v>7</v>
      </c>
      <c r="F139" s="206">
        <v>39175</v>
      </c>
      <c r="G139" s="201">
        <f t="shared" si="13"/>
        <v>39182</v>
      </c>
      <c r="H139" s="66"/>
      <c r="I139" s="83">
        <v>2</v>
      </c>
      <c r="J139" s="43"/>
      <c r="K139" s="42"/>
      <c r="L139" s="42"/>
      <c r="M139" s="42"/>
      <c r="N139" s="42"/>
      <c r="O139" s="42"/>
      <c r="P139" s="42"/>
      <c r="Q139" s="42"/>
      <c r="R139" s="42"/>
      <c r="S139" s="98"/>
      <c r="T139" s="86">
        <v>2.5</v>
      </c>
      <c r="U139" s="86">
        <f t="shared" si="14"/>
        <v>140</v>
      </c>
      <c r="V139" s="42"/>
      <c r="W139" s="42"/>
      <c r="X139" s="42"/>
      <c r="Y139" s="42"/>
      <c r="Z139" s="42"/>
      <c r="AA139" s="42"/>
      <c r="AB139" s="42"/>
      <c r="AC139" s="42"/>
    </row>
    <row r="140" spans="2:29" ht="12.75">
      <c r="B140" s="52"/>
      <c r="C140" s="42" t="s">
        <v>125</v>
      </c>
      <c r="D140" s="78">
        <v>6</v>
      </c>
      <c r="E140" s="37">
        <v>6</v>
      </c>
      <c r="F140" s="206">
        <v>39182</v>
      </c>
      <c r="G140" s="201">
        <f t="shared" si="13"/>
        <v>39188</v>
      </c>
      <c r="H140" s="66"/>
      <c r="I140" s="83">
        <v>40</v>
      </c>
      <c r="J140" s="43"/>
      <c r="K140" s="42"/>
      <c r="L140" s="42"/>
      <c r="M140" s="42"/>
      <c r="N140" s="42"/>
      <c r="O140" s="42"/>
      <c r="P140" s="42"/>
      <c r="Q140" s="42"/>
      <c r="R140" s="42"/>
      <c r="S140" s="98"/>
      <c r="T140" s="86">
        <v>2.5</v>
      </c>
      <c r="U140" s="86">
        <f t="shared" si="14"/>
        <v>120</v>
      </c>
      <c r="V140" s="42"/>
      <c r="W140" s="42"/>
      <c r="X140" s="42"/>
      <c r="Y140" s="42"/>
      <c r="Z140" s="42"/>
      <c r="AA140" s="42"/>
      <c r="AB140" s="42"/>
      <c r="AC140" s="42"/>
    </row>
    <row r="141" spans="2:29" ht="12.75">
      <c r="B141" s="52"/>
      <c r="C141" s="42" t="s">
        <v>126</v>
      </c>
      <c r="D141" s="78">
        <v>56</v>
      </c>
      <c r="E141" s="37">
        <v>20</v>
      </c>
      <c r="F141" s="206">
        <v>39171</v>
      </c>
      <c r="G141" s="201">
        <f t="shared" si="13"/>
        <v>39191</v>
      </c>
      <c r="H141" s="66"/>
      <c r="I141" s="83">
        <v>25</v>
      </c>
      <c r="J141" s="43"/>
      <c r="K141" s="42"/>
      <c r="L141" s="42"/>
      <c r="M141" s="42"/>
      <c r="N141" s="42"/>
      <c r="O141" s="42"/>
      <c r="P141" s="42"/>
      <c r="Q141" s="42"/>
      <c r="R141" s="42"/>
      <c r="S141" s="98"/>
      <c r="T141" s="86">
        <v>2.5</v>
      </c>
      <c r="U141" s="86">
        <f t="shared" si="14"/>
        <v>400</v>
      </c>
      <c r="V141" s="42"/>
      <c r="W141" s="42"/>
      <c r="X141" s="42"/>
      <c r="Y141" s="42"/>
      <c r="Z141" s="42"/>
      <c r="AA141" s="42"/>
      <c r="AB141" s="42"/>
      <c r="AC141" s="42"/>
    </row>
    <row r="142" spans="2:29" ht="12.75">
      <c r="B142" s="52"/>
      <c r="C142" s="42" t="s">
        <v>127</v>
      </c>
      <c r="D142" s="78">
        <v>4</v>
      </c>
      <c r="E142" s="37">
        <v>4</v>
      </c>
      <c r="F142" s="206">
        <v>39174</v>
      </c>
      <c r="G142" s="201">
        <f t="shared" si="13"/>
        <v>39178</v>
      </c>
      <c r="H142" s="66"/>
      <c r="I142" s="66"/>
      <c r="J142" s="43"/>
      <c r="K142" s="42"/>
      <c r="L142" s="42"/>
      <c r="M142" s="42"/>
      <c r="N142" s="42"/>
      <c r="O142" s="42"/>
      <c r="P142" s="42"/>
      <c r="Q142" s="42"/>
      <c r="R142" s="42"/>
      <c r="S142" s="98"/>
      <c r="T142" s="86">
        <v>2.5</v>
      </c>
      <c r="U142" s="86">
        <f t="shared" si="14"/>
        <v>80</v>
      </c>
      <c r="V142" s="42"/>
      <c r="W142" s="42"/>
      <c r="X142" s="42"/>
      <c r="Y142" s="42"/>
      <c r="Z142" s="42"/>
      <c r="AA142" s="42"/>
      <c r="AB142" s="42"/>
      <c r="AC142" s="42"/>
    </row>
    <row r="143" spans="2:29" ht="12.75">
      <c r="B143" s="52"/>
      <c r="C143" s="42" t="s">
        <v>128</v>
      </c>
      <c r="D143" s="78">
        <v>11</v>
      </c>
      <c r="E143" s="37">
        <v>11</v>
      </c>
      <c r="F143" s="206">
        <v>39181</v>
      </c>
      <c r="G143" s="201">
        <f t="shared" si="13"/>
        <v>39192</v>
      </c>
      <c r="H143" s="66"/>
      <c r="I143" s="83">
        <v>2</v>
      </c>
      <c r="J143" s="43"/>
      <c r="K143" s="42"/>
      <c r="L143" s="42"/>
      <c r="M143" s="42"/>
      <c r="N143" s="42"/>
      <c r="O143" s="42"/>
      <c r="P143" s="42"/>
      <c r="Q143" s="42"/>
      <c r="R143" s="42"/>
      <c r="S143" s="98"/>
      <c r="T143" s="86">
        <v>2.5</v>
      </c>
      <c r="U143" s="86">
        <f t="shared" si="14"/>
        <v>220</v>
      </c>
      <c r="V143" s="42"/>
      <c r="W143" s="42"/>
      <c r="X143" s="42"/>
      <c r="Y143" s="42"/>
      <c r="Z143" s="42"/>
      <c r="AA143" s="42"/>
      <c r="AB143" s="42"/>
      <c r="AC143" s="42"/>
    </row>
    <row r="144" spans="2:29" ht="12.75">
      <c r="B144" s="52"/>
      <c r="C144" s="42" t="s">
        <v>129</v>
      </c>
      <c r="D144" s="78">
        <v>42</v>
      </c>
      <c r="E144" s="37">
        <v>15</v>
      </c>
      <c r="F144" s="206">
        <v>39171</v>
      </c>
      <c r="G144" s="201">
        <f t="shared" si="13"/>
        <v>39186</v>
      </c>
      <c r="H144" s="66"/>
      <c r="I144" s="83">
        <v>15</v>
      </c>
      <c r="J144" s="43"/>
      <c r="K144" s="42"/>
      <c r="L144" s="42"/>
      <c r="M144" s="42"/>
      <c r="N144" s="42"/>
      <c r="O144" s="42"/>
      <c r="P144" s="42"/>
      <c r="Q144" s="42"/>
      <c r="R144" s="42"/>
      <c r="S144" s="98"/>
      <c r="T144" s="86">
        <v>2.5</v>
      </c>
      <c r="U144" s="86">
        <f t="shared" si="14"/>
        <v>300</v>
      </c>
      <c r="V144" s="42"/>
      <c r="W144" s="42"/>
      <c r="X144" s="42"/>
      <c r="Y144" s="42"/>
      <c r="Z144" s="42"/>
      <c r="AA144" s="42"/>
      <c r="AB144" s="42"/>
      <c r="AC144" s="42"/>
    </row>
    <row r="145" spans="2:29" ht="12.75">
      <c r="B145" s="52"/>
      <c r="C145" s="42" t="s">
        <v>130</v>
      </c>
      <c r="D145" s="81"/>
      <c r="E145" s="42"/>
      <c r="F145" s="206"/>
      <c r="G145" s="206">
        <v>39245</v>
      </c>
      <c r="H145" s="67"/>
      <c r="I145" s="66"/>
      <c r="J145" s="43"/>
      <c r="K145" s="42"/>
      <c r="L145" s="42"/>
      <c r="M145" s="42"/>
      <c r="N145" s="42"/>
      <c r="O145" s="42"/>
      <c r="P145" s="42"/>
      <c r="Q145" s="42"/>
      <c r="R145" s="42"/>
      <c r="S145" s="98"/>
      <c r="T145" s="86">
        <v>2.5</v>
      </c>
      <c r="U145" s="86">
        <f t="shared" si="14"/>
        <v>0</v>
      </c>
      <c r="V145" s="42"/>
      <c r="W145" s="42"/>
      <c r="X145" s="42"/>
      <c r="Y145" s="42"/>
      <c r="Z145" s="42"/>
      <c r="AA145" s="42"/>
      <c r="AB145" s="42"/>
      <c r="AC145" s="42"/>
    </row>
    <row r="146" spans="1:21" s="163" customFormat="1" ht="12.75">
      <c r="A146" s="110"/>
      <c r="B146" s="110"/>
      <c r="C146" s="164" t="s">
        <v>220</v>
      </c>
      <c r="D146" s="165">
        <v>2</v>
      </c>
      <c r="E146" s="166">
        <v>120</v>
      </c>
      <c r="F146" s="201">
        <f>G145</f>
        <v>39245</v>
      </c>
      <c r="G146" s="201"/>
      <c r="H146" s="171"/>
      <c r="I146" s="172">
        <v>10</v>
      </c>
      <c r="S146" s="173">
        <v>48</v>
      </c>
      <c r="T146" s="174">
        <v>1</v>
      </c>
      <c r="U146" s="86">
        <f t="shared" si="14"/>
        <v>960</v>
      </c>
    </row>
    <row r="147" spans="1:21" ht="12.75">
      <c r="A147" s="52"/>
      <c r="B147" s="52"/>
      <c r="C147" s="37" t="s">
        <v>206</v>
      </c>
      <c r="D147" s="78">
        <v>4</v>
      </c>
      <c r="E147" s="37">
        <v>4</v>
      </c>
      <c r="F147" s="201">
        <v>39104</v>
      </c>
      <c r="G147" s="201">
        <f>F147+E147</f>
        <v>39108</v>
      </c>
      <c r="H147" s="66"/>
      <c r="I147" s="83">
        <v>2</v>
      </c>
      <c r="S147" s="97">
        <v>20</v>
      </c>
      <c r="T147" s="86">
        <v>2.5</v>
      </c>
      <c r="U147" s="86">
        <f t="shared" si="14"/>
        <v>80</v>
      </c>
    </row>
    <row r="148" spans="1:21" ht="12.75">
      <c r="A148" s="52"/>
      <c r="B148" s="52"/>
      <c r="C148" s="37" t="s">
        <v>207</v>
      </c>
      <c r="D148" s="78">
        <v>3</v>
      </c>
      <c r="E148" s="37">
        <v>3</v>
      </c>
      <c r="F148" s="201">
        <v>39179</v>
      </c>
      <c r="G148" s="201">
        <f>F148+E148</f>
        <v>39182</v>
      </c>
      <c r="H148" s="66"/>
      <c r="I148" s="83">
        <v>2</v>
      </c>
      <c r="S148" s="97">
        <v>10</v>
      </c>
      <c r="T148" s="86">
        <v>2.5</v>
      </c>
      <c r="U148" s="86">
        <f t="shared" si="14"/>
        <v>60</v>
      </c>
    </row>
    <row r="149" spans="1:21" ht="12.75">
      <c r="A149" s="52"/>
      <c r="B149" s="52"/>
      <c r="C149" s="37" t="s">
        <v>208</v>
      </c>
      <c r="D149" s="78"/>
      <c r="E149" s="37">
        <v>6</v>
      </c>
      <c r="F149" s="201">
        <v>39190</v>
      </c>
      <c r="G149" s="201">
        <f>F149+E149</f>
        <v>39196</v>
      </c>
      <c r="H149" s="66"/>
      <c r="I149" s="83">
        <v>2</v>
      </c>
      <c r="S149" s="97">
        <v>6</v>
      </c>
      <c r="T149" s="86">
        <v>2.5</v>
      </c>
      <c r="U149" s="86">
        <f t="shared" si="14"/>
        <v>120</v>
      </c>
    </row>
    <row r="150" spans="1:21" ht="12.75">
      <c r="A150" s="52"/>
      <c r="B150" s="52"/>
      <c r="C150" s="37" t="s">
        <v>209</v>
      </c>
      <c r="D150" s="78"/>
      <c r="E150" s="37">
        <v>3</v>
      </c>
      <c r="F150" s="201">
        <v>39239</v>
      </c>
      <c r="G150" s="201">
        <f>F150+E150</f>
        <v>39242</v>
      </c>
      <c r="H150" s="66"/>
      <c r="I150" s="83">
        <v>2</v>
      </c>
      <c r="S150" s="97">
        <v>6</v>
      </c>
      <c r="T150" s="86">
        <v>2.5</v>
      </c>
      <c r="U150" s="86">
        <f t="shared" si="14"/>
        <v>60</v>
      </c>
    </row>
    <row r="151" spans="2:29" ht="12.75">
      <c r="B151" s="40" t="s">
        <v>67</v>
      </c>
      <c r="C151" s="42"/>
      <c r="D151" s="81"/>
      <c r="E151" s="42"/>
      <c r="F151" s="206"/>
      <c r="G151" s="206"/>
      <c r="H151" s="67"/>
      <c r="I151" s="42"/>
      <c r="J151" s="43"/>
      <c r="K151" s="42"/>
      <c r="L151" s="42"/>
      <c r="M151" s="42"/>
      <c r="N151" s="42"/>
      <c r="O151" s="42"/>
      <c r="P151" s="42"/>
      <c r="Q151" s="42"/>
      <c r="R151" s="42"/>
      <c r="S151" s="98"/>
      <c r="U151" s="86">
        <f t="shared" si="14"/>
        <v>0</v>
      </c>
      <c r="V151" s="42"/>
      <c r="W151" s="42"/>
      <c r="X151" s="42"/>
      <c r="Y151" s="42"/>
      <c r="Z151" s="42"/>
      <c r="AA151" s="42"/>
      <c r="AB151" s="42"/>
      <c r="AC151" s="42"/>
    </row>
    <row r="152" spans="1:21" ht="12.75">
      <c r="A152" s="40"/>
      <c r="B152" s="53"/>
      <c r="C152" s="37" t="s">
        <v>178</v>
      </c>
      <c r="D152" s="78"/>
      <c r="E152" s="38"/>
      <c r="F152" s="201"/>
      <c r="G152" s="201"/>
      <c r="H152" s="66"/>
      <c r="I152" s="83">
        <v>5</v>
      </c>
      <c r="U152" s="86">
        <f t="shared" si="14"/>
        <v>0</v>
      </c>
    </row>
    <row r="153" spans="1:21" ht="12.75">
      <c r="A153" s="52"/>
      <c r="B153" s="52"/>
      <c r="C153" s="37" t="s">
        <v>70</v>
      </c>
      <c r="D153" s="78">
        <v>7</v>
      </c>
      <c r="E153" s="38">
        <v>7</v>
      </c>
      <c r="F153" s="201">
        <v>39176</v>
      </c>
      <c r="G153" s="201">
        <f>F153+E153</f>
        <v>39183</v>
      </c>
      <c r="H153" s="66"/>
      <c r="S153" s="97">
        <v>88</v>
      </c>
      <c r="T153" s="86">
        <v>2.5</v>
      </c>
      <c r="U153" s="86">
        <f t="shared" si="14"/>
        <v>140</v>
      </c>
    </row>
    <row r="154" spans="1:21" ht="13.5" thickBot="1">
      <c r="A154" s="52"/>
      <c r="B154" s="52"/>
      <c r="C154" s="37" t="s">
        <v>167</v>
      </c>
      <c r="D154" s="78">
        <v>7</v>
      </c>
      <c r="E154" s="38">
        <v>7</v>
      </c>
      <c r="F154" s="201">
        <v>39202</v>
      </c>
      <c r="G154" s="201">
        <f>F154+E154</f>
        <v>39209</v>
      </c>
      <c r="H154" s="66"/>
      <c r="S154" s="97">
        <v>88</v>
      </c>
      <c r="T154" s="86">
        <v>2.5</v>
      </c>
      <c r="U154" s="86">
        <f t="shared" si="14"/>
        <v>140</v>
      </c>
    </row>
    <row r="155" spans="1:21" ht="12.75">
      <c r="A155" s="52"/>
      <c r="B155" s="194" t="s">
        <v>181</v>
      </c>
      <c r="C155" s="129" t="s">
        <v>165</v>
      </c>
      <c r="D155" s="130"/>
      <c r="E155" s="131">
        <v>1</v>
      </c>
      <c r="F155" s="209">
        <f>G154</f>
        <v>39209</v>
      </c>
      <c r="G155" s="201">
        <f aca="true" t="shared" si="15" ref="G155:G179">F155+E155</f>
        <v>39210</v>
      </c>
      <c r="H155" s="66"/>
      <c r="S155" s="97">
        <v>360</v>
      </c>
      <c r="T155" s="86">
        <v>2.5</v>
      </c>
      <c r="U155" s="86">
        <f t="shared" si="14"/>
        <v>20</v>
      </c>
    </row>
    <row r="156" spans="1:21" ht="12.75">
      <c r="A156" s="52"/>
      <c r="B156" s="195" t="s">
        <v>181</v>
      </c>
      <c r="C156" s="132" t="s">
        <v>154</v>
      </c>
      <c r="D156" s="78">
        <v>2</v>
      </c>
      <c r="E156" s="133">
        <v>4</v>
      </c>
      <c r="F156" s="209">
        <f aca="true" t="shared" si="16" ref="F156:F178">G155</f>
        <v>39210</v>
      </c>
      <c r="G156" s="201">
        <f t="shared" si="15"/>
        <v>39214</v>
      </c>
      <c r="H156" s="66"/>
      <c r="S156" s="97">
        <v>32</v>
      </c>
      <c r="T156" s="86">
        <v>2.5</v>
      </c>
      <c r="U156" s="86">
        <f t="shared" si="14"/>
        <v>80</v>
      </c>
    </row>
    <row r="157" spans="1:21" ht="12.75">
      <c r="A157" s="52"/>
      <c r="B157" s="195" t="s">
        <v>181</v>
      </c>
      <c r="C157" s="132" t="s">
        <v>147</v>
      </c>
      <c r="D157" s="78">
        <v>2</v>
      </c>
      <c r="E157" s="133">
        <v>2</v>
      </c>
      <c r="F157" s="209">
        <f t="shared" si="16"/>
        <v>39214</v>
      </c>
      <c r="G157" s="201">
        <f t="shared" si="15"/>
        <v>39216</v>
      </c>
      <c r="H157" s="66"/>
      <c r="S157" s="97">
        <v>32</v>
      </c>
      <c r="T157" s="86">
        <v>2.5</v>
      </c>
      <c r="U157" s="86">
        <f t="shared" si="14"/>
        <v>40</v>
      </c>
    </row>
    <row r="158" spans="1:31" ht="12.75">
      <c r="A158" s="52"/>
      <c r="B158" s="195" t="s">
        <v>181</v>
      </c>
      <c r="C158" s="132" t="s">
        <v>153</v>
      </c>
      <c r="D158" s="78">
        <v>2</v>
      </c>
      <c r="E158" s="133">
        <v>10</v>
      </c>
      <c r="F158" s="209">
        <f t="shared" si="16"/>
        <v>39216</v>
      </c>
      <c r="G158" s="201">
        <f t="shared" si="15"/>
        <v>39226</v>
      </c>
      <c r="H158" s="66"/>
      <c r="I158" s="83">
        <v>15</v>
      </c>
      <c r="S158" s="97">
        <v>32</v>
      </c>
      <c r="T158" s="86">
        <v>5</v>
      </c>
      <c r="U158" s="86">
        <f t="shared" si="14"/>
        <v>400</v>
      </c>
      <c r="AE158" t="s">
        <v>211</v>
      </c>
    </row>
    <row r="159" spans="1:21" ht="12.75">
      <c r="A159" s="52"/>
      <c r="B159" s="195" t="s">
        <v>181</v>
      </c>
      <c r="C159" s="132" t="s">
        <v>143</v>
      </c>
      <c r="D159" s="78">
        <v>2</v>
      </c>
      <c r="E159" s="133">
        <v>2</v>
      </c>
      <c r="F159" s="209">
        <f t="shared" si="16"/>
        <v>39226</v>
      </c>
      <c r="G159" s="201">
        <f t="shared" si="15"/>
        <v>39228</v>
      </c>
      <c r="H159" s="66"/>
      <c r="S159" s="97">
        <v>32</v>
      </c>
      <c r="T159" s="86">
        <v>5</v>
      </c>
      <c r="U159" s="86">
        <f t="shared" si="14"/>
        <v>80</v>
      </c>
    </row>
    <row r="160" spans="1:21" ht="12.75">
      <c r="A160" s="52"/>
      <c r="B160" s="195" t="s">
        <v>181</v>
      </c>
      <c r="C160" s="132" t="s">
        <v>145</v>
      </c>
      <c r="D160" s="78">
        <v>2</v>
      </c>
      <c r="E160" s="133">
        <v>5</v>
      </c>
      <c r="F160" s="209">
        <f t="shared" si="16"/>
        <v>39228</v>
      </c>
      <c r="G160" s="201">
        <f t="shared" si="15"/>
        <v>39233</v>
      </c>
      <c r="H160" s="66"/>
      <c r="S160" s="97">
        <v>32</v>
      </c>
      <c r="T160" s="86">
        <v>5</v>
      </c>
      <c r="U160" s="86">
        <f t="shared" si="14"/>
        <v>200</v>
      </c>
    </row>
    <row r="161" spans="1:21" s="163" customFormat="1" ht="12.75">
      <c r="A161" s="110"/>
      <c r="B161" s="195" t="s">
        <v>181</v>
      </c>
      <c r="C161" s="176" t="s">
        <v>221</v>
      </c>
      <c r="D161" s="165">
        <v>2</v>
      </c>
      <c r="E161" s="177">
        <v>2</v>
      </c>
      <c r="F161" s="209">
        <f>G160</f>
        <v>39233</v>
      </c>
      <c r="G161" s="201">
        <f>F161+E161</f>
        <v>39235</v>
      </c>
      <c r="H161" s="171"/>
      <c r="S161" s="173">
        <v>32</v>
      </c>
      <c r="T161" s="174">
        <v>5</v>
      </c>
      <c r="U161" s="86">
        <f t="shared" si="14"/>
        <v>80</v>
      </c>
    </row>
    <row r="162" spans="1:21" ht="12.75">
      <c r="A162" s="52"/>
      <c r="B162" s="195" t="s">
        <v>181</v>
      </c>
      <c r="C162" s="132" t="s">
        <v>144</v>
      </c>
      <c r="D162" s="78">
        <v>2</v>
      </c>
      <c r="E162" s="133">
        <v>5</v>
      </c>
      <c r="F162" s="209">
        <f>G161</f>
        <v>39235</v>
      </c>
      <c r="G162" s="201">
        <f t="shared" si="15"/>
        <v>39240</v>
      </c>
      <c r="H162" s="66"/>
      <c r="S162" s="97">
        <v>32</v>
      </c>
      <c r="T162" s="86">
        <v>5</v>
      </c>
      <c r="U162" s="86">
        <f t="shared" si="14"/>
        <v>200</v>
      </c>
    </row>
    <row r="163" spans="1:21" ht="12.75">
      <c r="A163" s="52"/>
      <c r="B163" s="195" t="s">
        <v>181</v>
      </c>
      <c r="C163" s="132" t="s">
        <v>146</v>
      </c>
      <c r="D163" s="78">
        <v>3</v>
      </c>
      <c r="E163" s="133">
        <v>3</v>
      </c>
      <c r="F163" s="209">
        <f t="shared" si="16"/>
        <v>39240</v>
      </c>
      <c r="G163" s="201">
        <f t="shared" si="15"/>
        <v>39243</v>
      </c>
      <c r="H163" s="66"/>
      <c r="I163" s="83">
        <v>25</v>
      </c>
      <c r="S163" s="97">
        <v>16</v>
      </c>
      <c r="T163" s="86">
        <v>5</v>
      </c>
      <c r="U163" s="86">
        <f t="shared" si="14"/>
        <v>120</v>
      </c>
    </row>
    <row r="164" spans="1:21" ht="12.75">
      <c r="A164" s="52"/>
      <c r="B164" s="195" t="s">
        <v>181</v>
      </c>
      <c r="C164" s="132" t="s">
        <v>148</v>
      </c>
      <c r="D164" s="78">
        <v>2</v>
      </c>
      <c r="E164" s="133">
        <v>2</v>
      </c>
      <c r="F164" s="209">
        <f t="shared" si="16"/>
        <v>39243</v>
      </c>
      <c r="G164" s="201">
        <f t="shared" si="15"/>
        <v>39245</v>
      </c>
      <c r="H164" s="66"/>
      <c r="S164" s="97">
        <v>32</v>
      </c>
      <c r="T164" s="86">
        <v>2.5</v>
      </c>
      <c r="U164" s="86">
        <f t="shared" si="14"/>
        <v>40</v>
      </c>
    </row>
    <row r="165" spans="1:21" ht="12.75">
      <c r="A165" s="52"/>
      <c r="B165" s="195" t="s">
        <v>181</v>
      </c>
      <c r="C165" s="132" t="s">
        <v>149</v>
      </c>
      <c r="D165" s="78">
        <v>1</v>
      </c>
      <c r="E165" s="133">
        <v>1</v>
      </c>
      <c r="F165" s="209">
        <f t="shared" si="16"/>
        <v>39245</v>
      </c>
      <c r="G165" s="201">
        <f t="shared" si="15"/>
        <v>39246</v>
      </c>
      <c r="H165" s="66"/>
      <c r="S165" s="97">
        <v>16</v>
      </c>
      <c r="T165" s="86">
        <v>2.5</v>
      </c>
      <c r="U165" s="86">
        <f t="shared" si="14"/>
        <v>20</v>
      </c>
    </row>
    <row r="166" spans="1:21" ht="12.75">
      <c r="A166" s="52"/>
      <c r="B166" s="195" t="s">
        <v>181</v>
      </c>
      <c r="C166" s="132" t="s">
        <v>239</v>
      </c>
      <c r="D166" s="78">
        <v>2</v>
      </c>
      <c r="E166" s="133">
        <v>4</v>
      </c>
      <c r="F166" s="209">
        <f t="shared" si="16"/>
        <v>39246</v>
      </c>
      <c r="G166" s="201">
        <f t="shared" si="15"/>
        <v>39250</v>
      </c>
      <c r="H166" s="66"/>
      <c r="S166" s="97">
        <v>32</v>
      </c>
      <c r="T166" s="86">
        <v>2.5</v>
      </c>
      <c r="U166" s="86">
        <f t="shared" si="14"/>
        <v>80</v>
      </c>
    </row>
    <row r="167" spans="1:21" ht="12.75">
      <c r="A167" s="52"/>
      <c r="B167" s="195" t="s">
        <v>181</v>
      </c>
      <c r="C167" s="132" t="s">
        <v>151</v>
      </c>
      <c r="D167" s="78">
        <v>2</v>
      </c>
      <c r="E167" s="133">
        <v>3</v>
      </c>
      <c r="F167" s="209">
        <f t="shared" si="16"/>
        <v>39250</v>
      </c>
      <c r="G167" s="201">
        <f t="shared" si="15"/>
        <v>39253</v>
      </c>
      <c r="H167" s="66"/>
      <c r="S167" s="97">
        <v>32</v>
      </c>
      <c r="T167" s="86">
        <v>2.5</v>
      </c>
      <c r="U167" s="86">
        <f t="shared" si="14"/>
        <v>60</v>
      </c>
    </row>
    <row r="168" spans="1:21" ht="12.75">
      <c r="A168" s="52"/>
      <c r="B168" s="195" t="s">
        <v>181</v>
      </c>
      <c r="C168" s="132" t="s">
        <v>152</v>
      </c>
      <c r="D168" s="78">
        <v>2</v>
      </c>
      <c r="E168" s="133">
        <v>3</v>
      </c>
      <c r="F168" s="209">
        <f t="shared" si="16"/>
        <v>39253</v>
      </c>
      <c r="G168" s="201">
        <f t="shared" si="15"/>
        <v>39256</v>
      </c>
      <c r="H168" s="66"/>
      <c r="S168" s="97">
        <v>32</v>
      </c>
      <c r="T168" s="86">
        <v>2.5</v>
      </c>
      <c r="U168" s="86">
        <f t="shared" si="14"/>
        <v>60</v>
      </c>
    </row>
    <row r="169" spans="1:21" ht="12.75">
      <c r="A169" s="52"/>
      <c r="B169" s="195" t="s">
        <v>181</v>
      </c>
      <c r="C169" s="132" t="s">
        <v>150</v>
      </c>
      <c r="D169" s="78">
        <v>3</v>
      </c>
      <c r="E169" s="133">
        <v>3</v>
      </c>
      <c r="F169" s="209">
        <f t="shared" si="16"/>
        <v>39256</v>
      </c>
      <c r="G169" s="201">
        <f t="shared" si="15"/>
        <v>39259</v>
      </c>
      <c r="H169" s="66"/>
      <c r="S169" s="97">
        <v>16</v>
      </c>
      <c r="T169" s="86">
        <v>2.5</v>
      </c>
      <c r="U169" s="86">
        <f t="shared" si="14"/>
        <v>60</v>
      </c>
    </row>
    <row r="170" spans="1:21" ht="13.5" thickBot="1">
      <c r="A170" s="137">
        <f>SUM(E155:E170)</f>
        <v>52</v>
      </c>
      <c r="B170" s="196" t="s">
        <v>181</v>
      </c>
      <c r="C170" s="134" t="s">
        <v>148</v>
      </c>
      <c r="D170" s="135">
        <v>2</v>
      </c>
      <c r="E170" s="136">
        <v>2</v>
      </c>
      <c r="F170" s="209">
        <f t="shared" si="16"/>
        <v>39259</v>
      </c>
      <c r="G170" s="201">
        <f t="shared" si="15"/>
        <v>39261</v>
      </c>
      <c r="H170" s="66"/>
      <c r="S170" s="97">
        <v>32</v>
      </c>
      <c r="T170" s="86">
        <v>2.5</v>
      </c>
      <c r="U170" s="86">
        <f t="shared" si="14"/>
        <v>40</v>
      </c>
    </row>
    <row r="171" spans="1:21" ht="12.75">
      <c r="A171" s="137">
        <f>A170-SUM(E166:E170)</f>
        <v>37</v>
      </c>
      <c r="B171" s="55"/>
      <c r="C171" s="126" t="s">
        <v>210</v>
      </c>
      <c r="D171" s="127">
        <v>3</v>
      </c>
      <c r="E171" s="128">
        <v>1</v>
      </c>
      <c r="F171" s="201">
        <f t="shared" si="16"/>
        <v>39261</v>
      </c>
      <c r="G171" s="201">
        <f t="shared" si="15"/>
        <v>39262</v>
      </c>
      <c r="H171" s="66"/>
      <c r="S171" s="97">
        <v>16</v>
      </c>
      <c r="T171" s="86">
        <v>2.5</v>
      </c>
      <c r="U171" s="86">
        <f t="shared" si="14"/>
        <v>20</v>
      </c>
    </row>
    <row r="172" spans="1:21" ht="12.75">
      <c r="A172" s="52"/>
      <c r="B172" s="52"/>
      <c r="C172" s="37" t="s">
        <v>68</v>
      </c>
      <c r="D172" s="78">
        <v>4</v>
      </c>
      <c r="E172" s="38">
        <v>7</v>
      </c>
      <c r="F172" s="201">
        <f t="shared" si="16"/>
        <v>39262</v>
      </c>
      <c r="G172" s="201">
        <f t="shared" si="15"/>
        <v>39269</v>
      </c>
      <c r="H172" s="66"/>
      <c r="S172" s="97">
        <v>32</v>
      </c>
      <c r="T172" s="86">
        <v>4</v>
      </c>
      <c r="U172" s="86">
        <f t="shared" si="14"/>
        <v>224</v>
      </c>
    </row>
    <row r="173" spans="1:21" ht="12.75">
      <c r="A173" s="52"/>
      <c r="B173" s="52"/>
      <c r="C173" s="37" t="s">
        <v>166</v>
      </c>
      <c r="D173" s="78"/>
      <c r="E173" s="38">
        <v>3</v>
      </c>
      <c r="F173" s="201">
        <f t="shared" si="16"/>
        <v>39269</v>
      </c>
      <c r="G173" s="201">
        <f>F173+E173</f>
        <v>39272</v>
      </c>
      <c r="H173" s="66"/>
      <c r="S173" s="97">
        <v>360</v>
      </c>
      <c r="T173" s="86">
        <v>2.5</v>
      </c>
      <c r="U173" s="86">
        <f t="shared" si="14"/>
        <v>60</v>
      </c>
    </row>
    <row r="174" spans="1:21" ht="12.75">
      <c r="A174" s="52"/>
      <c r="B174" s="52"/>
      <c r="C174" s="37" t="s">
        <v>140</v>
      </c>
      <c r="D174" s="78">
        <v>1</v>
      </c>
      <c r="E174" s="38">
        <v>50</v>
      </c>
      <c r="F174" s="201">
        <f t="shared" si="16"/>
        <v>39272</v>
      </c>
      <c r="G174" s="201">
        <f t="shared" si="15"/>
        <v>39322</v>
      </c>
      <c r="H174" s="66"/>
      <c r="S174" s="97">
        <v>16</v>
      </c>
      <c r="T174" s="86">
        <v>4</v>
      </c>
      <c r="U174" s="86">
        <f t="shared" si="14"/>
        <v>1600</v>
      </c>
    </row>
    <row r="175" spans="1:21" ht="12.75">
      <c r="A175" s="52"/>
      <c r="B175" s="52"/>
      <c r="C175" s="37" t="s">
        <v>141</v>
      </c>
      <c r="D175" s="78">
        <v>3</v>
      </c>
      <c r="E175" s="38">
        <v>50</v>
      </c>
      <c r="F175" s="201">
        <f t="shared" si="16"/>
        <v>39322</v>
      </c>
      <c r="G175" s="201">
        <f t="shared" si="15"/>
        <v>39372</v>
      </c>
      <c r="H175" s="66"/>
      <c r="S175" s="97">
        <v>16</v>
      </c>
      <c r="T175" s="86">
        <v>4</v>
      </c>
      <c r="U175" s="86">
        <f t="shared" si="14"/>
        <v>1600</v>
      </c>
    </row>
    <row r="176" spans="1:21" ht="12.75">
      <c r="A176" s="52"/>
      <c r="B176" s="52"/>
      <c r="C176" s="37" t="s">
        <v>155</v>
      </c>
      <c r="D176" s="78">
        <v>36</v>
      </c>
      <c r="E176" s="38">
        <v>5</v>
      </c>
      <c r="F176" s="201">
        <f t="shared" si="16"/>
        <v>39372</v>
      </c>
      <c r="G176" s="201">
        <f t="shared" si="15"/>
        <v>39377</v>
      </c>
      <c r="H176" s="66"/>
      <c r="S176" s="97">
        <v>360</v>
      </c>
      <c r="T176" s="86">
        <v>2.5</v>
      </c>
      <c r="U176" s="86">
        <f t="shared" si="14"/>
        <v>100</v>
      </c>
    </row>
    <row r="177" spans="1:21" ht="12.75">
      <c r="A177" s="52"/>
      <c r="B177" s="52"/>
      <c r="C177" s="37" t="s">
        <v>142</v>
      </c>
      <c r="D177" s="78">
        <v>49</v>
      </c>
      <c r="E177" s="38">
        <v>7</v>
      </c>
      <c r="F177" s="201">
        <f t="shared" si="16"/>
        <v>39377</v>
      </c>
      <c r="G177" s="201">
        <f t="shared" si="15"/>
        <v>39384</v>
      </c>
      <c r="H177" s="66"/>
      <c r="S177" s="97">
        <v>720</v>
      </c>
      <c r="T177" s="86">
        <v>4</v>
      </c>
      <c r="U177" s="86">
        <f t="shared" si="14"/>
        <v>224</v>
      </c>
    </row>
    <row r="178" spans="1:21" ht="12.75">
      <c r="A178" s="52"/>
      <c r="B178" s="52"/>
      <c r="C178" s="37" t="s">
        <v>71</v>
      </c>
      <c r="D178" s="78">
        <v>42</v>
      </c>
      <c r="E178" s="38">
        <v>50</v>
      </c>
      <c r="F178" s="201">
        <f t="shared" si="16"/>
        <v>39384</v>
      </c>
      <c r="G178" s="201">
        <f t="shared" si="15"/>
        <v>39434</v>
      </c>
      <c r="H178" s="66"/>
      <c r="S178" s="97">
        <v>480</v>
      </c>
      <c r="T178" s="86">
        <v>4</v>
      </c>
      <c r="U178" s="86">
        <f t="shared" si="14"/>
        <v>1600</v>
      </c>
    </row>
    <row r="179" spans="1:21" ht="12.75">
      <c r="A179" s="52"/>
      <c r="B179" s="52"/>
      <c r="C179" s="37" t="s">
        <v>72</v>
      </c>
      <c r="D179" s="78"/>
      <c r="E179" s="38">
        <v>50</v>
      </c>
      <c r="F179" s="201">
        <f>G178</f>
        <v>39434</v>
      </c>
      <c r="G179" s="201">
        <f t="shared" si="15"/>
        <v>39484</v>
      </c>
      <c r="H179" s="66"/>
      <c r="T179" s="86">
        <v>4</v>
      </c>
      <c r="U179" s="86">
        <f t="shared" si="14"/>
        <v>1600</v>
      </c>
    </row>
    <row r="180" spans="1:21" ht="12.75">
      <c r="A180" s="52"/>
      <c r="B180" s="52"/>
      <c r="C180" s="37" t="s">
        <v>168</v>
      </c>
      <c r="D180" s="78">
        <v>1</v>
      </c>
      <c r="E180" s="38">
        <v>5</v>
      </c>
      <c r="F180" s="201">
        <f>G179</f>
        <v>39484</v>
      </c>
      <c r="G180" s="201">
        <f>F180+E180</f>
        <v>39489</v>
      </c>
      <c r="H180" s="66"/>
      <c r="S180" s="97">
        <v>16</v>
      </c>
      <c r="T180" s="86">
        <v>2.5</v>
      </c>
      <c r="U180" s="86">
        <f t="shared" si="14"/>
        <v>100</v>
      </c>
    </row>
    <row r="181" spans="1:21" ht="12.75">
      <c r="A181" s="52"/>
      <c r="B181" s="40" t="s">
        <v>73</v>
      </c>
      <c r="C181" s="37"/>
      <c r="F181" s="198"/>
      <c r="G181" s="198"/>
      <c r="H181" s="66"/>
      <c r="U181" s="86">
        <f t="shared" si="14"/>
        <v>0</v>
      </c>
    </row>
    <row r="182" spans="1:21" ht="12.75">
      <c r="A182" s="52"/>
      <c r="B182" s="52"/>
      <c r="C182" s="37" t="s">
        <v>240</v>
      </c>
      <c r="D182" s="78">
        <v>1</v>
      </c>
      <c r="E182" s="38">
        <v>50</v>
      </c>
      <c r="F182" s="201">
        <f>G181</f>
        <v>0</v>
      </c>
      <c r="G182" s="201">
        <f>F182+E182</f>
        <v>50</v>
      </c>
      <c r="H182" s="66"/>
      <c r="S182" s="97">
        <v>16</v>
      </c>
      <c r="T182" s="86">
        <v>4</v>
      </c>
      <c r="U182" s="86">
        <f t="shared" si="14"/>
        <v>1600</v>
      </c>
    </row>
    <row r="183" spans="1:21" ht="12.75">
      <c r="A183" s="52"/>
      <c r="C183" s="37" t="s">
        <v>74</v>
      </c>
      <c r="D183" s="78">
        <v>35</v>
      </c>
      <c r="E183" s="38">
        <v>100</v>
      </c>
      <c r="F183" s="201">
        <v>39325</v>
      </c>
      <c r="G183" s="201">
        <f>F183+E183</f>
        <v>39425</v>
      </c>
      <c r="H183" s="66"/>
      <c r="S183" s="97">
        <v>360</v>
      </c>
      <c r="T183" s="86">
        <v>4</v>
      </c>
      <c r="U183" s="86">
        <f t="shared" si="14"/>
        <v>3200</v>
      </c>
    </row>
    <row r="184" spans="1:21" ht="12.75">
      <c r="A184" s="52"/>
      <c r="B184" s="52"/>
      <c r="C184" s="37" t="s">
        <v>69</v>
      </c>
      <c r="D184" s="78">
        <v>36</v>
      </c>
      <c r="E184" s="38">
        <v>7</v>
      </c>
      <c r="F184" s="201">
        <v>39386</v>
      </c>
      <c r="G184" s="201">
        <f>F184+E184</f>
        <v>39393</v>
      </c>
      <c r="H184" s="66"/>
      <c r="S184" s="97">
        <v>360</v>
      </c>
      <c r="T184" s="86">
        <v>4</v>
      </c>
      <c r="U184" s="86">
        <f t="shared" si="14"/>
        <v>224</v>
      </c>
    </row>
    <row r="185" spans="1:21" ht="12.75">
      <c r="A185" s="52"/>
      <c r="B185" s="52"/>
      <c r="C185" s="37" t="s">
        <v>75</v>
      </c>
      <c r="D185" s="78">
        <v>43</v>
      </c>
      <c r="E185" s="38">
        <v>100</v>
      </c>
      <c r="F185" s="201">
        <v>39434</v>
      </c>
      <c r="G185" s="201">
        <f>F185+E185</f>
        <v>39534</v>
      </c>
      <c r="H185" s="66"/>
      <c r="S185" s="97">
        <v>360</v>
      </c>
      <c r="T185" s="86">
        <v>4</v>
      </c>
      <c r="U185" s="86">
        <f t="shared" si="14"/>
        <v>3200</v>
      </c>
    </row>
    <row r="186" spans="1:21" ht="12.75">
      <c r="A186" s="52"/>
      <c r="B186" s="40" t="s">
        <v>76</v>
      </c>
      <c r="C186" s="37"/>
      <c r="D186" s="78"/>
      <c r="E186" s="38"/>
      <c r="F186" s="201"/>
      <c r="G186" s="201"/>
      <c r="H186" s="66"/>
      <c r="U186" s="86">
        <f t="shared" si="14"/>
        <v>0</v>
      </c>
    </row>
    <row r="187" spans="1:21" ht="12.75">
      <c r="A187" s="52"/>
      <c r="B187" s="52"/>
      <c r="C187" s="37" t="s">
        <v>241</v>
      </c>
      <c r="D187" s="78">
        <v>1</v>
      </c>
      <c r="E187" s="38">
        <v>50</v>
      </c>
      <c r="F187" s="201">
        <f>G186</f>
        <v>0</v>
      </c>
      <c r="G187" s="201">
        <f>F187+E187</f>
        <v>50</v>
      </c>
      <c r="H187" s="66"/>
      <c r="S187" s="97">
        <v>16</v>
      </c>
      <c r="T187" s="86">
        <v>4</v>
      </c>
      <c r="U187" s="86">
        <f t="shared" si="14"/>
        <v>1600</v>
      </c>
    </row>
    <row r="188" spans="1:21" ht="12.75">
      <c r="A188" s="52"/>
      <c r="B188" s="52"/>
      <c r="C188" s="37" t="s">
        <v>77</v>
      </c>
      <c r="D188" s="78">
        <v>27</v>
      </c>
      <c r="E188" s="38">
        <v>100</v>
      </c>
      <c r="F188" s="201">
        <v>39288</v>
      </c>
      <c r="G188" s="201">
        <f aca="true" t="shared" si="17" ref="G188:G210">F188+E188</f>
        <v>39388</v>
      </c>
      <c r="H188" s="66"/>
      <c r="S188" s="97">
        <v>360</v>
      </c>
      <c r="T188" s="86">
        <v>4</v>
      </c>
      <c r="U188" s="86">
        <f t="shared" si="14"/>
        <v>3200</v>
      </c>
    </row>
    <row r="189" spans="1:21" ht="12.75">
      <c r="A189" s="52"/>
      <c r="B189" s="52"/>
      <c r="C189" s="37" t="s">
        <v>78</v>
      </c>
      <c r="D189" s="78"/>
      <c r="E189" s="38">
        <v>100</v>
      </c>
      <c r="F189" s="201">
        <f>G188</f>
        <v>39388</v>
      </c>
      <c r="G189" s="201">
        <f t="shared" si="17"/>
        <v>39488</v>
      </c>
      <c r="H189" s="66"/>
      <c r="T189" s="86">
        <v>4</v>
      </c>
      <c r="U189" s="86">
        <f t="shared" si="14"/>
        <v>3200</v>
      </c>
    </row>
    <row r="190" spans="1:21" s="97" customFormat="1" ht="12.75">
      <c r="A190" s="210"/>
      <c r="B190" s="211"/>
      <c r="C190" s="212"/>
      <c r="D190" s="212"/>
      <c r="E190" s="213"/>
      <c r="F190" s="201"/>
      <c r="G190" s="201"/>
      <c r="H190" s="214"/>
      <c r="T190" s="215"/>
      <c r="U190" s="215"/>
    </row>
    <row r="191" spans="1:19" ht="12.75">
      <c r="A191" s="52"/>
      <c r="B191" s="40" t="s">
        <v>79</v>
      </c>
      <c r="C191" s="37"/>
      <c r="D191" s="78"/>
      <c r="E191" s="38"/>
      <c r="F191" s="201"/>
      <c r="G191" s="201"/>
      <c r="H191" s="66"/>
      <c r="S191" s="97">
        <v>384</v>
      </c>
    </row>
    <row r="192" spans="1:9" ht="12.75">
      <c r="A192" s="40"/>
      <c r="B192" s="53"/>
      <c r="C192" s="37" t="s">
        <v>178</v>
      </c>
      <c r="D192" s="78"/>
      <c r="E192" s="38"/>
      <c r="F192" s="201"/>
      <c r="G192" s="201"/>
      <c r="H192" s="66"/>
      <c r="I192" s="83">
        <v>5</v>
      </c>
    </row>
    <row r="193" spans="1:21" s="163" customFormat="1" ht="12.75">
      <c r="A193" s="110"/>
      <c r="B193" s="110"/>
      <c r="C193" s="164" t="s">
        <v>222</v>
      </c>
      <c r="D193" s="165">
        <v>2</v>
      </c>
      <c r="E193" s="166">
        <v>4</v>
      </c>
      <c r="F193" s="201">
        <v>39258</v>
      </c>
      <c r="G193" s="201">
        <f aca="true" t="shared" si="18" ref="G193:G198">F193+E193</f>
        <v>39262</v>
      </c>
      <c r="H193" s="171"/>
      <c r="I193" s="172">
        <v>43</v>
      </c>
      <c r="S193" s="173">
        <v>48</v>
      </c>
      <c r="T193" s="174">
        <v>3</v>
      </c>
      <c r="U193" s="174">
        <f>8*T193*E193</f>
        <v>96</v>
      </c>
    </row>
    <row r="194" spans="1:21" s="163" customFormat="1" ht="12.75">
      <c r="A194" s="110"/>
      <c r="B194" s="110"/>
      <c r="C194" s="164" t="s">
        <v>223</v>
      </c>
      <c r="D194" s="165">
        <v>2</v>
      </c>
      <c r="E194" s="166">
        <v>8</v>
      </c>
      <c r="F194" s="201">
        <v>39258</v>
      </c>
      <c r="G194" s="201">
        <f t="shared" si="18"/>
        <v>39266</v>
      </c>
      <c r="H194" s="171"/>
      <c r="I194" s="172">
        <v>6</v>
      </c>
      <c r="S194" s="173">
        <v>48</v>
      </c>
      <c r="T194" s="174">
        <v>2</v>
      </c>
      <c r="U194" s="174">
        <f aca="true" t="shared" si="19" ref="U194:U214">8*T194*E194</f>
        <v>128</v>
      </c>
    </row>
    <row r="195" spans="1:21" ht="12.75">
      <c r="A195" s="52"/>
      <c r="B195" s="52"/>
      <c r="C195" s="37" t="s">
        <v>81</v>
      </c>
      <c r="D195" s="78">
        <v>2</v>
      </c>
      <c r="E195" s="38">
        <v>2</v>
      </c>
      <c r="F195" s="201">
        <f>G199</f>
        <v>0</v>
      </c>
      <c r="G195" s="201">
        <f t="shared" si="18"/>
        <v>2</v>
      </c>
      <c r="H195" s="66"/>
      <c r="S195" s="97">
        <v>32</v>
      </c>
      <c r="T195" s="86">
        <v>2.5</v>
      </c>
      <c r="U195" s="86">
        <f t="shared" si="19"/>
        <v>40</v>
      </c>
    </row>
    <row r="196" spans="1:21" s="163" customFormat="1" ht="12.75">
      <c r="A196" s="110"/>
      <c r="B196" s="110"/>
      <c r="C196" s="164" t="s">
        <v>218</v>
      </c>
      <c r="D196" s="165">
        <v>2</v>
      </c>
      <c r="E196" s="166">
        <v>4</v>
      </c>
      <c r="F196" s="201">
        <f>G195</f>
        <v>2</v>
      </c>
      <c r="G196" s="201">
        <f t="shared" si="18"/>
        <v>6</v>
      </c>
      <c r="H196" s="171"/>
      <c r="I196" s="172">
        <v>10</v>
      </c>
      <c r="S196" s="173">
        <v>48</v>
      </c>
      <c r="T196" s="174">
        <v>3.5</v>
      </c>
      <c r="U196" s="174">
        <f t="shared" si="19"/>
        <v>112</v>
      </c>
    </row>
    <row r="197" spans="1:21" s="163" customFormat="1" ht="12.75">
      <c r="A197" s="110"/>
      <c r="B197" s="110"/>
      <c r="C197" s="164" t="s">
        <v>217</v>
      </c>
      <c r="D197" s="165">
        <v>2</v>
      </c>
      <c r="E197" s="166">
        <v>5</v>
      </c>
      <c r="F197" s="201">
        <f>G196</f>
        <v>6</v>
      </c>
      <c r="G197" s="201">
        <f t="shared" si="18"/>
        <v>11</v>
      </c>
      <c r="H197" s="171"/>
      <c r="I197" s="172">
        <v>2</v>
      </c>
      <c r="S197" s="173">
        <v>48</v>
      </c>
      <c r="T197" s="174">
        <v>2.5</v>
      </c>
      <c r="U197" s="174">
        <f t="shared" si="19"/>
        <v>100</v>
      </c>
    </row>
    <row r="198" spans="1:21" s="163" customFormat="1" ht="12.75">
      <c r="A198" s="110"/>
      <c r="B198" s="110"/>
      <c r="C198" s="164" t="s">
        <v>82</v>
      </c>
      <c r="D198" s="165">
        <v>2</v>
      </c>
      <c r="E198" s="166">
        <v>4</v>
      </c>
      <c r="F198" s="201">
        <f>G197</f>
        <v>11</v>
      </c>
      <c r="G198" s="201">
        <f t="shared" si="18"/>
        <v>15</v>
      </c>
      <c r="H198" s="171"/>
      <c r="I198" s="172">
        <v>10</v>
      </c>
      <c r="S198" s="173">
        <v>48</v>
      </c>
      <c r="T198" s="174">
        <v>2.5</v>
      </c>
      <c r="U198" s="174">
        <f t="shared" si="19"/>
        <v>80</v>
      </c>
    </row>
    <row r="199" spans="1:21" ht="12.75">
      <c r="A199" s="52"/>
      <c r="B199" s="52"/>
      <c r="C199" s="138" t="s">
        <v>80</v>
      </c>
      <c r="D199" s="138">
        <v>5</v>
      </c>
      <c r="E199" s="139"/>
      <c r="F199" s="199"/>
      <c r="G199" s="199"/>
      <c r="H199" s="140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</row>
    <row r="200" spans="1:21" ht="12.75">
      <c r="A200" s="52"/>
      <c r="B200" s="52"/>
      <c r="C200" s="37" t="s">
        <v>83</v>
      </c>
      <c r="D200" s="78">
        <v>3</v>
      </c>
      <c r="E200" s="38">
        <v>3</v>
      </c>
      <c r="F200" s="201">
        <f>G198</f>
        <v>15</v>
      </c>
      <c r="G200" s="201">
        <f t="shared" si="17"/>
        <v>18</v>
      </c>
      <c r="H200" s="66"/>
      <c r="S200" s="97">
        <v>72</v>
      </c>
      <c r="T200" s="86">
        <v>2.5</v>
      </c>
      <c r="U200" s="86">
        <f t="shared" si="19"/>
        <v>60</v>
      </c>
    </row>
    <row r="201" spans="1:21" ht="12.75">
      <c r="A201" s="52"/>
      <c r="B201" s="52"/>
      <c r="C201" s="37" t="s">
        <v>84</v>
      </c>
      <c r="D201" s="78">
        <v>5</v>
      </c>
      <c r="E201" s="38">
        <v>2</v>
      </c>
      <c r="F201" s="201">
        <f aca="true" t="shared" si="20" ref="F201:F213">G200</f>
        <v>18</v>
      </c>
      <c r="G201" s="201">
        <f t="shared" si="17"/>
        <v>20</v>
      </c>
      <c r="H201" s="66"/>
      <c r="S201" s="97">
        <v>48</v>
      </c>
      <c r="T201" s="86">
        <v>2.5</v>
      </c>
      <c r="U201" s="86">
        <f t="shared" si="19"/>
        <v>40</v>
      </c>
    </row>
    <row r="202" spans="1:21" ht="12.75">
      <c r="A202" s="52"/>
      <c r="B202" s="52"/>
      <c r="C202" s="37" t="s">
        <v>85</v>
      </c>
      <c r="D202" s="78">
        <v>0</v>
      </c>
      <c r="E202" s="38">
        <v>4</v>
      </c>
      <c r="F202" s="201">
        <f t="shared" si="20"/>
        <v>20</v>
      </c>
      <c r="G202" s="201">
        <f t="shared" si="17"/>
        <v>24</v>
      </c>
      <c r="H202" s="66"/>
      <c r="I202" s="83">
        <v>8</v>
      </c>
      <c r="S202" s="97">
        <v>24</v>
      </c>
      <c r="T202" s="86">
        <v>2.5</v>
      </c>
      <c r="U202" s="86">
        <f t="shared" si="19"/>
        <v>80</v>
      </c>
    </row>
    <row r="203" spans="1:21" ht="12.75">
      <c r="A203" s="52"/>
      <c r="B203" s="52"/>
      <c r="C203" s="37" t="s">
        <v>86</v>
      </c>
      <c r="D203" s="78">
        <v>3</v>
      </c>
      <c r="E203" s="38">
        <v>3</v>
      </c>
      <c r="F203" s="201">
        <f t="shared" si="20"/>
        <v>24</v>
      </c>
      <c r="G203" s="201">
        <f t="shared" si="17"/>
        <v>27</v>
      </c>
      <c r="H203" s="66"/>
      <c r="S203" s="97">
        <v>48</v>
      </c>
      <c r="T203" s="86">
        <v>2.5</v>
      </c>
      <c r="U203" s="86">
        <f t="shared" si="19"/>
        <v>60</v>
      </c>
    </row>
    <row r="204" spans="1:21" ht="12.75">
      <c r="A204" s="52"/>
      <c r="B204" s="52"/>
      <c r="C204" s="37" t="s">
        <v>87</v>
      </c>
      <c r="D204" s="78">
        <v>1</v>
      </c>
      <c r="E204" s="38">
        <v>3</v>
      </c>
      <c r="F204" s="201">
        <f t="shared" si="20"/>
        <v>27</v>
      </c>
      <c r="G204" s="201">
        <f t="shared" si="17"/>
        <v>30</v>
      </c>
      <c r="H204" s="66"/>
      <c r="S204" s="97">
        <v>48</v>
      </c>
      <c r="T204" s="86">
        <v>2.5</v>
      </c>
      <c r="U204" s="86">
        <f t="shared" si="19"/>
        <v>60</v>
      </c>
    </row>
    <row r="205" spans="1:21" ht="12.75">
      <c r="A205" s="52"/>
      <c r="B205" s="52"/>
      <c r="C205" s="37" t="s">
        <v>88</v>
      </c>
      <c r="D205" s="78">
        <v>20</v>
      </c>
      <c r="E205" s="38">
        <v>5</v>
      </c>
      <c r="F205" s="201">
        <f t="shared" si="20"/>
        <v>30</v>
      </c>
      <c r="G205" s="201">
        <f t="shared" si="17"/>
        <v>35</v>
      </c>
      <c r="H205" s="66"/>
      <c r="S205" s="97">
        <v>240</v>
      </c>
      <c r="T205" s="86">
        <v>2.5</v>
      </c>
      <c r="U205" s="86">
        <f t="shared" si="19"/>
        <v>100</v>
      </c>
    </row>
    <row r="206" spans="1:21" ht="12.75">
      <c r="A206" s="52"/>
      <c r="B206" s="52"/>
      <c r="C206" s="37" t="s">
        <v>89</v>
      </c>
      <c r="D206" s="78">
        <v>13</v>
      </c>
      <c r="E206" s="38">
        <v>5</v>
      </c>
      <c r="F206" s="201">
        <f t="shared" si="20"/>
        <v>35</v>
      </c>
      <c r="G206" s="201">
        <f t="shared" si="17"/>
        <v>40</v>
      </c>
      <c r="H206" s="66"/>
      <c r="S206" s="97">
        <v>120</v>
      </c>
      <c r="T206" s="86">
        <v>2.5</v>
      </c>
      <c r="U206" s="86">
        <f t="shared" si="19"/>
        <v>100</v>
      </c>
    </row>
    <row r="207" spans="1:21" ht="12.75">
      <c r="A207" s="52"/>
      <c r="B207" s="52"/>
      <c r="C207" s="37" t="s">
        <v>90</v>
      </c>
      <c r="D207" s="78">
        <v>6</v>
      </c>
      <c r="E207" s="38">
        <v>6</v>
      </c>
      <c r="F207" s="201">
        <f t="shared" si="20"/>
        <v>40</v>
      </c>
      <c r="G207" s="201">
        <f t="shared" si="17"/>
        <v>46</v>
      </c>
      <c r="H207" s="66"/>
      <c r="S207" s="97">
        <v>72</v>
      </c>
      <c r="T207" s="86">
        <v>2.5</v>
      </c>
      <c r="U207" s="86">
        <f t="shared" si="19"/>
        <v>120</v>
      </c>
    </row>
    <row r="208" spans="1:21" ht="12.75">
      <c r="A208" s="52"/>
      <c r="B208" s="52"/>
      <c r="C208" s="37" t="s">
        <v>91</v>
      </c>
      <c r="D208" s="78">
        <v>6</v>
      </c>
      <c r="E208" s="38">
        <v>40</v>
      </c>
      <c r="F208" s="201">
        <f t="shared" si="20"/>
        <v>46</v>
      </c>
      <c r="G208" s="201">
        <f t="shared" si="17"/>
        <v>86</v>
      </c>
      <c r="H208" s="66"/>
      <c r="S208" s="97">
        <v>72</v>
      </c>
      <c r="T208" s="86">
        <v>2.5</v>
      </c>
      <c r="U208" s="86">
        <f t="shared" si="19"/>
        <v>800</v>
      </c>
    </row>
    <row r="209" spans="1:21" ht="12.75">
      <c r="A209" s="52"/>
      <c r="B209" s="52"/>
      <c r="C209" s="37" t="s">
        <v>92</v>
      </c>
      <c r="D209" s="78">
        <v>1</v>
      </c>
      <c r="E209" s="38">
        <v>2</v>
      </c>
      <c r="F209" s="201">
        <f t="shared" si="20"/>
        <v>86</v>
      </c>
      <c r="G209" s="201">
        <f t="shared" si="17"/>
        <v>88</v>
      </c>
      <c r="H209" s="66"/>
      <c r="S209" s="97">
        <v>48</v>
      </c>
      <c r="T209" s="86">
        <v>2.5</v>
      </c>
      <c r="U209" s="86">
        <f t="shared" si="19"/>
        <v>40</v>
      </c>
    </row>
    <row r="210" spans="1:21" ht="12.75">
      <c r="A210" s="52"/>
      <c r="B210" s="52"/>
      <c r="C210" s="37" t="s">
        <v>93</v>
      </c>
      <c r="D210" s="78">
        <v>1</v>
      </c>
      <c r="E210" s="38">
        <v>1</v>
      </c>
      <c r="F210" s="201">
        <f t="shared" si="20"/>
        <v>88</v>
      </c>
      <c r="G210" s="201">
        <f t="shared" si="17"/>
        <v>89</v>
      </c>
      <c r="H210" s="66"/>
      <c r="S210" s="97">
        <v>80</v>
      </c>
      <c r="T210" s="86">
        <v>2.5</v>
      </c>
      <c r="U210" s="86">
        <f t="shared" si="19"/>
        <v>20</v>
      </c>
    </row>
    <row r="211" spans="1:21" ht="12.75">
      <c r="A211" s="52"/>
      <c r="B211" s="52"/>
      <c r="C211" s="37" t="s">
        <v>94</v>
      </c>
      <c r="D211" s="78">
        <v>23</v>
      </c>
      <c r="E211" s="38">
        <v>5</v>
      </c>
      <c r="F211" s="201">
        <f t="shared" si="20"/>
        <v>89</v>
      </c>
      <c r="G211" s="201">
        <f>F211+E211</f>
        <v>94</v>
      </c>
      <c r="H211" s="66"/>
      <c r="S211" s="97">
        <v>360</v>
      </c>
      <c r="T211" s="86">
        <v>2.5</v>
      </c>
      <c r="U211" s="86">
        <f t="shared" si="19"/>
        <v>100</v>
      </c>
    </row>
    <row r="212" spans="1:21" ht="12.75">
      <c r="A212" s="52"/>
      <c r="B212" s="52"/>
      <c r="C212" s="37" t="s">
        <v>95</v>
      </c>
      <c r="D212" s="78">
        <v>5</v>
      </c>
      <c r="E212" s="38">
        <v>5</v>
      </c>
      <c r="F212" s="201">
        <f t="shared" si="20"/>
        <v>94</v>
      </c>
      <c r="G212" s="201">
        <f>F212+E212</f>
        <v>99</v>
      </c>
      <c r="H212" s="66"/>
      <c r="S212" s="97">
        <v>48</v>
      </c>
      <c r="T212" s="86">
        <v>2.5</v>
      </c>
      <c r="U212" s="86">
        <f t="shared" si="19"/>
        <v>100</v>
      </c>
    </row>
    <row r="213" spans="1:21" ht="12.75">
      <c r="A213" s="52"/>
      <c r="B213" s="52"/>
      <c r="C213" s="37" t="s">
        <v>96</v>
      </c>
      <c r="D213" s="78">
        <v>2</v>
      </c>
      <c r="E213" s="38">
        <v>5</v>
      </c>
      <c r="F213" s="201">
        <f t="shared" si="20"/>
        <v>99</v>
      </c>
      <c r="G213" s="201">
        <f>F213+E213</f>
        <v>104</v>
      </c>
      <c r="H213" s="66"/>
      <c r="S213" s="97">
        <v>32</v>
      </c>
      <c r="T213" s="86">
        <v>5</v>
      </c>
      <c r="U213" s="86">
        <f t="shared" si="19"/>
        <v>200</v>
      </c>
    </row>
    <row r="214" spans="1:21" ht="12.75">
      <c r="A214" s="52"/>
      <c r="B214" s="40" t="s">
        <v>97</v>
      </c>
      <c r="D214" s="78"/>
      <c r="E214" s="38"/>
      <c r="F214" s="201"/>
      <c r="G214" s="201"/>
      <c r="H214" s="66"/>
      <c r="T214" s="86">
        <v>2.5</v>
      </c>
      <c r="U214" s="86">
        <f t="shared" si="19"/>
        <v>0</v>
      </c>
    </row>
    <row r="215" spans="1:21" ht="12.75">
      <c r="A215" s="52"/>
      <c r="B215" s="52"/>
      <c r="C215" s="138" t="s">
        <v>98</v>
      </c>
      <c r="D215" s="138">
        <v>4</v>
      </c>
      <c r="E215" s="139"/>
      <c r="F215" s="199"/>
      <c r="G215" s="199"/>
      <c r="H215" s="140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</row>
    <row r="216" spans="1:21" ht="12.75">
      <c r="A216" s="52"/>
      <c r="B216" s="52"/>
      <c r="C216" s="37" t="s">
        <v>99</v>
      </c>
      <c r="D216" s="78">
        <v>6</v>
      </c>
      <c r="E216" s="38">
        <v>3</v>
      </c>
      <c r="F216" s="201">
        <f aca="true" t="shared" si="21" ref="F216:F229">G215</f>
        <v>0</v>
      </c>
      <c r="G216" s="201">
        <f aca="true" t="shared" si="22" ref="G216:G226">F216+E216</f>
        <v>3</v>
      </c>
      <c r="H216" s="66"/>
      <c r="S216" s="97">
        <v>72</v>
      </c>
      <c r="T216" s="86">
        <v>2.5</v>
      </c>
      <c r="U216" s="86">
        <f aca="true" t="shared" si="23" ref="U216:U226">8*T216*E216</f>
        <v>60</v>
      </c>
    </row>
    <row r="217" spans="1:21" ht="12.75">
      <c r="A217" s="52"/>
      <c r="B217" s="52"/>
      <c r="C217" s="37" t="s">
        <v>84</v>
      </c>
      <c r="D217" s="78">
        <v>1</v>
      </c>
      <c r="E217" s="38">
        <v>2</v>
      </c>
      <c r="F217" s="201">
        <f t="shared" si="21"/>
        <v>3</v>
      </c>
      <c r="G217" s="201">
        <f t="shared" si="22"/>
        <v>5</v>
      </c>
      <c r="H217" s="66"/>
      <c r="S217" s="97">
        <v>48</v>
      </c>
      <c r="T217" s="86">
        <v>2.5</v>
      </c>
      <c r="U217" s="86">
        <f t="shared" si="23"/>
        <v>40</v>
      </c>
    </row>
    <row r="218" spans="1:21" ht="12.75">
      <c r="A218" s="52"/>
      <c r="B218" s="52"/>
      <c r="C218" s="37" t="s">
        <v>85</v>
      </c>
      <c r="D218" s="78">
        <v>0</v>
      </c>
      <c r="E218" s="38">
        <v>4</v>
      </c>
      <c r="F218" s="201">
        <f t="shared" si="21"/>
        <v>5</v>
      </c>
      <c r="G218" s="201">
        <f t="shared" si="22"/>
        <v>9</v>
      </c>
      <c r="H218" s="66"/>
      <c r="S218" s="97">
        <v>24</v>
      </c>
      <c r="T218" s="86">
        <v>2.5</v>
      </c>
      <c r="U218" s="86">
        <f t="shared" si="23"/>
        <v>80</v>
      </c>
    </row>
    <row r="219" spans="1:21" ht="12.75">
      <c r="A219" s="52"/>
      <c r="B219" s="52"/>
      <c r="C219" s="37" t="s">
        <v>86</v>
      </c>
      <c r="D219" s="78">
        <v>1</v>
      </c>
      <c r="E219" s="38">
        <v>3</v>
      </c>
      <c r="F219" s="201">
        <f t="shared" si="21"/>
        <v>9</v>
      </c>
      <c r="G219" s="201">
        <f t="shared" si="22"/>
        <v>12</v>
      </c>
      <c r="H219" s="66"/>
      <c r="S219" s="97">
        <v>48</v>
      </c>
      <c r="T219" s="86">
        <v>2.5</v>
      </c>
      <c r="U219" s="86">
        <f t="shared" si="23"/>
        <v>60</v>
      </c>
    </row>
    <row r="220" spans="1:21" ht="12.75">
      <c r="A220" s="52"/>
      <c r="B220" s="52"/>
      <c r="C220" s="37" t="s">
        <v>100</v>
      </c>
      <c r="D220" s="78">
        <v>1</v>
      </c>
      <c r="E220" s="38">
        <v>3</v>
      </c>
      <c r="F220" s="201">
        <f t="shared" si="21"/>
        <v>12</v>
      </c>
      <c r="G220" s="201">
        <f t="shared" si="22"/>
        <v>15</v>
      </c>
      <c r="H220" s="66"/>
      <c r="S220" s="97">
        <v>48</v>
      </c>
      <c r="T220" s="86">
        <v>2.5</v>
      </c>
      <c r="U220" s="86">
        <f t="shared" si="23"/>
        <v>60</v>
      </c>
    </row>
    <row r="221" spans="1:21" ht="12.75">
      <c r="A221" s="52"/>
      <c r="B221" s="52"/>
      <c r="C221" s="37" t="s">
        <v>88</v>
      </c>
      <c r="D221" s="78">
        <v>24</v>
      </c>
      <c r="E221" s="38">
        <v>5</v>
      </c>
      <c r="F221" s="201">
        <f t="shared" si="21"/>
        <v>15</v>
      </c>
      <c r="G221" s="201">
        <f t="shared" si="22"/>
        <v>20</v>
      </c>
      <c r="H221" s="66"/>
      <c r="S221" s="97">
        <v>240</v>
      </c>
      <c r="T221" s="86">
        <v>2.5</v>
      </c>
      <c r="U221" s="86">
        <f t="shared" si="23"/>
        <v>100</v>
      </c>
    </row>
    <row r="222" spans="1:21" ht="12.75">
      <c r="A222" s="52"/>
      <c r="B222" s="52"/>
      <c r="C222" s="37" t="s">
        <v>89</v>
      </c>
      <c r="D222" s="78">
        <v>6</v>
      </c>
      <c r="E222" s="38">
        <v>5</v>
      </c>
      <c r="F222" s="201">
        <f t="shared" si="21"/>
        <v>20</v>
      </c>
      <c r="G222" s="201">
        <f t="shared" si="22"/>
        <v>25</v>
      </c>
      <c r="H222" s="66"/>
      <c r="S222" s="97">
        <v>120</v>
      </c>
      <c r="T222" s="86">
        <v>2.5</v>
      </c>
      <c r="U222" s="86">
        <f t="shared" si="23"/>
        <v>100</v>
      </c>
    </row>
    <row r="223" spans="1:21" ht="12.75">
      <c r="A223" s="52"/>
      <c r="B223" s="52"/>
      <c r="C223" s="37" t="s">
        <v>90</v>
      </c>
      <c r="D223" s="78">
        <v>2</v>
      </c>
      <c r="E223" s="38">
        <v>6</v>
      </c>
      <c r="F223" s="201">
        <f t="shared" si="21"/>
        <v>25</v>
      </c>
      <c r="G223" s="201">
        <f t="shared" si="22"/>
        <v>31</v>
      </c>
      <c r="H223" s="66"/>
      <c r="S223" s="97">
        <v>72</v>
      </c>
      <c r="T223" s="86">
        <v>2.5</v>
      </c>
      <c r="U223" s="86">
        <f t="shared" si="23"/>
        <v>120</v>
      </c>
    </row>
    <row r="224" spans="1:21" ht="12.75">
      <c r="A224" s="52"/>
      <c r="B224" s="52"/>
      <c r="C224" s="37" t="s">
        <v>91</v>
      </c>
      <c r="D224" s="78">
        <v>2</v>
      </c>
      <c r="E224" s="38">
        <v>35</v>
      </c>
      <c r="F224" s="201">
        <f t="shared" si="21"/>
        <v>31</v>
      </c>
      <c r="G224" s="201">
        <f t="shared" si="22"/>
        <v>66</v>
      </c>
      <c r="H224" s="66"/>
      <c r="S224" s="97">
        <v>72</v>
      </c>
      <c r="T224" s="86">
        <v>2.5</v>
      </c>
      <c r="U224" s="86">
        <f t="shared" si="23"/>
        <v>700</v>
      </c>
    </row>
    <row r="225" spans="1:21" ht="12.75">
      <c r="A225" s="52"/>
      <c r="B225" s="52"/>
      <c r="C225" s="37" t="s">
        <v>92</v>
      </c>
      <c r="D225" s="78">
        <v>3</v>
      </c>
      <c r="E225" s="38">
        <v>3</v>
      </c>
      <c r="F225" s="201">
        <f t="shared" si="21"/>
        <v>66</v>
      </c>
      <c r="G225" s="201">
        <f t="shared" si="22"/>
        <v>69</v>
      </c>
      <c r="H225" s="66"/>
      <c r="S225" s="97">
        <v>48</v>
      </c>
      <c r="T225" s="86">
        <v>2.5</v>
      </c>
      <c r="U225" s="86">
        <f t="shared" si="23"/>
        <v>60</v>
      </c>
    </row>
    <row r="226" spans="1:21" ht="12.75">
      <c r="A226" s="52"/>
      <c r="B226" s="52"/>
      <c r="C226" s="37" t="s">
        <v>93</v>
      </c>
      <c r="D226" s="78">
        <v>1</v>
      </c>
      <c r="E226" s="38">
        <v>1</v>
      </c>
      <c r="F226" s="201">
        <f t="shared" si="21"/>
        <v>69</v>
      </c>
      <c r="G226" s="201">
        <f t="shared" si="22"/>
        <v>70</v>
      </c>
      <c r="H226" s="66"/>
      <c r="S226" s="97">
        <v>80</v>
      </c>
      <c r="T226" s="86">
        <v>2.5</v>
      </c>
      <c r="U226" s="86">
        <f t="shared" si="23"/>
        <v>20</v>
      </c>
    </row>
    <row r="227" spans="1:21" ht="12.75">
      <c r="A227" s="52"/>
      <c r="B227" s="52"/>
      <c r="C227" s="37" t="s">
        <v>94</v>
      </c>
      <c r="D227" s="78">
        <v>21</v>
      </c>
      <c r="E227" s="38">
        <v>5</v>
      </c>
      <c r="F227" s="201">
        <f t="shared" si="21"/>
        <v>70</v>
      </c>
      <c r="G227" s="201">
        <f>F227+E227</f>
        <v>75</v>
      </c>
      <c r="H227" s="66"/>
      <c r="S227" s="97">
        <v>360</v>
      </c>
      <c r="T227" s="86">
        <v>2.5</v>
      </c>
      <c r="U227" s="86">
        <f aca="true" t="shared" si="24" ref="U227:U242">8*T227*E227</f>
        <v>100</v>
      </c>
    </row>
    <row r="228" spans="1:21" ht="12.75">
      <c r="A228" s="52"/>
      <c r="B228" s="52"/>
      <c r="C228" s="37" t="s">
        <v>95</v>
      </c>
      <c r="D228" s="78">
        <v>5</v>
      </c>
      <c r="E228" s="38">
        <v>5</v>
      </c>
      <c r="F228" s="201">
        <f t="shared" si="21"/>
        <v>75</v>
      </c>
      <c r="G228" s="201">
        <f>F228+E228</f>
        <v>80</v>
      </c>
      <c r="H228" s="66"/>
      <c r="S228" s="97">
        <v>48</v>
      </c>
      <c r="T228" s="86">
        <v>2.5</v>
      </c>
      <c r="U228" s="86">
        <f t="shared" si="24"/>
        <v>100</v>
      </c>
    </row>
    <row r="229" spans="1:21" ht="12.75">
      <c r="A229" s="52"/>
      <c r="B229" s="52"/>
      <c r="C229" s="37" t="s">
        <v>96</v>
      </c>
      <c r="D229" s="78">
        <v>2</v>
      </c>
      <c r="E229" s="38">
        <v>5</v>
      </c>
      <c r="F229" s="201">
        <f t="shared" si="21"/>
        <v>80</v>
      </c>
      <c r="G229" s="201">
        <f>F229+E229</f>
        <v>85</v>
      </c>
      <c r="H229" s="66"/>
      <c r="S229" s="97">
        <v>32</v>
      </c>
      <c r="T229" s="86">
        <v>5</v>
      </c>
      <c r="U229" s="86">
        <f t="shared" si="24"/>
        <v>200</v>
      </c>
    </row>
    <row r="230" spans="1:21" ht="12.75">
      <c r="A230" s="52"/>
      <c r="B230" s="40" t="s">
        <v>101</v>
      </c>
      <c r="D230" s="78"/>
      <c r="E230" s="38"/>
      <c r="F230" s="201"/>
      <c r="G230" s="201"/>
      <c r="H230" s="66"/>
      <c r="T230" s="86">
        <v>2.5</v>
      </c>
      <c r="U230" s="86">
        <f t="shared" si="24"/>
        <v>0</v>
      </c>
    </row>
    <row r="231" spans="1:21" ht="12.75">
      <c r="A231" s="52"/>
      <c r="B231" s="52"/>
      <c r="C231" s="138" t="s">
        <v>102</v>
      </c>
      <c r="D231" s="138">
        <v>3</v>
      </c>
      <c r="E231" s="139"/>
      <c r="F231" s="199"/>
      <c r="G231" s="199"/>
      <c r="H231" s="140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</row>
    <row r="232" spans="1:21" ht="12.75">
      <c r="A232" s="52"/>
      <c r="B232" s="52"/>
      <c r="C232" s="37" t="s">
        <v>99</v>
      </c>
      <c r="D232" s="78">
        <v>2</v>
      </c>
      <c r="E232" s="38">
        <v>3</v>
      </c>
      <c r="F232" s="201">
        <f aca="true" t="shared" si="25" ref="F232:F243">G231</f>
        <v>0</v>
      </c>
      <c r="G232" s="201">
        <f aca="true" t="shared" si="26" ref="G232:G242">F232+E232</f>
        <v>3</v>
      </c>
      <c r="H232" s="66"/>
      <c r="S232" s="97">
        <v>72</v>
      </c>
      <c r="T232" s="86">
        <v>2.5</v>
      </c>
      <c r="U232" s="86">
        <f t="shared" si="24"/>
        <v>60</v>
      </c>
    </row>
    <row r="233" spans="1:21" ht="12.75">
      <c r="A233" s="52"/>
      <c r="B233" s="52"/>
      <c r="C233" s="37" t="s">
        <v>84</v>
      </c>
      <c r="D233" s="78">
        <v>3</v>
      </c>
      <c r="E233" s="38">
        <v>2</v>
      </c>
      <c r="F233" s="201">
        <f t="shared" si="25"/>
        <v>3</v>
      </c>
      <c r="G233" s="201">
        <f t="shared" si="26"/>
        <v>5</v>
      </c>
      <c r="H233" s="66"/>
      <c r="S233" s="97">
        <v>48</v>
      </c>
      <c r="T233" s="86">
        <v>2.5</v>
      </c>
      <c r="U233" s="86">
        <f t="shared" si="24"/>
        <v>40</v>
      </c>
    </row>
    <row r="234" spans="1:21" ht="12.75">
      <c r="A234" s="52"/>
      <c r="B234" s="52"/>
      <c r="C234" s="37" t="s">
        <v>85</v>
      </c>
      <c r="D234" s="78">
        <v>0</v>
      </c>
      <c r="E234" s="38">
        <v>4</v>
      </c>
      <c r="F234" s="201">
        <f t="shared" si="25"/>
        <v>5</v>
      </c>
      <c r="G234" s="201">
        <f t="shared" si="26"/>
        <v>9</v>
      </c>
      <c r="H234" s="66"/>
      <c r="S234" s="97">
        <v>24</v>
      </c>
      <c r="T234" s="86">
        <v>2.5</v>
      </c>
      <c r="U234" s="86">
        <f t="shared" si="24"/>
        <v>80</v>
      </c>
    </row>
    <row r="235" spans="1:21" ht="12.75">
      <c r="A235" s="52"/>
      <c r="B235" s="52"/>
      <c r="C235" s="37" t="s">
        <v>86</v>
      </c>
      <c r="D235" s="78">
        <v>1</v>
      </c>
      <c r="E235" s="38">
        <v>3</v>
      </c>
      <c r="F235" s="201">
        <f t="shared" si="25"/>
        <v>9</v>
      </c>
      <c r="G235" s="201">
        <f t="shared" si="26"/>
        <v>12</v>
      </c>
      <c r="H235" s="66"/>
      <c r="S235" s="97">
        <v>48</v>
      </c>
      <c r="T235" s="86">
        <v>2.5</v>
      </c>
      <c r="U235" s="86">
        <f t="shared" si="24"/>
        <v>60</v>
      </c>
    </row>
    <row r="236" spans="1:21" ht="12.75">
      <c r="A236" s="52"/>
      <c r="B236" s="52"/>
      <c r="C236" s="37" t="s">
        <v>103</v>
      </c>
      <c r="D236" s="78">
        <v>3</v>
      </c>
      <c r="E236" s="38">
        <v>3</v>
      </c>
      <c r="F236" s="201">
        <f t="shared" si="25"/>
        <v>12</v>
      </c>
      <c r="G236" s="201">
        <f t="shared" si="26"/>
        <v>15</v>
      </c>
      <c r="H236" s="66"/>
      <c r="S236" s="97">
        <v>48</v>
      </c>
      <c r="T236" s="86">
        <v>2.5</v>
      </c>
      <c r="U236" s="86">
        <f t="shared" si="24"/>
        <v>60</v>
      </c>
    </row>
    <row r="237" spans="1:21" ht="12.75">
      <c r="A237" s="52"/>
      <c r="B237" s="52"/>
      <c r="C237" s="37" t="s">
        <v>88</v>
      </c>
      <c r="D237" s="78">
        <v>13</v>
      </c>
      <c r="E237" s="38">
        <v>5</v>
      </c>
      <c r="F237" s="201">
        <f t="shared" si="25"/>
        <v>15</v>
      </c>
      <c r="G237" s="201">
        <f t="shared" si="26"/>
        <v>20</v>
      </c>
      <c r="H237" s="66"/>
      <c r="S237" s="97">
        <v>240</v>
      </c>
      <c r="T237" s="86">
        <v>2.5</v>
      </c>
      <c r="U237" s="86">
        <f t="shared" si="24"/>
        <v>100</v>
      </c>
    </row>
    <row r="238" spans="1:21" ht="12.75">
      <c r="A238" s="52"/>
      <c r="B238" s="52"/>
      <c r="C238" s="37" t="s">
        <v>89</v>
      </c>
      <c r="D238" s="78">
        <v>6</v>
      </c>
      <c r="E238" s="38">
        <v>5</v>
      </c>
      <c r="F238" s="201">
        <f t="shared" si="25"/>
        <v>20</v>
      </c>
      <c r="G238" s="201">
        <f t="shared" si="26"/>
        <v>25</v>
      </c>
      <c r="H238" s="66"/>
      <c r="S238" s="97">
        <v>120</v>
      </c>
      <c r="T238" s="86">
        <v>2.5</v>
      </c>
      <c r="U238" s="86">
        <f t="shared" si="24"/>
        <v>100</v>
      </c>
    </row>
    <row r="239" spans="1:21" ht="12.75">
      <c r="A239" s="52"/>
      <c r="B239" s="52"/>
      <c r="C239" s="37" t="s">
        <v>90</v>
      </c>
      <c r="D239" s="78">
        <v>2</v>
      </c>
      <c r="E239" s="38">
        <v>6</v>
      </c>
      <c r="F239" s="201">
        <f t="shared" si="25"/>
        <v>25</v>
      </c>
      <c r="G239" s="201">
        <f t="shared" si="26"/>
        <v>31</v>
      </c>
      <c r="H239" s="66"/>
      <c r="S239" s="97">
        <v>72</v>
      </c>
      <c r="T239" s="86">
        <v>2.5</v>
      </c>
      <c r="U239" s="86">
        <f t="shared" si="24"/>
        <v>120</v>
      </c>
    </row>
    <row r="240" spans="1:21" ht="12.75">
      <c r="A240" s="52"/>
      <c r="B240" s="52"/>
      <c r="C240" s="37" t="s">
        <v>91</v>
      </c>
      <c r="D240" s="78">
        <v>2</v>
      </c>
      <c r="E240" s="38">
        <v>35</v>
      </c>
      <c r="F240" s="201">
        <f t="shared" si="25"/>
        <v>31</v>
      </c>
      <c r="G240" s="201">
        <f t="shared" si="26"/>
        <v>66</v>
      </c>
      <c r="H240" s="66"/>
      <c r="S240" s="97">
        <v>72</v>
      </c>
      <c r="T240" s="86">
        <v>2.5</v>
      </c>
      <c r="U240" s="86">
        <f t="shared" si="24"/>
        <v>700</v>
      </c>
    </row>
    <row r="241" spans="1:21" ht="12.75">
      <c r="A241" s="52"/>
      <c r="B241" s="52"/>
      <c r="C241" s="37" t="s">
        <v>92</v>
      </c>
      <c r="D241" s="78">
        <v>3</v>
      </c>
      <c r="E241" s="38">
        <v>3</v>
      </c>
      <c r="F241" s="201">
        <f t="shared" si="25"/>
        <v>66</v>
      </c>
      <c r="G241" s="201">
        <f t="shared" si="26"/>
        <v>69</v>
      </c>
      <c r="H241" s="66"/>
      <c r="S241" s="97">
        <v>48</v>
      </c>
      <c r="T241" s="86">
        <v>2.5</v>
      </c>
      <c r="U241" s="86">
        <f t="shared" si="24"/>
        <v>60</v>
      </c>
    </row>
    <row r="242" spans="1:21" ht="12.75">
      <c r="A242" s="52"/>
      <c r="B242" s="52"/>
      <c r="C242" s="37" t="s">
        <v>93</v>
      </c>
      <c r="D242" s="78">
        <v>0</v>
      </c>
      <c r="E242" s="38">
        <v>1</v>
      </c>
      <c r="F242" s="201">
        <f t="shared" si="25"/>
        <v>69</v>
      </c>
      <c r="G242" s="201">
        <f t="shared" si="26"/>
        <v>70</v>
      </c>
      <c r="H242" s="66"/>
      <c r="S242" s="97">
        <v>80</v>
      </c>
      <c r="T242" s="86">
        <v>2.5</v>
      </c>
      <c r="U242" s="86">
        <f t="shared" si="24"/>
        <v>20</v>
      </c>
    </row>
    <row r="243" spans="1:21" ht="12.75">
      <c r="A243" s="52"/>
      <c r="B243" s="52"/>
      <c r="C243" s="37" t="s">
        <v>96</v>
      </c>
      <c r="D243" s="78">
        <v>2</v>
      </c>
      <c r="E243" s="38">
        <v>5</v>
      </c>
      <c r="F243" s="201">
        <f t="shared" si="25"/>
        <v>70</v>
      </c>
      <c r="G243" s="201">
        <f>F243+E243</f>
        <v>75</v>
      </c>
      <c r="H243" s="66"/>
      <c r="S243" s="97">
        <v>32</v>
      </c>
      <c r="T243" s="86">
        <v>5</v>
      </c>
      <c r="U243" s="86">
        <f>8*T243*E243</f>
        <v>200</v>
      </c>
    </row>
    <row r="244" spans="1:21" s="97" customFormat="1" ht="12.75">
      <c r="A244" s="210"/>
      <c r="B244" s="211"/>
      <c r="C244" s="216"/>
      <c r="D244" s="212"/>
      <c r="E244" s="213"/>
      <c r="F244" s="201"/>
      <c r="G244" s="201"/>
      <c r="H244" s="214"/>
      <c r="T244" s="215"/>
      <c r="U244" s="215"/>
    </row>
    <row r="245" spans="1:8" s="228" customFormat="1" ht="21">
      <c r="A245" s="226" t="s">
        <v>247</v>
      </c>
      <c r="B245" s="231"/>
      <c r="C245" s="232"/>
      <c r="D245" s="232"/>
      <c r="F245" s="233"/>
      <c r="G245" s="233"/>
      <c r="H245" s="234"/>
    </row>
    <row r="246" spans="1:8" ht="12.75">
      <c r="A246" s="52"/>
      <c r="B246" s="40" t="s">
        <v>104</v>
      </c>
      <c r="D246" s="78"/>
      <c r="E246" s="38"/>
      <c r="F246" s="201"/>
      <c r="G246" s="201"/>
      <c r="H246" s="66"/>
    </row>
    <row r="247" spans="1:31" ht="12.75">
      <c r="A247" s="184" t="s">
        <v>236</v>
      </c>
      <c r="B247" s="185"/>
      <c r="C247" s="186" t="s">
        <v>237</v>
      </c>
      <c r="D247" s="187"/>
      <c r="E247" s="188">
        <v>10</v>
      </c>
      <c r="F247" s="201">
        <v>39377</v>
      </c>
      <c r="G247" s="201">
        <v>39391</v>
      </c>
      <c r="H247" s="189"/>
      <c r="I247" s="190">
        <v>7</v>
      </c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>
        <f>2*8*10</f>
        <v>160</v>
      </c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</row>
    <row r="248" spans="1:31" s="163" customFormat="1" ht="12.75">
      <c r="A248" s="110"/>
      <c r="B248" s="170"/>
      <c r="C248" s="163" t="s">
        <v>242</v>
      </c>
      <c r="D248" s="165"/>
      <c r="E248" s="166">
        <v>12</v>
      </c>
      <c r="F248" s="201">
        <v>39391</v>
      </c>
      <c r="G248" s="201">
        <f>F248+E248</f>
        <v>39403</v>
      </c>
      <c r="H248" s="171"/>
      <c r="I248" s="172"/>
      <c r="S248" s="173"/>
      <c r="T248" s="174">
        <v>4</v>
      </c>
      <c r="U248" s="174">
        <f>8*T248*E248</f>
        <v>384</v>
      </c>
      <c r="AE248" s="163" t="s">
        <v>243</v>
      </c>
    </row>
    <row r="249" spans="1:21" s="163" customFormat="1" ht="12.75">
      <c r="A249" s="110"/>
      <c r="B249" s="170"/>
      <c r="C249" s="163" t="s">
        <v>216</v>
      </c>
      <c r="D249" s="165"/>
      <c r="E249" s="166"/>
      <c r="F249" s="201"/>
      <c r="G249" s="201"/>
      <c r="H249" s="171"/>
      <c r="I249" s="172">
        <v>42</v>
      </c>
      <c r="S249" s="173"/>
      <c r="T249" s="174"/>
      <c r="U249" s="174"/>
    </row>
    <row r="250" spans="1:9" ht="12.75">
      <c r="A250" s="52"/>
      <c r="B250" s="55"/>
      <c r="C250" t="s">
        <v>180</v>
      </c>
      <c r="D250" s="78"/>
      <c r="E250" s="38"/>
      <c r="F250" s="201"/>
      <c r="G250" s="201"/>
      <c r="H250" s="66"/>
      <c r="I250" s="83">
        <v>15</v>
      </c>
    </row>
    <row r="251" spans="1:21" ht="12.75">
      <c r="A251" s="52"/>
      <c r="B251" s="52"/>
      <c r="C251" s="37" t="s">
        <v>179</v>
      </c>
      <c r="D251" s="78">
        <v>15</v>
      </c>
      <c r="E251" s="38">
        <v>5</v>
      </c>
      <c r="F251" s="201">
        <v>39391</v>
      </c>
      <c r="G251" s="201">
        <f>F251+E251</f>
        <v>39396</v>
      </c>
      <c r="H251" s="66"/>
      <c r="S251" s="97">
        <v>80</v>
      </c>
      <c r="T251" s="86">
        <v>4</v>
      </c>
      <c r="U251" s="86">
        <f aca="true" t="shared" si="27" ref="U251:U268">8*T251*E251</f>
        <v>160</v>
      </c>
    </row>
    <row r="252" spans="1:22" s="163" customFormat="1" ht="12.75">
      <c r="A252" s="110"/>
      <c r="B252" s="110"/>
      <c r="C252" s="164" t="s">
        <v>215</v>
      </c>
      <c r="D252" s="165">
        <v>6</v>
      </c>
      <c r="E252" s="166">
        <v>12</v>
      </c>
      <c r="F252" s="201">
        <f>G251</f>
        <v>39396</v>
      </c>
      <c r="G252" s="201">
        <f>F252+E252</f>
        <v>39408</v>
      </c>
      <c r="H252" s="167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9">
        <v>80</v>
      </c>
      <c r="T252" s="174">
        <v>4</v>
      </c>
      <c r="U252" s="174">
        <f>8*T252*E252</f>
        <v>384</v>
      </c>
      <c r="V252" s="168"/>
    </row>
    <row r="253" spans="1:22" s="163" customFormat="1" ht="12.75">
      <c r="A253" s="110"/>
      <c r="B253" s="110"/>
      <c r="C253" s="164" t="s">
        <v>214</v>
      </c>
      <c r="D253" s="165">
        <v>6</v>
      </c>
      <c r="E253" s="166">
        <v>6</v>
      </c>
      <c r="F253" s="201">
        <f>G252</f>
        <v>39408</v>
      </c>
      <c r="G253" s="201">
        <f>F253+E253</f>
        <v>39414</v>
      </c>
      <c r="H253" s="167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9">
        <v>80</v>
      </c>
      <c r="T253" s="174">
        <v>4</v>
      </c>
      <c r="U253" s="174">
        <f>8*T253*E253</f>
        <v>192</v>
      </c>
      <c r="V253" s="168"/>
    </row>
    <row r="254" spans="1:21" ht="12.75">
      <c r="A254" s="52"/>
      <c r="B254" s="52"/>
      <c r="C254" s="37" t="s">
        <v>105</v>
      </c>
      <c r="D254" s="78">
        <v>43</v>
      </c>
      <c r="E254" s="38">
        <v>15</v>
      </c>
      <c r="F254" s="201">
        <f>G251</f>
        <v>39396</v>
      </c>
      <c r="G254" s="201">
        <f aca="true" t="shared" si="28" ref="G254:G264">F254+E254</f>
        <v>39411</v>
      </c>
      <c r="H254" s="66"/>
      <c r="I254" s="83">
        <v>12</v>
      </c>
      <c r="S254" s="97">
        <v>960</v>
      </c>
      <c r="T254" s="86">
        <v>5</v>
      </c>
      <c r="U254" s="86">
        <f t="shared" si="27"/>
        <v>600</v>
      </c>
    </row>
    <row r="255" spans="1:21" ht="12.75">
      <c r="A255" s="52"/>
      <c r="B255" s="52"/>
      <c r="C255" s="37" t="s">
        <v>106</v>
      </c>
      <c r="D255" s="78">
        <v>2</v>
      </c>
      <c r="E255" s="38">
        <v>2</v>
      </c>
      <c r="F255" s="201">
        <f>G254</f>
        <v>39411</v>
      </c>
      <c r="G255" s="201">
        <f t="shared" si="28"/>
        <v>39413</v>
      </c>
      <c r="H255" s="66"/>
      <c r="S255" s="97">
        <v>96</v>
      </c>
      <c r="T255" s="86">
        <v>2.5</v>
      </c>
      <c r="U255" s="86">
        <f t="shared" si="27"/>
        <v>40</v>
      </c>
    </row>
    <row r="256" spans="1:21" ht="12.75">
      <c r="A256" s="52"/>
      <c r="B256" s="52"/>
      <c r="C256" s="37" t="s">
        <v>107</v>
      </c>
      <c r="D256" s="78">
        <v>3</v>
      </c>
      <c r="E256" s="38">
        <v>30</v>
      </c>
      <c r="F256" s="201">
        <f aca="true" t="shared" si="29" ref="F256:F268">G255</f>
        <v>39413</v>
      </c>
      <c r="G256" s="201">
        <f t="shared" si="28"/>
        <v>39443</v>
      </c>
      <c r="H256" s="66"/>
      <c r="S256" s="97">
        <v>48</v>
      </c>
      <c r="T256" s="86">
        <v>2.5</v>
      </c>
      <c r="U256" s="86">
        <f t="shared" si="27"/>
        <v>600</v>
      </c>
    </row>
    <row r="257" spans="1:21" ht="12.75">
      <c r="A257" s="52"/>
      <c r="B257" s="52"/>
      <c r="C257" s="37" t="s">
        <v>108</v>
      </c>
      <c r="D257" s="78">
        <v>2</v>
      </c>
      <c r="E257" s="38">
        <v>4</v>
      </c>
      <c r="F257" s="201">
        <f t="shared" si="29"/>
        <v>39443</v>
      </c>
      <c r="G257" s="201">
        <f t="shared" si="28"/>
        <v>39447</v>
      </c>
      <c r="H257" s="66"/>
      <c r="S257" s="97">
        <v>96</v>
      </c>
      <c r="T257" s="86">
        <v>2.5</v>
      </c>
      <c r="U257" s="86">
        <f t="shared" si="27"/>
        <v>80</v>
      </c>
    </row>
    <row r="258" spans="1:21" ht="12.75">
      <c r="A258" s="52"/>
      <c r="B258" s="52"/>
      <c r="C258" s="37" t="s">
        <v>109</v>
      </c>
      <c r="D258" s="78">
        <v>4</v>
      </c>
      <c r="E258" s="38">
        <v>8</v>
      </c>
      <c r="F258" s="201">
        <f t="shared" si="29"/>
        <v>39447</v>
      </c>
      <c r="G258" s="201">
        <f t="shared" si="28"/>
        <v>39455</v>
      </c>
      <c r="H258" s="66"/>
      <c r="S258" s="97">
        <v>72</v>
      </c>
      <c r="T258" s="86">
        <v>4</v>
      </c>
      <c r="U258" s="86">
        <f t="shared" si="27"/>
        <v>256</v>
      </c>
    </row>
    <row r="259" spans="1:21" ht="12.75">
      <c r="A259" s="52"/>
      <c r="B259" s="52"/>
      <c r="C259" s="37" t="s">
        <v>110</v>
      </c>
      <c r="D259" s="78">
        <v>1</v>
      </c>
      <c r="E259" s="38">
        <v>1</v>
      </c>
      <c r="F259" s="201">
        <f t="shared" si="29"/>
        <v>39455</v>
      </c>
      <c r="G259" s="201">
        <f t="shared" si="28"/>
        <v>39456</v>
      </c>
      <c r="H259" s="66"/>
      <c r="S259" s="97">
        <v>64</v>
      </c>
      <c r="T259" s="86">
        <v>2.5</v>
      </c>
      <c r="U259" s="86">
        <f t="shared" si="27"/>
        <v>20</v>
      </c>
    </row>
    <row r="260" spans="1:21" ht="12.75">
      <c r="A260" s="52"/>
      <c r="B260" s="52"/>
      <c r="C260" s="37" t="s">
        <v>111</v>
      </c>
      <c r="D260" s="78">
        <v>11</v>
      </c>
      <c r="E260" s="38">
        <v>8</v>
      </c>
      <c r="F260" s="201">
        <f t="shared" si="29"/>
        <v>39456</v>
      </c>
      <c r="G260" s="201">
        <f t="shared" si="28"/>
        <v>39464</v>
      </c>
      <c r="H260" s="66"/>
      <c r="S260" s="97">
        <v>192</v>
      </c>
      <c r="T260" s="86">
        <v>4</v>
      </c>
      <c r="U260" s="86">
        <f t="shared" si="27"/>
        <v>256</v>
      </c>
    </row>
    <row r="261" spans="1:21" ht="12.75">
      <c r="A261" s="52"/>
      <c r="B261" s="52"/>
      <c r="C261" s="37" t="s">
        <v>112</v>
      </c>
      <c r="D261" s="78">
        <v>0</v>
      </c>
      <c r="E261" s="38">
        <v>4</v>
      </c>
      <c r="F261" s="201">
        <f t="shared" si="29"/>
        <v>39464</v>
      </c>
      <c r="G261" s="201">
        <f t="shared" si="28"/>
        <v>39468</v>
      </c>
      <c r="H261" s="66"/>
      <c r="S261" s="97">
        <v>16</v>
      </c>
      <c r="T261" s="86">
        <v>2.5</v>
      </c>
      <c r="U261" s="86">
        <f t="shared" si="27"/>
        <v>80</v>
      </c>
    </row>
    <row r="262" spans="1:21" ht="12.75">
      <c r="A262" s="184" t="s">
        <v>236</v>
      </c>
      <c r="B262" s="184"/>
      <c r="C262" s="187" t="s">
        <v>238</v>
      </c>
      <c r="D262" s="187"/>
      <c r="E262" s="188">
        <v>8</v>
      </c>
      <c r="F262" s="201">
        <f t="shared" si="29"/>
        <v>39468</v>
      </c>
      <c r="G262" s="201">
        <f t="shared" si="28"/>
        <v>39476</v>
      </c>
      <c r="H262" s="189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93">
        <v>2.5</v>
      </c>
      <c r="U262" s="193">
        <f t="shared" si="27"/>
        <v>160</v>
      </c>
    </row>
    <row r="263" spans="1:21" ht="12.75">
      <c r="A263" s="52"/>
      <c r="B263" s="52"/>
      <c r="C263" s="37" t="s">
        <v>110</v>
      </c>
      <c r="D263" s="78">
        <v>-1</v>
      </c>
      <c r="E263" s="38">
        <v>1</v>
      </c>
      <c r="F263" s="201">
        <f t="shared" si="29"/>
        <v>39476</v>
      </c>
      <c r="G263" s="201">
        <f t="shared" si="28"/>
        <v>39477</v>
      </c>
      <c r="H263" s="66"/>
      <c r="T263" s="86">
        <v>2.5</v>
      </c>
      <c r="U263" s="86">
        <f t="shared" si="27"/>
        <v>20</v>
      </c>
    </row>
    <row r="264" spans="1:21" ht="12.75">
      <c r="A264" s="52"/>
      <c r="B264" s="52"/>
      <c r="C264" s="37" t="s">
        <v>212</v>
      </c>
      <c r="D264" s="78">
        <v>13</v>
      </c>
      <c r="E264" s="38">
        <v>8</v>
      </c>
      <c r="F264" s="201">
        <f t="shared" si="29"/>
        <v>39477</v>
      </c>
      <c r="G264" s="201">
        <f t="shared" si="28"/>
        <v>39485</v>
      </c>
      <c r="H264" s="66"/>
      <c r="S264" s="97">
        <v>640</v>
      </c>
      <c r="T264" s="86">
        <v>2.5</v>
      </c>
      <c r="U264" s="86">
        <f t="shared" si="27"/>
        <v>160</v>
      </c>
    </row>
    <row r="265" spans="1:8" ht="12.75">
      <c r="A265" s="52"/>
      <c r="B265" s="52"/>
      <c r="C265" s="37" t="s">
        <v>113</v>
      </c>
      <c r="D265" s="78">
        <v>13</v>
      </c>
      <c r="E265" s="38"/>
      <c r="F265" s="201"/>
      <c r="G265" s="201"/>
      <c r="H265" s="66"/>
    </row>
    <row r="266" spans="1:21" ht="12.75">
      <c r="A266" s="52"/>
      <c r="B266" s="52"/>
      <c r="C266" s="138" t="s">
        <v>114</v>
      </c>
      <c r="D266" s="138">
        <v>1</v>
      </c>
      <c r="E266" s="139"/>
      <c r="F266" s="199"/>
      <c r="G266" s="199"/>
      <c r="H266" s="140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</row>
    <row r="267" spans="1:21" ht="12.75">
      <c r="A267" s="52"/>
      <c r="B267" s="52"/>
      <c r="C267" s="37" t="s">
        <v>115</v>
      </c>
      <c r="D267" s="78">
        <v>1</v>
      </c>
      <c r="E267" s="38">
        <v>8</v>
      </c>
      <c r="F267" s="201">
        <f>G264</f>
        <v>39485</v>
      </c>
      <c r="G267" s="201">
        <f aca="true" t="shared" si="30" ref="G267:G280">F267+E267</f>
        <v>39493</v>
      </c>
      <c r="H267" s="66"/>
      <c r="S267" s="97">
        <v>48</v>
      </c>
      <c r="T267" s="86">
        <v>2.5</v>
      </c>
      <c r="U267" s="86">
        <f t="shared" si="27"/>
        <v>160</v>
      </c>
    </row>
    <row r="268" spans="1:21" ht="12.75">
      <c r="A268" s="52"/>
      <c r="B268" s="52"/>
      <c r="C268" s="37" t="s">
        <v>116</v>
      </c>
      <c r="D268" s="78">
        <v>39</v>
      </c>
      <c r="E268" s="38">
        <v>10</v>
      </c>
      <c r="F268" s="201">
        <f t="shared" si="29"/>
        <v>39493</v>
      </c>
      <c r="G268" s="201">
        <f t="shared" si="30"/>
        <v>39503</v>
      </c>
      <c r="H268" s="66"/>
      <c r="S268" s="97">
        <v>960</v>
      </c>
      <c r="T268" s="86">
        <v>2.5</v>
      </c>
      <c r="U268" s="86">
        <f t="shared" si="27"/>
        <v>200</v>
      </c>
    </row>
    <row r="269" spans="1:8" ht="12.75">
      <c r="A269" s="52"/>
      <c r="B269" s="40" t="s">
        <v>117</v>
      </c>
      <c r="D269" s="78"/>
      <c r="E269" s="38"/>
      <c r="F269" s="201"/>
      <c r="G269" s="201"/>
      <c r="H269" s="66"/>
    </row>
    <row r="270" spans="1:21" ht="12.75">
      <c r="A270" s="52"/>
      <c r="B270" s="52"/>
      <c r="C270" s="37" t="s">
        <v>105</v>
      </c>
      <c r="D270" s="78">
        <v>4</v>
      </c>
      <c r="E270" s="38">
        <v>15</v>
      </c>
      <c r="F270" s="201">
        <v>39524</v>
      </c>
      <c r="G270" s="201">
        <f t="shared" si="30"/>
        <v>39539</v>
      </c>
      <c r="H270" s="66"/>
      <c r="S270" s="97">
        <v>80</v>
      </c>
      <c r="T270" s="86">
        <v>5</v>
      </c>
      <c r="U270" s="86">
        <f aca="true" t="shared" si="31" ref="U270:U284">8*T270*E270</f>
        <v>600</v>
      </c>
    </row>
    <row r="271" spans="1:21" ht="12.75">
      <c r="A271" s="52"/>
      <c r="B271" s="52"/>
      <c r="C271" s="37" t="s">
        <v>106</v>
      </c>
      <c r="D271" s="78">
        <v>2</v>
      </c>
      <c r="E271" s="38">
        <v>2</v>
      </c>
      <c r="F271" s="201">
        <f>G270</f>
        <v>39539</v>
      </c>
      <c r="G271" s="201">
        <f>F271+E271</f>
        <v>39541</v>
      </c>
      <c r="H271" s="66"/>
      <c r="S271" s="97">
        <v>96</v>
      </c>
      <c r="T271" s="86">
        <v>2.5</v>
      </c>
      <c r="U271" s="86">
        <f t="shared" si="31"/>
        <v>40</v>
      </c>
    </row>
    <row r="272" spans="1:21" ht="12.75">
      <c r="A272" s="52"/>
      <c r="B272" s="52"/>
      <c r="C272" s="37" t="s">
        <v>107</v>
      </c>
      <c r="D272" s="78">
        <v>1</v>
      </c>
      <c r="E272" s="38">
        <v>30</v>
      </c>
      <c r="F272" s="201">
        <f aca="true" t="shared" si="32" ref="F272:F284">G271</f>
        <v>39541</v>
      </c>
      <c r="G272" s="201">
        <f t="shared" si="30"/>
        <v>39571</v>
      </c>
      <c r="H272" s="66"/>
      <c r="S272" s="97">
        <v>48</v>
      </c>
      <c r="T272" s="86">
        <v>2.5</v>
      </c>
      <c r="U272" s="86">
        <f t="shared" si="31"/>
        <v>600</v>
      </c>
    </row>
    <row r="273" spans="1:21" ht="12.75">
      <c r="A273" s="52"/>
      <c r="B273" s="52"/>
      <c r="C273" s="37" t="s">
        <v>108</v>
      </c>
      <c r="D273" s="78">
        <v>2</v>
      </c>
      <c r="E273" s="38">
        <v>4</v>
      </c>
      <c r="F273" s="201">
        <f t="shared" si="32"/>
        <v>39571</v>
      </c>
      <c r="G273" s="201">
        <f t="shared" si="30"/>
        <v>39575</v>
      </c>
      <c r="H273" s="66"/>
      <c r="S273" s="97">
        <v>96</v>
      </c>
      <c r="T273" s="86">
        <v>2.5</v>
      </c>
      <c r="U273" s="86">
        <f t="shared" si="31"/>
        <v>80</v>
      </c>
    </row>
    <row r="274" spans="1:21" ht="12.75">
      <c r="A274" s="52"/>
      <c r="B274" s="52"/>
      <c r="C274" s="37" t="s">
        <v>109</v>
      </c>
      <c r="D274" s="78">
        <v>4</v>
      </c>
      <c r="E274" s="38">
        <v>8</v>
      </c>
      <c r="F274" s="201">
        <f t="shared" si="32"/>
        <v>39575</v>
      </c>
      <c r="G274" s="201">
        <f t="shared" si="30"/>
        <v>39583</v>
      </c>
      <c r="H274" s="66"/>
      <c r="S274" s="97">
        <v>72</v>
      </c>
      <c r="T274" s="86">
        <v>4</v>
      </c>
      <c r="U274" s="86">
        <f t="shared" si="31"/>
        <v>256</v>
      </c>
    </row>
    <row r="275" spans="1:21" ht="12.75">
      <c r="A275" s="52"/>
      <c r="B275" s="52"/>
      <c r="C275" s="37" t="s">
        <v>110</v>
      </c>
      <c r="D275" s="78">
        <v>1</v>
      </c>
      <c r="E275" s="38">
        <v>1</v>
      </c>
      <c r="F275" s="201">
        <f t="shared" si="32"/>
        <v>39583</v>
      </c>
      <c r="G275" s="201">
        <f t="shared" si="30"/>
        <v>39584</v>
      </c>
      <c r="H275" s="66"/>
      <c r="S275" s="97">
        <v>64</v>
      </c>
      <c r="T275" s="86">
        <v>2.5</v>
      </c>
      <c r="U275" s="86">
        <f t="shared" si="31"/>
        <v>20</v>
      </c>
    </row>
    <row r="276" spans="1:21" ht="12.75">
      <c r="A276" s="52"/>
      <c r="B276" s="52"/>
      <c r="C276" s="37" t="s">
        <v>111</v>
      </c>
      <c r="D276" s="78">
        <v>11</v>
      </c>
      <c r="E276" s="38">
        <v>8</v>
      </c>
      <c r="F276" s="201">
        <f t="shared" si="32"/>
        <v>39584</v>
      </c>
      <c r="G276" s="201">
        <f t="shared" si="30"/>
        <v>39592</v>
      </c>
      <c r="H276" s="66"/>
      <c r="S276" s="97">
        <v>192</v>
      </c>
      <c r="T276" s="86">
        <v>4</v>
      </c>
      <c r="U276" s="86">
        <f t="shared" si="31"/>
        <v>256</v>
      </c>
    </row>
    <row r="277" spans="1:21" ht="12.75">
      <c r="A277" s="52"/>
      <c r="B277" s="52"/>
      <c r="C277" s="37" t="s">
        <v>112</v>
      </c>
      <c r="D277" s="78">
        <v>0</v>
      </c>
      <c r="E277" s="38">
        <v>4</v>
      </c>
      <c r="F277" s="201">
        <f t="shared" si="32"/>
        <v>39592</v>
      </c>
      <c r="G277" s="201">
        <f t="shared" si="30"/>
        <v>39596</v>
      </c>
      <c r="H277" s="66"/>
      <c r="S277" s="97">
        <v>16</v>
      </c>
      <c r="T277" s="86">
        <v>2.5</v>
      </c>
      <c r="U277" s="86">
        <f t="shared" si="31"/>
        <v>80</v>
      </c>
    </row>
    <row r="278" spans="1:21" ht="12.75">
      <c r="A278" s="184" t="s">
        <v>236</v>
      </c>
      <c r="B278" s="184"/>
      <c r="C278" s="187" t="s">
        <v>238</v>
      </c>
      <c r="D278" s="187"/>
      <c r="E278" s="188">
        <v>6</v>
      </c>
      <c r="F278" s="201">
        <f t="shared" si="32"/>
        <v>39596</v>
      </c>
      <c r="G278" s="201">
        <f t="shared" si="30"/>
        <v>39602</v>
      </c>
      <c r="H278" s="189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93">
        <v>2.5</v>
      </c>
      <c r="U278" s="193">
        <f t="shared" si="31"/>
        <v>120</v>
      </c>
    </row>
    <row r="279" spans="1:21" ht="12.75">
      <c r="A279" s="52"/>
      <c r="B279" s="52"/>
      <c r="C279" s="37" t="s">
        <v>110</v>
      </c>
      <c r="D279" s="78">
        <v>-1</v>
      </c>
      <c r="E279" s="38">
        <v>1</v>
      </c>
      <c r="F279" s="201">
        <f t="shared" si="32"/>
        <v>39602</v>
      </c>
      <c r="G279" s="201">
        <f t="shared" si="30"/>
        <v>39603</v>
      </c>
      <c r="H279" s="66"/>
      <c r="T279" s="86">
        <v>2.5</v>
      </c>
      <c r="U279" s="86">
        <f t="shared" si="31"/>
        <v>20</v>
      </c>
    </row>
    <row r="280" spans="1:21" ht="12.75">
      <c r="A280" s="52"/>
      <c r="B280" s="52"/>
      <c r="C280" s="37" t="s">
        <v>212</v>
      </c>
      <c r="D280" s="78">
        <v>13</v>
      </c>
      <c r="E280" s="38">
        <v>8</v>
      </c>
      <c r="F280" s="201">
        <f t="shared" si="32"/>
        <v>39603</v>
      </c>
      <c r="G280" s="201">
        <f t="shared" si="30"/>
        <v>39611</v>
      </c>
      <c r="H280" s="66"/>
      <c r="S280" s="97">
        <v>640</v>
      </c>
      <c r="T280" s="86">
        <v>2.5</v>
      </c>
      <c r="U280" s="86">
        <f t="shared" si="31"/>
        <v>160</v>
      </c>
    </row>
    <row r="281" spans="1:8" ht="12.75">
      <c r="A281" s="52"/>
      <c r="B281" s="52"/>
      <c r="C281" s="37" t="s">
        <v>113</v>
      </c>
      <c r="D281" s="78">
        <v>14</v>
      </c>
      <c r="E281" s="38"/>
      <c r="F281" s="201"/>
      <c r="G281" s="201"/>
      <c r="H281" s="66"/>
    </row>
    <row r="282" spans="1:21" ht="12.75">
      <c r="A282" s="52"/>
      <c r="B282" s="52"/>
      <c r="C282" s="138" t="s">
        <v>114</v>
      </c>
      <c r="D282" s="138">
        <v>1</v>
      </c>
      <c r="E282" s="139"/>
      <c r="F282" s="199"/>
      <c r="G282" s="199"/>
      <c r="H282" s="140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</row>
    <row r="283" spans="1:21" ht="12.75">
      <c r="A283" s="52"/>
      <c r="B283" s="52"/>
      <c r="C283" s="37" t="s">
        <v>115</v>
      </c>
      <c r="D283" s="78">
        <v>1</v>
      </c>
      <c r="E283" s="38">
        <v>8</v>
      </c>
      <c r="F283" s="201">
        <f>G280</f>
        <v>39611</v>
      </c>
      <c r="G283" s="201">
        <f aca="true" t="shared" si="33" ref="G283:G296">F283+E283</f>
        <v>39619</v>
      </c>
      <c r="H283" s="66"/>
      <c r="S283" s="97">
        <v>48</v>
      </c>
      <c r="T283" s="86">
        <v>2.5</v>
      </c>
      <c r="U283" s="86">
        <f t="shared" si="31"/>
        <v>160</v>
      </c>
    </row>
    <row r="284" spans="1:21" ht="12.75">
      <c r="A284" s="52"/>
      <c r="B284" s="52"/>
      <c r="C284" s="37" t="s">
        <v>116</v>
      </c>
      <c r="D284" s="78">
        <v>42</v>
      </c>
      <c r="E284" s="38">
        <v>10</v>
      </c>
      <c r="F284" s="201">
        <f t="shared" si="32"/>
        <v>39619</v>
      </c>
      <c r="G284" s="201">
        <f t="shared" si="33"/>
        <v>39629</v>
      </c>
      <c r="H284" s="66"/>
      <c r="S284" s="97">
        <v>960</v>
      </c>
      <c r="T284" s="86">
        <v>2.5</v>
      </c>
      <c r="U284" s="86">
        <f t="shared" si="31"/>
        <v>200</v>
      </c>
    </row>
    <row r="285" spans="1:8" ht="12.75">
      <c r="A285" s="52"/>
      <c r="B285" s="40" t="s">
        <v>118</v>
      </c>
      <c r="D285" s="78"/>
      <c r="E285" s="38"/>
      <c r="F285" s="201"/>
      <c r="G285" s="201"/>
      <c r="H285" s="66"/>
    </row>
    <row r="286" spans="1:21" ht="12.75">
      <c r="A286" s="52"/>
      <c r="B286" s="52"/>
      <c r="C286" s="37" t="s">
        <v>105</v>
      </c>
      <c r="D286" s="78">
        <v>2</v>
      </c>
      <c r="E286" s="38">
        <v>15</v>
      </c>
      <c r="F286" s="201">
        <v>39601</v>
      </c>
      <c r="G286" s="201">
        <f t="shared" si="33"/>
        <v>39616</v>
      </c>
      <c r="H286" s="66"/>
      <c r="S286" s="97">
        <v>80</v>
      </c>
      <c r="T286" s="86">
        <v>5</v>
      </c>
      <c r="U286" s="86">
        <f aca="true" t="shared" si="34" ref="U286:U301">8*T286*E286</f>
        <v>600</v>
      </c>
    </row>
    <row r="287" spans="1:21" ht="12.75">
      <c r="A287" s="52"/>
      <c r="B287" s="52"/>
      <c r="C287" s="37" t="s">
        <v>106</v>
      </c>
      <c r="D287" s="78">
        <v>0</v>
      </c>
      <c r="E287" s="38">
        <v>2</v>
      </c>
      <c r="F287" s="201">
        <f>G286</f>
        <v>39616</v>
      </c>
      <c r="G287" s="201">
        <f t="shared" si="33"/>
        <v>39618</v>
      </c>
      <c r="H287" s="66"/>
      <c r="S287" s="97">
        <v>96</v>
      </c>
      <c r="T287" s="86">
        <v>2.5</v>
      </c>
      <c r="U287" s="86">
        <f t="shared" si="34"/>
        <v>40</v>
      </c>
    </row>
    <row r="288" spans="1:21" ht="12.75">
      <c r="A288" s="52"/>
      <c r="B288" s="52"/>
      <c r="C288" s="37" t="s">
        <v>119</v>
      </c>
      <c r="D288" s="78">
        <v>0</v>
      </c>
      <c r="E288" s="38">
        <v>30</v>
      </c>
      <c r="F288" s="201">
        <f aca="true" t="shared" si="35" ref="F288:F301">G287</f>
        <v>39618</v>
      </c>
      <c r="G288" s="201">
        <f t="shared" si="33"/>
        <v>39648</v>
      </c>
      <c r="H288" s="66"/>
      <c r="S288" s="97">
        <v>48</v>
      </c>
      <c r="T288" s="86">
        <v>2.5</v>
      </c>
      <c r="U288" s="86">
        <f t="shared" si="34"/>
        <v>600</v>
      </c>
    </row>
    <row r="289" spans="1:21" ht="12.75">
      <c r="A289" s="52"/>
      <c r="B289" s="52"/>
      <c r="C289" s="37" t="s">
        <v>108</v>
      </c>
      <c r="D289" s="78">
        <v>1</v>
      </c>
      <c r="E289" s="38">
        <v>4</v>
      </c>
      <c r="F289" s="201">
        <f t="shared" si="35"/>
        <v>39648</v>
      </c>
      <c r="G289" s="201">
        <f t="shared" si="33"/>
        <v>39652</v>
      </c>
      <c r="H289" s="66"/>
      <c r="S289" s="97">
        <v>96</v>
      </c>
      <c r="T289" s="86">
        <v>2.5</v>
      </c>
      <c r="U289" s="86">
        <f t="shared" si="34"/>
        <v>80</v>
      </c>
    </row>
    <row r="290" spans="1:21" ht="12.75">
      <c r="A290" s="52"/>
      <c r="B290" s="52"/>
      <c r="C290" s="37" t="s">
        <v>109</v>
      </c>
      <c r="D290" s="78">
        <v>0</v>
      </c>
      <c r="E290" s="38">
        <v>8</v>
      </c>
      <c r="F290" s="201">
        <f t="shared" si="35"/>
        <v>39652</v>
      </c>
      <c r="G290" s="201">
        <f t="shared" si="33"/>
        <v>39660</v>
      </c>
      <c r="H290" s="66"/>
      <c r="S290" s="97">
        <v>72</v>
      </c>
      <c r="T290" s="86">
        <v>4</v>
      </c>
      <c r="U290" s="86">
        <f t="shared" si="34"/>
        <v>256</v>
      </c>
    </row>
    <row r="291" spans="1:21" ht="12.75">
      <c r="A291" s="52"/>
      <c r="B291" s="52"/>
      <c r="C291" s="37" t="s">
        <v>110</v>
      </c>
      <c r="D291" s="78">
        <v>0</v>
      </c>
      <c r="E291" s="38">
        <v>1</v>
      </c>
      <c r="F291" s="201">
        <f t="shared" si="35"/>
        <v>39660</v>
      </c>
      <c r="G291" s="201">
        <f t="shared" si="33"/>
        <v>39661</v>
      </c>
      <c r="H291" s="66"/>
      <c r="S291" s="97">
        <v>64</v>
      </c>
      <c r="T291" s="86">
        <v>2.5</v>
      </c>
      <c r="U291" s="86">
        <f t="shared" si="34"/>
        <v>20</v>
      </c>
    </row>
    <row r="292" spans="1:21" ht="12.75">
      <c r="A292" s="52"/>
      <c r="B292" s="52"/>
      <c r="C292" s="37" t="s">
        <v>111</v>
      </c>
      <c r="D292" s="78">
        <v>5</v>
      </c>
      <c r="E292" s="38">
        <v>8</v>
      </c>
      <c r="F292" s="201">
        <f t="shared" si="35"/>
        <v>39661</v>
      </c>
      <c r="G292" s="201">
        <f t="shared" si="33"/>
        <v>39669</v>
      </c>
      <c r="H292" s="66"/>
      <c r="S292" s="97">
        <v>192</v>
      </c>
      <c r="T292" s="86">
        <v>4</v>
      </c>
      <c r="U292" s="86">
        <f t="shared" si="34"/>
        <v>256</v>
      </c>
    </row>
    <row r="293" spans="1:21" ht="12.75">
      <c r="A293" s="52"/>
      <c r="B293" s="52"/>
      <c r="C293" s="37" t="s">
        <v>112</v>
      </c>
      <c r="D293" s="78">
        <v>0</v>
      </c>
      <c r="E293" s="38">
        <v>4</v>
      </c>
      <c r="F293" s="201">
        <f t="shared" si="35"/>
        <v>39669</v>
      </c>
      <c r="G293" s="201">
        <f t="shared" si="33"/>
        <v>39673</v>
      </c>
      <c r="H293" s="66"/>
      <c r="S293" s="97">
        <v>16</v>
      </c>
      <c r="T293" s="86">
        <v>2.5</v>
      </c>
      <c r="U293" s="86">
        <f t="shared" si="34"/>
        <v>80</v>
      </c>
    </row>
    <row r="294" spans="1:21" ht="12.75">
      <c r="A294" s="184" t="s">
        <v>236</v>
      </c>
      <c r="B294" s="184"/>
      <c r="C294" s="187" t="s">
        <v>238</v>
      </c>
      <c r="D294" s="187"/>
      <c r="E294" s="188">
        <v>6</v>
      </c>
      <c r="F294" s="201"/>
      <c r="G294" s="201"/>
      <c r="H294" s="189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93">
        <v>2.5</v>
      </c>
      <c r="U294" s="193">
        <f t="shared" si="34"/>
        <v>120</v>
      </c>
    </row>
    <row r="295" spans="1:21" ht="12.75">
      <c r="A295" s="52"/>
      <c r="B295" s="52"/>
      <c r="C295" s="37" t="s">
        <v>110</v>
      </c>
      <c r="D295" s="78">
        <v>-1</v>
      </c>
      <c r="E295" s="38">
        <v>1</v>
      </c>
      <c r="F295" s="201">
        <f>G293</f>
        <v>39673</v>
      </c>
      <c r="G295" s="201">
        <f t="shared" si="33"/>
        <v>39674</v>
      </c>
      <c r="H295" s="66"/>
      <c r="T295" s="86">
        <v>2.5</v>
      </c>
      <c r="U295" s="86">
        <f t="shared" si="34"/>
        <v>20</v>
      </c>
    </row>
    <row r="296" spans="1:21" ht="12.75">
      <c r="A296" s="52"/>
      <c r="B296" s="52"/>
      <c r="C296" s="37" t="s">
        <v>212</v>
      </c>
      <c r="D296" s="78">
        <v>6</v>
      </c>
      <c r="E296" s="38">
        <v>8</v>
      </c>
      <c r="F296" s="201">
        <f t="shared" si="35"/>
        <v>39674</v>
      </c>
      <c r="G296" s="201">
        <f t="shared" si="33"/>
        <v>39682</v>
      </c>
      <c r="H296" s="66"/>
      <c r="S296" s="97">
        <v>640</v>
      </c>
      <c r="T296" s="86">
        <v>2.5</v>
      </c>
      <c r="U296" s="86">
        <f t="shared" si="34"/>
        <v>160</v>
      </c>
    </row>
    <row r="297" spans="1:8" ht="12.75">
      <c r="A297" s="52"/>
      <c r="B297" s="52"/>
      <c r="C297" s="37" t="s">
        <v>113</v>
      </c>
      <c r="D297" s="78">
        <v>4</v>
      </c>
      <c r="E297" s="38"/>
      <c r="F297" s="201"/>
      <c r="G297" s="201"/>
      <c r="H297" s="66"/>
    </row>
    <row r="298" spans="1:21" ht="12.75">
      <c r="A298" s="52"/>
      <c r="B298" s="52"/>
      <c r="C298" s="138" t="s">
        <v>114</v>
      </c>
      <c r="D298" s="138"/>
      <c r="E298" s="139"/>
      <c r="F298" s="199"/>
      <c r="G298" s="199"/>
      <c r="H298" s="140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</row>
    <row r="299" spans="2:21" ht="12.75">
      <c r="B299" s="52"/>
      <c r="C299" s="37" t="s">
        <v>115</v>
      </c>
      <c r="D299" s="82"/>
      <c r="E299" s="38">
        <v>8</v>
      </c>
      <c r="F299" s="201">
        <f>G296</f>
        <v>39682</v>
      </c>
      <c r="G299" s="201">
        <f>F299+E299</f>
        <v>39690</v>
      </c>
      <c r="H299" s="66"/>
      <c r="T299" s="86">
        <v>2.5</v>
      </c>
      <c r="U299" s="86">
        <f t="shared" si="34"/>
        <v>160</v>
      </c>
    </row>
    <row r="300" spans="1:21" ht="12.75">
      <c r="A300" s="50"/>
      <c r="B300" s="52"/>
      <c r="C300" s="37" t="s">
        <v>116</v>
      </c>
      <c r="E300" s="38">
        <v>10</v>
      </c>
      <c r="F300" s="201">
        <f t="shared" si="35"/>
        <v>39690</v>
      </c>
      <c r="G300" s="201">
        <f>F300+E300</f>
        <v>39700</v>
      </c>
      <c r="T300" s="86">
        <v>2.5</v>
      </c>
      <c r="U300" s="86">
        <f t="shared" si="34"/>
        <v>200</v>
      </c>
    </row>
    <row r="301" spans="1:22" ht="12.75">
      <c r="A301" s="50"/>
      <c r="B301" s="52"/>
      <c r="C301" s="37" t="s">
        <v>120</v>
      </c>
      <c r="E301" s="68">
        <v>1</v>
      </c>
      <c r="F301" s="201">
        <f t="shared" si="35"/>
        <v>39700</v>
      </c>
      <c r="G301" s="201">
        <f>F301+E301</f>
        <v>39701</v>
      </c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50"/>
      <c r="T301" s="151">
        <v>2.5</v>
      </c>
      <c r="U301" s="151">
        <f t="shared" si="34"/>
        <v>20</v>
      </c>
      <c r="V301" s="149"/>
    </row>
    <row r="302" spans="1:22" s="238" customFormat="1" ht="15">
      <c r="A302" s="235" t="s">
        <v>121</v>
      </c>
      <c r="B302" s="236"/>
      <c r="C302" s="237"/>
      <c r="H302" s="239"/>
      <c r="I302" s="240">
        <f aca="true" t="shared" si="36" ref="I302:S302">SUM(I299:I301,I283:I297,I267:I281,I246:I265,I232:I242,I216:I230,I200:I214,I116:I198,I104:I114,I88:I96,I63:I78)</f>
        <v>396</v>
      </c>
      <c r="J302" s="240">
        <f t="shared" si="36"/>
        <v>0</v>
      </c>
      <c r="K302" s="240">
        <f t="shared" si="36"/>
        <v>0</v>
      </c>
      <c r="L302" s="240">
        <f t="shared" si="36"/>
        <v>0</v>
      </c>
      <c r="M302" s="240">
        <f t="shared" si="36"/>
        <v>0</v>
      </c>
      <c r="N302" s="240">
        <f t="shared" si="36"/>
        <v>0</v>
      </c>
      <c r="O302" s="240">
        <f t="shared" si="36"/>
        <v>0</v>
      </c>
      <c r="P302" s="240">
        <f t="shared" si="36"/>
        <v>5178</v>
      </c>
      <c r="Q302" s="240">
        <f t="shared" si="36"/>
        <v>0</v>
      </c>
      <c r="R302" s="240">
        <f t="shared" si="36"/>
        <v>0</v>
      </c>
      <c r="S302" s="240">
        <f t="shared" si="36"/>
        <v>24534.386540000007</v>
      </c>
      <c r="T302" s="240"/>
      <c r="U302" s="240">
        <f>SUM(U299:U301,U283:U297,U267:U281,U246:U265,U232:U242,U216:U230,U200:U214,U116:U198,U104:U114,U88:U96,U63:U78)</f>
        <v>54122.799999999996</v>
      </c>
      <c r="V302" s="240">
        <f>SUM(V299:V301,V283:V297,V267:V281,V246:V265,V232:V242,V216:V230,V200:V214,V116:V198,V104:V114,V88:V96,V63:V78)</f>
        <v>3452</v>
      </c>
    </row>
    <row r="303" spans="3:22" ht="17.25">
      <c r="C303" s="152" t="s">
        <v>248</v>
      </c>
      <c r="D303" s="153"/>
      <c r="E303" s="152"/>
      <c r="F303" s="152"/>
      <c r="G303" s="152"/>
      <c r="H303" s="154"/>
      <c r="I303" s="259">
        <f>SUM(I308,I311,I314)</f>
        <v>394000</v>
      </c>
      <c r="J303" s="259">
        <f aca="true" t="shared" si="37" ref="J303:S303">SUM(J302,J61)</f>
        <v>0</v>
      </c>
      <c r="K303" s="259">
        <f t="shared" si="37"/>
        <v>0</v>
      </c>
      <c r="L303" s="259">
        <f t="shared" si="37"/>
        <v>0</v>
      </c>
      <c r="M303" s="259">
        <f t="shared" si="37"/>
        <v>0</v>
      </c>
      <c r="N303" s="259">
        <f>SUM(N308,N311,N314)</f>
        <v>1123.5</v>
      </c>
      <c r="O303" s="259">
        <f t="shared" si="37"/>
        <v>0</v>
      </c>
      <c r="P303" s="259">
        <f>SUM(P308,P311,P314)</f>
        <v>12945</v>
      </c>
      <c r="Q303" s="259">
        <f t="shared" si="37"/>
        <v>0</v>
      </c>
      <c r="R303" s="259">
        <f t="shared" si="37"/>
        <v>0</v>
      </c>
      <c r="S303" s="259">
        <f t="shared" si="37"/>
        <v>24534.386540000007</v>
      </c>
      <c r="T303" s="259"/>
      <c r="U303" s="259">
        <f>SUM(U308,U311,U314)</f>
        <v>52622.799999999996</v>
      </c>
      <c r="V303" s="259">
        <f>SUM(V308,V311,V314)</f>
        <v>3452</v>
      </c>
    </row>
    <row r="304" spans="5:31" ht="12.75">
      <c r="E304" s="97"/>
      <c r="F304" s="97"/>
      <c r="G304" s="241"/>
      <c r="H304" s="242"/>
      <c r="I304" s="158">
        <v>1358</v>
      </c>
      <c r="J304" s="158"/>
      <c r="K304" s="158"/>
      <c r="L304" s="158"/>
      <c r="M304" s="158"/>
      <c r="N304" s="158">
        <v>170</v>
      </c>
      <c r="O304" s="158"/>
      <c r="P304" s="158">
        <v>161</v>
      </c>
      <c r="Q304" s="158"/>
      <c r="R304" s="158"/>
      <c r="S304" s="158"/>
      <c r="T304" s="158"/>
      <c r="U304" s="257">
        <v>81</v>
      </c>
      <c r="V304" s="158">
        <v>142</v>
      </c>
      <c r="W304" s="97"/>
      <c r="X304" s="97"/>
      <c r="Y304" s="97"/>
      <c r="Z304" s="97"/>
      <c r="AA304" s="97"/>
      <c r="AB304" s="97"/>
      <c r="AC304" s="97"/>
      <c r="AD304" s="97"/>
      <c r="AE304" s="97"/>
    </row>
    <row r="305" spans="5:31" ht="12.75">
      <c r="E305" s="97"/>
      <c r="F305" s="97"/>
      <c r="G305" s="241"/>
      <c r="H305" s="242" t="s">
        <v>213</v>
      </c>
      <c r="I305" s="243">
        <f>+I304*I303</f>
        <v>535052000</v>
      </c>
      <c r="J305" s="243">
        <f aca="true" t="shared" si="38" ref="J305:V305">+J304*J303</f>
        <v>0</v>
      </c>
      <c r="K305" s="243">
        <f t="shared" si="38"/>
        <v>0</v>
      </c>
      <c r="L305" s="243">
        <f t="shared" si="38"/>
        <v>0</v>
      </c>
      <c r="M305" s="243">
        <f t="shared" si="38"/>
        <v>0</v>
      </c>
      <c r="N305" s="243">
        <f t="shared" si="38"/>
        <v>190995</v>
      </c>
      <c r="O305" s="243">
        <f t="shared" si="38"/>
        <v>0</v>
      </c>
      <c r="P305" s="243">
        <f t="shared" si="38"/>
        <v>2084145</v>
      </c>
      <c r="Q305" s="243">
        <f t="shared" si="38"/>
        <v>0</v>
      </c>
      <c r="R305" s="243">
        <f t="shared" si="38"/>
        <v>0</v>
      </c>
      <c r="S305" s="243">
        <f t="shared" si="38"/>
        <v>0</v>
      </c>
      <c r="T305" s="243">
        <f t="shared" si="38"/>
        <v>0</v>
      </c>
      <c r="U305" s="243">
        <f t="shared" si="38"/>
        <v>4262446.8</v>
      </c>
      <c r="V305" s="243">
        <f t="shared" si="38"/>
        <v>490184</v>
      </c>
      <c r="W305" s="97"/>
      <c r="X305" s="97"/>
      <c r="Y305" s="97"/>
      <c r="Z305" s="97"/>
      <c r="AA305" s="97"/>
      <c r="AB305" s="97"/>
      <c r="AC305" s="97"/>
      <c r="AD305" s="97"/>
      <c r="AE305" s="258">
        <f>SUM(I305:AD305)</f>
        <v>542079770.8</v>
      </c>
    </row>
    <row r="306" spans="3:31" ht="12.75">
      <c r="C306" s="85"/>
      <c r="E306" s="97"/>
      <c r="F306" s="97"/>
      <c r="G306" s="241"/>
      <c r="H306" s="242"/>
      <c r="I306" s="258"/>
      <c r="J306" s="97"/>
      <c r="K306" s="97"/>
      <c r="L306" s="97"/>
      <c r="M306" s="97"/>
      <c r="N306" s="97"/>
      <c r="O306" s="97"/>
      <c r="P306" s="258"/>
      <c r="Q306" s="97"/>
      <c r="R306" s="97"/>
      <c r="T306" s="241"/>
      <c r="U306" s="258"/>
      <c r="V306" s="258"/>
      <c r="W306" s="97"/>
      <c r="X306" s="97"/>
      <c r="Y306" s="97"/>
      <c r="Z306" s="97"/>
      <c r="AA306" s="97"/>
      <c r="AB306" s="97"/>
      <c r="AC306" s="97"/>
      <c r="AD306" s="97"/>
      <c r="AE306" s="97"/>
    </row>
    <row r="307" spans="3:31" ht="13.5" thickBot="1">
      <c r="C307" s="84"/>
      <c r="E307" s="97"/>
      <c r="F307" s="198"/>
      <c r="G307" s="198"/>
      <c r="H307" s="244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8"/>
      <c r="AD307" s="198"/>
      <c r="AE307" s="198"/>
    </row>
    <row r="308" spans="5:31" ht="12.75">
      <c r="E308" s="97"/>
      <c r="F308" s="198"/>
      <c r="G308" s="198"/>
      <c r="H308" s="245">
        <v>1802</v>
      </c>
      <c r="I308" s="246">
        <f>SUM(I60)*1000</f>
        <v>0</v>
      </c>
      <c r="J308" s="246">
        <f aca="true" t="shared" si="39" ref="J308:S308">SUM(J61)</f>
        <v>0</v>
      </c>
      <c r="K308" s="246">
        <f t="shared" si="39"/>
        <v>0</v>
      </c>
      <c r="L308" s="246">
        <f t="shared" si="39"/>
        <v>0</v>
      </c>
      <c r="M308" s="246">
        <f t="shared" si="39"/>
        <v>0</v>
      </c>
      <c r="N308" s="246">
        <f>SUM(N60)</f>
        <v>1123.5</v>
      </c>
      <c r="O308" s="246">
        <f t="shared" si="39"/>
        <v>0</v>
      </c>
      <c r="P308" s="246">
        <f>SUM(P60)</f>
        <v>7767</v>
      </c>
      <c r="Q308" s="246">
        <f t="shared" si="39"/>
        <v>0</v>
      </c>
      <c r="R308" s="246">
        <f t="shared" si="39"/>
        <v>0</v>
      </c>
      <c r="S308" s="246">
        <f t="shared" si="39"/>
        <v>0</v>
      </c>
      <c r="T308" s="246"/>
      <c r="U308" s="246">
        <f>SUM(U60)</f>
        <v>0</v>
      </c>
      <c r="V308" s="246">
        <f>SUM(V60)</f>
        <v>0</v>
      </c>
      <c r="W308" s="247"/>
      <c r="X308" s="247"/>
      <c r="Y308" s="247"/>
      <c r="Z308" s="247"/>
      <c r="AA308" s="247"/>
      <c r="AB308" s="247"/>
      <c r="AC308" s="247"/>
      <c r="AD308" s="247"/>
      <c r="AE308" s="248"/>
    </row>
    <row r="309" spans="5:31" ht="18" thickBot="1">
      <c r="E309" s="97"/>
      <c r="F309" s="198"/>
      <c r="G309" s="198"/>
      <c r="H309" s="249"/>
      <c r="I309" s="250">
        <f>+I308*I$3</f>
        <v>0</v>
      </c>
      <c r="J309" s="251"/>
      <c r="K309" s="251"/>
      <c r="L309" s="251"/>
      <c r="M309" s="251"/>
      <c r="N309" s="250">
        <f>+N308*N$3</f>
        <v>196612.5</v>
      </c>
      <c r="O309" s="251"/>
      <c r="P309" s="250">
        <f>+P308*P$3</f>
        <v>1312623</v>
      </c>
      <c r="Q309" s="251"/>
      <c r="R309" s="251"/>
      <c r="S309" s="251"/>
      <c r="T309" s="251"/>
      <c r="U309" s="250">
        <f>+U308*U$3</f>
        <v>0</v>
      </c>
      <c r="V309" s="250">
        <f>+V308*V$3</f>
        <v>0</v>
      </c>
      <c r="W309" s="251"/>
      <c r="X309" s="251"/>
      <c r="Y309" s="251"/>
      <c r="Z309" s="251"/>
      <c r="AA309" s="251"/>
      <c r="AB309" s="251"/>
      <c r="AC309" s="251"/>
      <c r="AD309" s="251"/>
      <c r="AE309" s="252">
        <f>SUM(I309,N309,P309,U309,V309)</f>
        <v>1509235.5</v>
      </c>
    </row>
    <row r="310" spans="6:31" ht="13.5" thickBot="1"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</row>
    <row r="311" spans="6:31" ht="12.75">
      <c r="F311" s="198"/>
      <c r="G311" s="198"/>
      <c r="H311" s="245">
        <v>1810</v>
      </c>
      <c r="I311" s="246">
        <f>SUM(I222:I243,I206:I221,I116:I205,I104:I112,I88:I96,I64:I78)*1000</f>
        <v>318000</v>
      </c>
      <c r="J311" s="246">
        <f>SUM(J223:J233,J207:J221,J114:J205,J103:J112,J88:J95,J64:J78)</f>
        <v>0</v>
      </c>
      <c r="K311" s="246">
        <f>SUM(K223:K233,K207:K221,K114:K205,K103:K112,K88:K95,K64:K78)</f>
        <v>0</v>
      </c>
      <c r="L311" s="246">
        <f>SUM(L223:L233,L207:L221,L114:L205,L103:L112,L88:L95,L64:L78)</f>
        <v>0</v>
      </c>
      <c r="M311" s="246">
        <f>SUM(M223:M233,M207:M221,M114:M205,M103:M112,M88:M95,M64:M78)</f>
        <v>0</v>
      </c>
      <c r="N311" s="246">
        <f>SUM(N222:N243,N206:N221,N114:N205,N103:N112,N88:N95,N64:N78)</f>
        <v>0</v>
      </c>
      <c r="O311" s="246">
        <f>SUM(O223:O233,O207:O221,O114:O205,O103:O112,O88:O95,O64:O78)</f>
        <v>0</v>
      </c>
      <c r="P311" s="246">
        <f>SUM(P223:P233,P207:P221,P114:P205,P103:P112,P88:P95,P64:P78)</f>
        <v>5178</v>
      </c>
      <c r="Q311" s="246">
        <f>SUM(Q223:Q233,Q207:Q221,Q114:Q205,Q103:Q112,Q88:Q95,Q64:Q78)</f>
        <v>0</v>
      </c>
      <c r="R311" s="246">
        <f>SUM(R223:R233,R207:R221,R114:R205,R103:R112,R88:R95,R64:R78)</f>
        <v>0</v>
      </c>
      <c r="S311" s="246">
        <f>SUM(S223:S233,S207:S221,S114:S205,S103:S112,S88:S95,S64:S78)</f>
        <v>16743.38654</v>
      </c>
      <c r="T311" s="246"/>
      <c r="U311" s="246">
        <f>SUM(U223:U233,U207:U221,U114:U205,U103:U112,U88:U95,U64:U78)</f>
        <v>43506.799999999996</v>
      </c>
      <c r="V311" s="246">
        <f>SUM(V223:V233,V207:V221,V114:V205,V103:V112,V88:V95,V64:V78)</f>
        <v>3452</v>
      </c>
      <c r="W311" s="247"/>
      <c r="X311" s="247"/>
      <c r="Y311" s="247"/>
      <c r="Z311" s="247"/>
      <c r="AA311" s="247"/>
      <c r="AB311" s="247"/>
      <c r="AC311" s="247"/>
      <c r="AD311" s="247"/>
      <c r="AE311" s="248"/>
    </row>
    <row r="312" spans="6:31" ht="18" thickBot="1">
      <c r="F312" s="198"/>
      <c r="G312" s="198"/>
      <c r="H312" s="249"/>
      <c r="I312" s="250">
        <f>+I311*I$3</f>
        <v>452355.00000000006</v>
      </c>
      <c r="J312" s="251"/>
      <c r="K312" s="251"/>
      <c r="L312" s="251"/>
      <c r="M312" s="251"/>
      <c r="N312" s="250">
        <f>+N311*N$3</f>
        <v>0</v>
      </c>
      <c r="O312" s="250">
        <f>+O311*O$3</f>
        <v>0</v>
      </c>
      <c r="P312" s="250">
        <f>+P311*P$3</f>
        <v>875082</v>
      </c>
      <c r="Q312" s="251"/>
      <c r="R312" s="251"/>
      <c r="S312" s="251"/>
      <c r="T312" s="251"/>
      <c r="U312" s="250">
        <f>+U311*U$3</f>
        <v>3676324.5999999996</v>
      </c>
      <c r="V312" s="250">
        <f>+V311*V$3</f>
        <v>517800</v>
      </c>
      <c r="W312" s="251"/>
      <c r="X312" s="251"/>
      <c r="Y312" s="251"/>
      <c r="Z312" s="251"/>
      <c r="AA312" s="251"/>
      <c r="AB312" s="251"/>
      <c r="AC312" s="251"/>
      <c r="AD312" s="251"/>
      <c r="AE312" s="252">
        <f>SUM(I312,N312,P312,U312,V312)</f>
        <v>5521561.6</v>
      </c>
    </row>
    <row r="313" spans="6:31" ht="13.5" thickBot="1"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</row>
    <row r="314" spans="6:31" ht="13.5" thickBot="1">
      <c r="F314" s="198"/>
      <c r="G314" s="198"/>
      <c r="H314" s="245">
        <v>1815</v>
      </c>
      <c r="I314" s="246">
        <f>SUM(I299:I301,I283:I297,I267:I281,I246:I265)*1000</f>
        <v>76000</v>
      </c>
      <c r="J314" s="246">
        <f>SUM(J299:J301,J283:J297,J267:J281,J251:J265)</f>
        <v>0</v>
      </c>
      <c r="K314" s="246">
        <f>SUM(K299:K301,K283:K297,K267:K281,K251:K265)</f>
        <v>0</v>
      </c>
      <c r="L314" s="246">
        <f>SUM(L299:L301,L283:L297,L267:L281,L251:L265)</f>
        <v>0</v>
      </c>
      <c r="M314" s="246">
        <f>SUM(M299:M301,M283:M297,M267:M281,M251:M265)</f>
        <v>0</v>
      </c>
      <c r="N314" s="246">
        <f>SUM(N299:N301,N283:N297,N267:N281,N246:N265)</f>
        <v>0</v>
      </c>
      <c r="O314" s="246">
        <f>SUM(O299:O301,O283:O297,O267:O281,O251:O265)</f>
        <v>0</v>
      </c>
      <c r="P314" s="246">
        <f>SUM(P299:P301,P283:P297,P267:P281,P246:P265)</f>
        <v>0</v>
      </c>
      <c r="Q314" s="246">
        <f>SUM(Q299:Q301,Q283:Q297,Q267:Q281,Q251:Q265)</f>
        <v>0</v>
      </c>
      <c r="R314" s="246">
        <f>SUM(R299:R301,R283:R297,R267:R281,R251:R265)</f>
        <v>0</v>
      </c>
      <c r="S314" s="246">
        <f>SUM(S299:S301,S283:S297,S267:S281,S251:S265)</f>
        <v>7048</v>
      </c>
      <c r="T314" s="246"/>
      <c r="U314" s="246">
        <f>SUM(U299:U301,U283:U297,U267:U281,U246:U265)</f>
        <v>9116</v>
      </c>
      <c r="V314" s="246">
        <f>SUM(V299:V301,V283:V297,V267:V281,V246:V265)</f>
        <v>0</v>
      </c>
      <c r="W314" s="247"/>
      <c r="X314" s="247"/>
      <c r="Y314" s="247"/>
      <c r="Z314" s="247"/>
      <c r="AA314" s="247"/>
      <c r="AB314" s="247"/>
      <c r="AC314" s="247"/>
      <c r="AD314" s="247"/>
      <c r="AE314" s="248"/>
    </row>
    <row r="315" spans="6:31" ht="21" thickBot="1">
      <c r="F315" s="198"/>
      <c r="G315" s="198"/>
      <c r="H315" s="249"/>
      <c r="I315" s="250">
        <f>+I314*I$3</f>
        <v>108110.00000000001</v>
      </c>
      <c r="J315" s="251"/>
      <c r="K315" s="251"/>
      <c r="L315" s="251"/>
      <c r="M315" s="251"/>
      <c r="N315" s="250">
        <f>+N314*N$3</f>
        <v>0</v>
      </c>
      <c r="O315" s="251"/>
      <c r="P315" s="250">
        <f>+P314*P$3</f>
        <v>0</v>
      </c>
      <c r="Q315" s="251"/>
      <c r="R315" s="251"/>
      <c r="S315" s="251"/>
      <c r="T315" s="251"/>
      <c r="U315" s="250">
        <f>+U314*U$3</f>
        <v>770302</v>
      </c>
      <c r="V315" s="250">
        <f>+V314*V$3</f>
        <v>0</v>
      </c>
      <c r="W315" s="251"/>
      <c r="X315" s="251"/>
      <c r="Y315" s="251"/>
      <c r="Z315" s="251"/>
      <c r="AA315" s="251"/>
      <c r="AB315" s="251"/>
      <c r="AC315" s="251"/>
      <c r="AD315" s="251"/>
      <c r="AE315" s="253">
        <f>SUM(I315,N315,P315,U315,V315)</f>
        <v>878412</v>
      </c>
    </row>
    <row r="316" spans="6:31" ht="12.75">
      <c r="F316" s="198"/>
      <c r="G316" s="198"/>
      <c r="H316" s="244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</row>
    <row r="317" spans="6:31" ht="20.25">
      <c r="F317" s="198"/>
      <c r="G317" s="198"/>
      <c r="H317" s="244"/>
      <c r="I317" s="254">
        <f>SUM(I309,I312,I315)</f>
        <v>560465.0000000001</v>
      </c>
      <c r="J317" s="198"/>
      <c r="K317" s="198"/>
      <c r="L317" s="198"/>
      <c r="M317" s="198"/>
      <c r="N317" s="254">
        <f>SUM(N309,N312,N315)</f>
        <v>196612.5</v>
      </c>
      <c r="O317" s="198"/>
      <c r="P317" s="254">
        <f>SUM(P309,P312,P315)</f>
        <v>2187705</v>
      </c>
      <c r="Q317" s="198"/>
      <c r="R317" s="198"/>
      <c r="S317" s="198"/>
      <c r="T317" s="198"/>
      <c r="U317" s="254">
        <f>SUM(U309,U312,U315)</f>
        <v>4446626.6</v>
      </c>
      <c r="V317" s="254">
        <f>SUM(V309,V312,V315)</f>
        <v>517800</v>
      </c>
      <c r="W317" s="198"/>
      <c r="X317" s="198"/>
      <c r="Y317" s="198"/>
      <c r="Z317" s="198"/>
      <c r="AA317" s="198"/>
      <c r="AB317" s="198"/>
      <c r="AC317" s="198"/>
      <c r="AD317" s="198"/>
      <c r="AE317" s="255">
        <f>SUM(AE309,AE312,AE315)</f>
        <v>7909209.1</v>
      </c>
    </row>
    <row r="318" spans="6:31" ht="12.75">
      <c r="F318" s="198"/>
      <c r="G318" s="198"/>
      <c r="H318" s="244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</row>
    <row r="319" spans="6:31" ht="12.75">
      <c r="F319" s="198"/>
      <c r="G319" s="198"/>
      <c r="H319" s="244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</row>
    <row r="320" spans="6:31" ht="12.75">
      <c r="F320" s="198"/>
      <c r="G320" s="198"/>
      <c r="H320" s="244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256">
        <f>SUM(I305,N305,P305,U305,V305)</f>
        <v>542079770.8</v>
      </c>
    </row>
    <row r="321" spans="6:31" ht="12.75">
      <c r="F321" s="198"/>
      <c r="G321" s="198"/>
      <c r="H321" s="244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8"/>
      <c r="AD321" s="198"/>
      <c r="AE321" s="256">
        <f>SUM(I317,N317,P317,U317,V317)</f>
        <v>7909209.1</v>
      </c>
    </row>
    <row r="322" spans="6:31" ht="12.75">
      <c r="F322" s="198"/>
      <c r="G322" s="198"/>
      <c r="H322" s="244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</row>
    <row r="323" spans="6:31" ht="12.75">
      <c r="F323" s="198"/>
      <c r="G323" s="198"/>
      <c r="H323" s="244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8"/>
      <c r="AD323" s="198"/>
      <c r="AE323" s="198"/>
    </row>
  </sheetData>
  <printOptions gridLines="1" headings="1" horizontalCentered="1"/>
  <pageMargins left="0.25" right="0.25" top="0.44" bottom="0.51" header="0.25" footer="0.25"/>
  <pageSetup fitToHeight="7" fitToWidth="1" horizontalDpi="600" verticalDpi="600" orientation="landscape" paperSize="119" scale="64" r:id="rId1"/>
  <headerFooter alignWithMargins="0">
    <oddFooter>&amp;L&amp;F&amp;C&amp;A  Page &amp;P of &amp;N&amp;R&amp;D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2007-04-26T14:21:42Z</cp:lastPrinted>
  <dcterms:created xsi:type="dcterms:W3CDTF">2007-03-30T20:59:22Z</dcterms:created>
  <dcterms:modified xsi:type="dcterms:W3CDTF">2007-04-27T18:27:27Z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1164330716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mviola@pppl.gov</vt:lpwstr>
  </property>
  <property fmtid="{D5CDD505-2E9C-101B-9397-08002B2CF9AE}" pid="6" name="_AuthorEmailDisplayName">
    <vt:lpwstr>Michael E. Viola</vt:lpwstr>
  </property>
  <property fmtid="{D5CDD505-2E9C-101B-9397-08002B2CF9AE}" pid="7" name="_ReviewingToolsShownOnce">
    <vt:lpwstr/>
  </property>
</Properties>
</file>