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<sst xmlns="http://schemas.openxmlformats.org/spreadsheetml/2006/main" count="386" uniqueCount="102">
  <si>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</si>
  <si>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</si>
  <si>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</si>
  <si>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</si>
  <si>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</si>
  <si>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</si>
  <si>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</si>
  <si>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</si>
  <si>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</si>
  <si>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</si>
  <si>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</si>
  <si>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</si>
  <si>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</si>
  <si>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</si>
  <si>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</si>
  <si>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</si>
  <si>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</si>
  <si>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</si>
  <si>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</si>
  <si>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</si>
  <si>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</si>
  <si>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</si>
  <si>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</si>
  <si>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</si>
  <si>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</si>
  <si>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</si>
  <si>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</si>
  <si>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</si>
  <si>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</si>
  <si>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</si>
  <si>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</si>
  <si>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</si>
  <si>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</si>
  <si>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</si>
  <si>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</si>
  <si>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</si>
  <si>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</si>
  <si>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</si>
  <si>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</si>
  <si>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</si>
  <si>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</si>
  <si>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</si>
  <si>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</si>
  <si>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</si>
  <si>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</si>
  <si>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</si>
  <si>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</si>
  <si>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</si>
  <si>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</si>
  <si>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</si>
  <si>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</si>
  <si>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</si>
  <si>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</si>
  <si>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</si>
  <si>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</si>
  <si>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</si>
  <si>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</si>
  <si>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</si>
  <si>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</si>
  <si>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</si>
  <si>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</si>
  <si>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</si>
  <si>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</si>
  <si>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</si>
  <si>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</si>
  <si>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</si>
  <si>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</si>
  <si>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</si>
  <si>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</si>
  <si>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</si>
  <si>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</si>
  <si>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</si>
  <si>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</si>
  <si>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</si>
  <si>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</si>
  <si>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</si>
  <si>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</si>
  <si>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</si>
  <si>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</si>
  <si>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</si>
  <si>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</si>
  <si>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</si>
  <si>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</si>
  <si>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</si>
  <si>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</si>
  <si>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</si>
  <si>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</si>
  <si>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</si>
  <si>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</si>
  <si>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</si>
  <si>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</si>
  <si>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</si>
  <si>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</si>
  <si>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</si>
  <si>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110707 conical 1</t>
  </si>
  <si>
    <t>no dial</t>
  </si>
  <si>
    <t>111307 conical 2</t>
  </si>
  <si>
    <t>111407 conical 3b</t>
  </si>
  <si>
    <t>111407 conical 4</t>
  </si>
  <si>
    <t>111407 conical 5</t>
  </si>
  <si>
    <t xml:space="preserve">From Col F adjustment </t>
  </si>
  <si>
    <t>111407 conical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</si>
</sst>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6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166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166" fontId="0" fillId="0" borderId="37" xfId="0" applyNumberFormat="1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Fill="1" applyAlignment="1">
      <alignment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325"/>
          <c:w val="0.829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Adjustments!$C$29:$I$29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Adjustments!$C$30:$I$30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Adjustments!$C$31:$I$31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Adjustments!$C$32:$I$32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Adjustments!$C$33:$I$33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Adjustments!$C$34:$I$34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Adjustments!$C$35:$I$35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Adjustments!$C$36:$I$36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Adjustments!$C$37:$I$37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Adjustments!$C$38:$I$38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Adjustments!$C$39:$I$39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Adjustments!$C$40:$I$40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Adjustments!$C$41:$I$41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Adjustments!$C$42:$I$42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Adjustments!$C$43:$I$43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Adjustments!$C$44:$I$44</c:f>
              <c:numCache/>
            </c:numRef>
          </c:val>
          <c:smooth val="0"/>
        </c:ser>
        <c:marker val="1"/>
        <c:axId val="5293753"/>
        <c:axId val="47643778"/>
      </c:lineChart>
      <c:catAx>
        <c:axId val="52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3778"/>
        <c:crosses val="autoZero"/>
        <c:auto val="1"/>
        <c:lblOffset val="100"/>
        <c:noMultiLvlLbl val="0"/>
      </c:catAx>
      <c:valAx>
        <c:axId val="4764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85725</xdr:rowOff>
    </xdr:from>
    <xdr:to>
      <xdr:col>9</xdr:col>
      <xdr:colOff>323850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390525" y="3019425"/>
        <a:ext cx="67437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6">
      <selection activeCell="C50" sqref="C50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5"/>
      <c r="M2" s="435"/>
      <c r="N2" s="435"/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 s="3"/>
      <c r="L3" s="435"/>
      <c r="M3" s="435"/>
      <c r="N3" s="435"/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84"/>
      <c r="J4" s="3"/>
      <c r="K4" s="484"/>
      <c r="L4" s="483"/>
      <c r="M4" s="483"/>
      <c r="N4" s="483"/>
      <c r="O4" s="3"/>
    </row>
    <row r="5" spans="1:15" ht="12.75">
      <c r="A5" s="100">
        <v>1</v>
      </c>
      <c r="B5" s="492">
        <v>84.9159</v>
      </c>
      <c r="C5" s="493">
        <v>-24.8134</v>
      </c>
      <c r="D5" s="494">
        <v>-34.6789</v>
      </c>
      <c r="E5" s="89">
        <f aca="true" t="shared" si="0" ref="E5:E17">57.3*ATAN2(B5-60,C5)</f>
        <v>-44.885210512608715</v>
      </c>
      <c r="F5" s="90">
        <f aca="true" t="shared" si="1" ref="F5:F17">57.3*ATAN2(B5,D5)</f>
        <v>-22.216305050590407</v>
      </c>
      <c r="G5" s="87">
        <f>SUMPRODUCT(G$24:I$24,B5:D5)</f>
        <v>-3.5445581383442892</v>
      </c>
      <c r="H5" s="88">
        <f>SUMPRODUCT(G$23:I$23,B5:D5)</f>
        <v>28.01730974690247</v>
      </c>
      <c r="I5" s="485"/>
      <c r="J5" s="3"/>
      <c r="K5" s="484"/>
      <c r="L5" s="435"/>
      <c r="M5" s="435"/>
      <c r="N5" s="435"/>
      <c r="O5" s="3"/>
    </row>
    <row r="6" spans="1:15" ht="12.75">
      <c r="A6" s="85">
        <v>2</v>
      </c>
      <c r="B6" s="495">
        <v>64.7497</v>
      </c>
      <c r="C6" s="496">
        <v>-31.3888</v>
      </c>
      <c r="D6" s="497">
        <v>-43.437</v>
      </c>
      <c r="E6" s="89">
        <f t="shared" si="0"/>
        <v>-81.40137322235397</v>
      </c>
      <c r="F6" s="90">
        <f t="shared" si="1"/>
        <v>-33.85797333660732</v>
      </c>
      <c r="G6" s="22">
        <f aca="true" t="shared" si="2" ref="G6:G17">SUMPRODUCT(G$24:I$24,B6:D6)</f>
        <v>-18.67172669478345</v>
      </c>
      <c r="H6" s="82">
        <f aca="true" t="shared" si="3" ref="H6:H17">SUMPRODUCT(G$23:I$23,B6:D6)</f>
        <v>8.345632415161468</v>
      </c>
      <c r="I6" s="485"/>
      <c r="J6" s="3"/>
      <c r="K6" s="3"/>
      <c r="L6" s="435"/>
      <c r="M6" s="435"/>
      <c r="N6" s="435"/>
      <c r="O6" s="3"/>
    </row>
    <row r="7" spans="1:15" ht="12.75">
      <c r="A7" s="85">
        <v>3</v>
      </c>
      <c r="B7" s="495">
        <v>43.6318</v>
      </c>
      <c r="C7" s="496">
        <v>-33.0808</v>
      </c>
      <c r="D7" s="497">
        <v>-36.7605</v>
      </c>
      <c r="E7" s="89">
        <f t="shared" si="0"/>
        <v>-116.3345238258033</v>
      </c>
      <c r="F7" s="90">
        <f t="shared" si="1"/>
        <v>-40.117636831878464</v>
      </c>
      <c r="G7" s="22">
        <f t="shared" si="2"/>
        <v>-19.620616096843474</v>
      </c>
      <c r="H7" s="82">
        <f t="shared" si="3"/>
        <v>-0.11419632295404725</v>
      </c>
      <c r="I7" s="485"/>
      <c r="J7" s="3"/>
      <c r="K7" s="3"/>
      <c r="L7" s="435"/>
      <c r="M7" s="435"/>
      <c r="N7" s="435"/>
      <c r="O7" s="3"/>
    </row>
    <row r="8" spans="1:14" ht="12.75">
      <c r="A8" s="85">
        <v>4</v>
      </c>
      <c r="B8" s="495">
        <v>33.2669</v>
      </c>
      <c r="C8" s="496">
        <v>-23.8572</v>
      </c>
      <c r="D8" s="497">
        <v>-15.3594</v>
      </c>
      <c r="E8" s="89">
        <f t="shared" si="0"/>
        <v>-138.26376773755825</v>
      </c>
      <c r="F8" s="90">
        <f t="shared" si="1"/>
        <v>-24.784698361672437</v>
      </c>
      <c r="G8" s="22">
        <f t="shared" si="2"/>
        <v>-3.0551649336983946</v>
      </c>
      <c r="H8" s="82">
        <f t="shared" si="3"/>
        <v>9.6175681130395</v>
      </c>
      <c r="I8" s="485"/>
      <c r="K8" s="14"/>
      <c r="L8" s="392"/>
      <c r="M8" s="392"/>
      <c r="N8" s="392"/>
    </row>
    <row r="9" spans="1:14" ht="12.75">
      <c r="A9" s="85">
        <v>5</v>
      </c>
      <c r="B9" s="495">
        <v>32.6101</v>
      </c>
      <c r="C9" s="496">
        <v>-7.4391</v>
      </c>
      <c r="D9" s="497">
        <v>-13.8524</v>
      </c>
      <c r="E9" s="89">
        <f t="shared" si="0"/>
        <v>-164.81714858749461</v>
      </c>
      <c r="F9" s="90">
        <f t="shared" si="1"/>
        <v>-23.016929209334048</v>
      </c>
      <c r="G9" s="22">
        <f t="shared" si="2"/>
        <v>-1.863686984310327</v>
      </c>
      <c r="H9" s="82">
        <f t="shared" si="3"/>
        <v>10.349814186777683</v>
      </c>
      <c r="I9" s="485"/>
      <c r="K9" s="14"/>
      <c r="L9" s="392"/>
      <c r="M9" s="392"/>
      <c r="N9" s="392"/>
    </row>
    <row r="10" spans="1:14" ht="12.75">
      <c r="A10" s="85">
        <v>6</v>
      </c>
      <c r="B10" s="495">
        <v>20.7313</v>
      </c>
      <c r="C10" s="496">
        <v>8.3435</v>
      </c>
      <c r="D10" s="497">
        <v>-8.9144</v>
      </c>
      <c r="E10" s="89">
        <f t="shared" si="0"/>
        <v>168.0170100446147</v>
      </c>
      <c r="F10" s="90">
        <f t="shared" si="1"/>
        <v>-23.269281116119476</v>
      </c>
      <c r="G10" s="22">
        <f t="shared" si="2"/>
        <v>-1.2862737014064667</v>
      </c>
      <c r="H10" s="82">
        <f t="shared" si="3"/>
        <v>6.496996188954735</v>
      </c>
      <c r="I10" s="485"/>
      <c r="K10" s="14"/>
      <c r="L10" s="392"/>
      <c r="M10" s="392"/>
      <c r="N10" s="392"/>
    </row>
    <row r="11" spans="1:14" ht="12.75">
      <c r="A11" s="85">
        <v>7</v>
      </c>
      <c r="B11" s="495">
        <v>55.5689</v>
      </c>
      <c r="C11" s="496">
        <v>44.4187</v>
      </c>
      <c r="D11" s="497">
        <v>-23.1872</v>
      </c>
      <c r="E11" s="89">
        <f t="shared" si="0"/>
        <v>95.70388727007496</v>
      </c>
      <c r="F11" s="90">
        <f t="shared" si="1"/>
        <v>-22.650951141422475</v>
      </c>
      <c r="G11" s="22">
        <f t="shared" si="2"/>
        <v>-2.7831575942372666</v>
      </c>
      <c r="H11" s="82">
        <f t="shared" si="3"/>
        <v>17.95657469242196</v>
      </c>
      <c r="I11" s="485"/>
      <c r="K11" s="14"/>
      <c r="L11" s="483"/>
      <c r="M11" s="483"/>
      <c r="N11" s="483"/>
    </row>
    <row r="12" spans="1:14" ht="12.75">
      <c r="A12" s="85">
        <v>8</v>
      </c>
      <c r="B12" s="495">
        <v>79.1209</v>
      </c>
      <c r="C12" s="496">
        <v>28.8773</v>
      </c>
      <c r="D12" s="497">
        <v>-30.4183</v>
      </c>
      <c r="E12" s="89">
        <f t="shared" si="0"/>
        <v>56.49390841055254</v>
      </c>
      <c r="F12" s="90">
        <f t="shared" si="1"/>
        <v>-21.030975239077442</v>
      </c>
      <c r="G12" s="22">
        <f t="shared" si="2"/>
        <v>-1.522910488796093</v>
      </c>
      <c r="H12" s="82">
        <f t="shared" si="3"/>
        <v>27.5561645031217</v>
      </c>
      <c r="I12" s="485"/>
      <c r="K12" s="14"/>
      <c r="L12" s="483"/>
      <c r="M12" s="483"/>
      <c r="N12" s="483"/>
    </row>
    <row r="13" spans="1:9" ht="12.75">
      <c r="A13" s="85">
        <v>9</v>
      </c>
      <c r="B13" s="495">
        <v>66.2442</v>
      </c>
      <c r="C13" s="496">
        <v>19.1942</v>
      </c>
      <c r="D13" s="497">
        <v>-50.3402</v>
      </c>
      <c r="E13" s="89">
        <f t="shared" si="0"/>
        <v>71.98471324773081</v>
      </c>
      <c r="F13" s="90">
        <f t="shared" si="1"/>
        <v>-37.234620258831306</v>
      </c>
      <c r="G13" s="22">
        <f t="shared" si="2"/>
        <v>-24.64746369039252</v>
      </c>
      <c r="H13" s="82">
        <f t="shared" si="3"/>
        <v>4.018120498099066</v>
      </c>
      <c r="I13" s="485"/>
    </row>
    <row r="14" spans="1:8" ht="12.75">
      <c r="A14" s="85">
        <v>10</v>
      </c>
      <c r="B14" s="495">
        <v>69.9776</v>
      </c>
      <c r="C14" s="496">
        <v>-10.4531</v>
      </c>
      <c r="D14" s="497">
        <v>-55.6629</v>
      </c>
      <c r="E14" s="89">
        <f t="shared" si="0"/>
        <v>-46.336662720739234</v>
      </c>
      <c r="F14" s="90">
        <f t="shared" si="1"/>
        <v>-38.50293807091157</v>
      </c>
      <c r="G14" s="22">
        <f t="shared" si="2"/>
        <v>-28.372267599957627</v>
      </c>
      <c r="H14" s="82">
        <f t="shared" si="3"/>
        <v>2.3404790027134013</v>
      </c>
    </row>
    <row r="15" spans="1:8" ht="12.75">
      <c r="A15" s="85">
        <v>11</v>
      </c>
      <c r="B15" s="495"/>
      <c r="C15" s="496"/>
      <c r="D15" s="497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5"/>
      <c r="C16" s="496"/>
      <c r="D16" s="497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4"/>
    </row>
    <row r="17" spans="1:9" ht="13.5" thickBot="1">
      <c r="A17" s="85">
        <v>13</v>
      </c>
      <c r="B17" s="495"/>
      <c r="C17" s="496"/>
      <c r="D17" s="497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4"/>
    </row>
    <row r="18" spans="1:14" ht="13.5" thickBot="1">
      <c r="A18" s="85">
        <v>14</v>
      </c>
      <c r="B18" s="495"/>
      <c r="C18" s="496"/>
      <c r="D18" s="497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8"/>
      <c r="C19" s="499"/>
      <c r="D19" s="500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>
        <v>1</v>
      </c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40</v>
      </c>
      <c r="O20" t="s">
        <v>81</v>
      </c>
    </row>
    <row r="21" spans="10:15" ht="13.5" thickBot="1">
      <c r="J21" s="334" t="s">
        <v>49</v>
      </c>
      <c r="K21" s="335"/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20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0.6427876096865393</v>
      </c>
      <c r="H23" s="38">
        <v>0</v>
      </c>
      <c r="I23" s="39">
        <f>COS(N20*ACOS(-1)/180)</f>
        <v>0.766044443118978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46">
        <v>42.33116</v>
      </c>
      <c r="C24" s="446">
        <v>29.82071</v>
      </c>
      <c r="D24" s="447">
        <v>-15.86185</v>
      </c>
      <c r="F24" s="40" t="s">
        <v>14</v>
      </c>
      <c r="G24" s="41">
        <f>SIN(N21*ACOS(-1)/180)</f>
        <v>0.3420201433256687</v>
      </c>
      <c r="H24" s="41">
        <v>0</v>
      </c>
      <c r="I24" s="42">
        <f>N24*COS(N21*ACOS(-1)/180)</f>
        <v>0.9396926207859084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46">
        <v>139.88109</v>
      </c>
      <c r="C25" s="446">
        <v>30.71203</v>
      </c>
      <c r="D25" s="447">
        <v>-16.3799</v>
      </c>
      <c r="J25" s="14"/>
      <c r="K25" s="14"/>
    </row>
    <row r="26" spans="1:11" ht="13.5" thickBot="1">
      <c r="A26" s="36">
        <v>3</v>
      </c>
      <c r="B26" s="448">
        <v>92.85613</v>
      </c>
      <c r="C26" s="448">
        <v>107.2213</v>
      </c>
      <c r="D26" s="449">
        <v>-16.58523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36"/>
      <c r="J28" s="433"/>
    </row>
    <row r="29" spans="1:12" ht="13.5" thickBot="1">
      <c r="A29" s="34"/>
      <c r="B29" s="19"/>
      <c r="C29" s="19"/>
      <c r="D29" s="20"/>
      <c r="E29" s="14"/>
      <c r="F29" s="15"/>
      <c r="G29" s="3"/>
      <c r="H29" s="392" t="s">
        <v>94</v>
      </c>
      <c r="I29" s="436"/>
      <c r="J29" s="433"/>
      <c r="L29" t="s">
        <v>96</v>
      </c>
    </row>
    <row r="30" spans="1:19" ht="12.75">
      <c r="A30" s="438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5"/>
      <c r="H30" s="392">
        <v>115.819</v>
      </c>
      <c r="I30" s="392">
        <v>102.92766</v>
      </c>
      <c r="J30" s="392">
        <v>11.59197</v>
      </c>
      <c r="K30" s="392"/>
      <c r="L30">
        <v>115.81808</v>
      </c>
      <c r="M30">
        <v>102.92593</v>
      </c>
      <c r="N30">
        <v>11.59364</v>
      </c>
      <c r="O30" s="392"/>
      <c r="P30" s="392"/>
      <c r="Q30" s="392"/>
      <c r="R30" s="392"/>
      <c r="S30" s="392"/>
    </row>
    <row r="31" spans="1:19" ht="12.75">
      <c r="A31" s="439">
        <v>1</v>
      </c>
      <c r="B31" s="489">
        <v>115.82129</v>
      </c>
      <c r="C31" s="490">
        <v>102.92821</v>
      </c>
      <c r="D31" s="491">
        <v>11.59427</v>
      </c>
      <c r="E31" s="14" t="b">
        <f>AND(ISBLANK(B31),ISBLANK(C31),ISBLANK(D31))</f>
        <v>0</v>
      </c>
      <c r="F31" s="15"/>
      <c r="G31" s="485"/>
      <c r="H31" s="392">
        <v>122.3208</v>
      </c>
      <c r="I31" s="392">
        <v>93.01394</v>
      </c>
      <c r="J31" s="392">
        <v>-8.05762</v>
      </c>
      <c r="K31" s="392"/>
      <c r="L31">
        <v>122.31817</v>
      </c>
      <c r="M31">
        <v>93.01341</v>
      </c>
      <c r="N31">
        <v>-8.05649</v>
      </c>
      <c r="O31" s="392"/>
      <c r="P31" s="392"/>
      <c r="Q31" s="392"/>
      <c r="R31" s="392"/>
      <c r="S31" s="392"/>
    </row>
    <row r="32" spans="1:19" ht="12.75">
      <c r="A32" s="439">
        <v>2</v>
      </c>
      <c r="B32" s="489">
        <v>122.32141</v>
      </c>
      <c r="C32" s="490">
        <v>93.01585</v>
      </c>
      <c r="D32" s="491">
        <v>-8.05481</v>
      </c>
      <c r="E32" s="14" t="b">
        <f aca="true" t="shared" si="4" ref="E32:E45">AND(ISBLANK(B32),ISBLANK(C32),ISBLANK(D32))</f>
        <v>0</v>
      </c>
      <c r="F32" s="15"/>
      <c r="G32" s="485"/>
      <c r="H32" s="392">
        <v>124.01763</v>
      </c>
      <c r="I32" s="392">
        <v>72.50433</v>
      </c>
      <c r="J32" s="392">
        <v>-16.40395</v>
      </c>
      <c r="K32" s="392"/>
      <c r="L32">
        <v>124.02103</v>
      </c>
      <c r="M32">
        <v>72.50156</v>
      </c>
      <c r="N32">
        <v>-16.40454</v>
      </c>
      <c r="O32" s="392"/>
      <c r="P32" s="392"/>
      <c r="Q32" s="392"/>
      <c r="R32" s="392"/>
      <c r="S32" s="392"/>
    </row>
    <row r="33" spans="1:19" ht="12.75">
      <c r="A33" s="439">
        <v>3</v>
      </c>
      <c r="B33" s="489">
        <v>124.0196</v>
      </c>
      <c r="C33" s="490">
        <v>72.50302</v>
      </c>
      <c r="D33" s="491">
        <v>-16.39938</v>
      </c>
      <c r="E33" s="14" t="b">
        <f t="shared" si="4"/>
        <v>0</v>
      </c>
      <c r="F33" s="15"/>
      <c r="G33" s="485"/>
      <c r="H33" s="392">
        <v>114.91153</v>
      </c>
      <c r="I33" s="392">
        <v>50.83711</v>
      </c>
      <c r="J33" s="392">
        <v>-6.49696</v>
      </c>
      <c r="L33">
        <v>114.91078</v>
      </c>
      <c r="M33">
        <v>50.83744</v>
      </c>
      <c r="N33">
        <v>-6.49458</v>
      </c>
      <c r="O33" s="392"/>
      <c r="P33" s="392"/>
      <c r="Q33" s="392"/>
      <c r="R33" s="392"/>
      <c r="S33" s="392"/>
    </row>
    <row r="34" spans="1:19" ht="12.75">
      <c r="A34" s="439">
        <v>4</v>
      </c>
      <c r="B34" s="489">
        <v>114.91005</v>
      </c>
      <c r="C34" s="490">
        <v>50.83918</v>
      </c>
      <c r="D34" s="491">
        <v>-6.49075</v>
      </c>
      <c r="E34" s="14" t="b">
        <f t="shared" si="4"/>
        <v>0</v>
      </c>
      <c r="F34" s="15"/>
      <c r="G34" s="485"/>
      <c r="H34" s="392">
        <v>98.50015</v>
      </c>
      <c r="I34" s="392">
        <v>49.31957</v>
      </c>
      <c r="J34" s="392">
        <v>-5.67599</v>
      </c>
      <c r="L34">
        <v>98.49971</v>
      </c>
      <c r="M34">
        <v>49.31796</v>
      </c>
      <c r="N34">
        <v>-5.67545</v>
      </c>
      <c r="O34" s="392"/>
      <c r="P34" s="392"/>
      <c r="Q34" s="392"/>
      <c r="R34" s="392"/>
      <c r="S34" s="392"/>
    </row>
    <row r="35" spans="1:19" ht="12.75">
      <c r="A35" s="439">
        <v>5</v>
      </c>
      <c r="B35" s="489">
        <v>98.49697</v>
      </c>
      <c r="C35" s="490">
        <v>49.32463</v>
      </c>
      <c r="D35" s="491">
        <v>-5.66813</v>
      </c>
      <c r="E35" s="14" t="b">
        <f t="shared" si="4"/>
        <v>0</v>
      </c>
      <c r="F35" s="15"/>
      <c r="G35" s="485"/>
      <c r="H35" s="392">
        <v>82.72807</v>
      </c>
      <c r="I35" s="392">
        <v>36.99378</v>
      </c>
      <c r="J35" s="392">
        <v>-9.37044</v>
      </c>
      <c r="L35">
        <v>82.72979</v>
      </c>
      <c r="M35">
        <v>36.99176</v>
      </c>
      <c r="N35">
        <v>-9.3669</v>
      </c>
      <c r="O35" s="392"/>
      <c r="P35" s="392"/>
      <c r="Q35" s="392"/>
      <c r="R35" s="392"/>
      <c r="S35" s="392"/>
    </row>
    <row r="36" spans="1:19" ht="12.75">
      <c r="A36" s="439">
        <v>6</v>
      </c>
      <c r="B36" s="489">
        <v>82.72911</v>
      </c>
      <c r="C36" s="490">
        <v>36.99107</v>
      </c>
      <c r="D36" s="491">
        <v>-9.35807</v>
      </c>
      <c r="E36" s="14" t="b">
        <f t="shared" si="4"/>
        <v>0</v>
      </c>
      <c r="F36" s="15"/>
      <c r="G36" s="485"/>
      <c r="H36" s="392">
        <v>46.61673</v>
      </c>
      <c r="I36" s="392">
        <v>72.81804</v>
      </c>
      <c r="J36" s="392">
        <v>2.06358</v>
      </c>
      <c r="L36">
        <v>46.62062</v>
      </c>
      <c r="M36">
        <v>72.81192</v>
      </c>
      <c r="N36">
        <v>2.07371</v>
      </c>
      <c r="O36" s="392"/>
      <c r="P36" s="392"/>
      <c r="Q36" s="392"/>
      <c r="R36" s="392"/>
      <c r="S36" s="392"/>
    </row>
    <row r="37" spans="1:19" ht="12.75">
      <c r="A37" s="439">
        <v>7</v>
      </c>
      <c r="B37" s="489">
        <v>46.61833</v>
      </c>
      <c r="C37" s="490">
        <v>72.821</v>
      </c>
      <c r="D37" s="491">
        <v>2.07658</v>
      </c>
      <c r="E37" s="14" t="b">
        <f t="shared" si="4"/>
        <v>0</v>
      </c>
      <c r="F37" s="15"/>
      <c r="G37" s="485"/>
      <c r="H37" s="392">
        <v>62.14217</v>
      </c>
      <c r="I37" s="392">
        <v>95.60512</v>
      </c>
      <c r="J37" s="392">
        <v>11.44579</v>
      </c>
      <c r="L37">
        <v>62.14608</v>
      </c>
      <c r="M37">
        <v>95.60058</v>
      </c>
      <c r="N37">
        <v>11.45379</v>
      </c>
      <c r="O37" s="392"/>
      <c r="P37" s="392"/>
      <c r="Q37" s="392"/>
      <c r="R37" s="392"/>
      <c r="S37" s="392"/>
    </row>
    <row r="38" spans="1:19" ht="12.75">
      <c r="A38" s="439">
        <v>8</v>
      </c>
      <c r="B38" s="489">
        <v>62.15218</v>
      </c>
      <c r="C38" s="490">
        <v>95.60339</v>
      </c>
      <c r="D38" s="491">
        <v>11.4572</v>
      </c>
      <c r="E38" s="14" t="b">
        <f t="shared" si="4"/>
        <v>0</v>
      </c>
      <c r="F38" s="14"/>
      <c r="G38" s="485"/>
      <c r="H38" s="392">
        <v>71.70754</v>
      </c>
      <c r="I38" s="392">
        <v>98.4278</v>
      </c>
      <c r="J38" s="392">
        <v>-12.15671</v>
      </c>
      <c r="L38">
        <v>71.70133</v>
      </c>
      <c r="M38">
        <v>98.43107</v>
      </c>
      <c r="N38">
        <v>-12.15139</v>
      </c>
      <c r="O38" s="392"/>
      <c r="P38" s="392"/>
      <c r="Q38" s="392"/>
      <c r="R38" s="392"/>
      <c r="S38" s="392"/>
    </row>
    <row r="39" spans="1:14" ht="12.75">
      <c r="A39" s="439">
        <v>9</v>
      </c>
      <c r="B39" s="489">
        <v>71.7067</v>
      </c>
      <c r="C39" s="490">
        <v>98.43075</v>
      </c>
      <c r="D39" s="491">
        <v>-12.14719</v>
      </c>
      <c r="E39" s="14" t="b">
        <f t="shared" si="4"/>
        <v>0</v>
      </c>
      <c r="F39" s="14"/>
      <c r="H39" s="392">
        <v>101.32167</v>
      </c>
      <c r="I39" s="392">
        <v>104.75359</v>
      </c>
      <c r="J39" s="392">
        <v>-14.03196</v>
      </c>
      <c r="K39" s="483"/>
      <c r="L39">
        <v>101.31716</v>
      </c>
      <c r="M39">
        <v>104.75765</v>
      </c>
      <c r="N39">
        <v>-14.02459</v>
      </c>
    </row>
    <row r="40" spans="1:10" ht="12.75">
      <c r="A40" s="439">
        <v>10</v>
      </c>
      <c r="B40" s="489">
        <v>101.32421</v>
      </c>
      <c r="C40" s="490">
        <v>104.75841</v>
      </c>
      <c r="D40" s="491">
        <v>-14.02591</v>
      </c>
      <c r="E40" s="14" t="b">
        <f t="shared" si="4"/>
        <v>0</v>
      </c>
      <c r="F40" s="14"/>
      <c r="I40" s="486"/>
      <c r="J40" s="486"/>
    </row>
    <row r="41" spans="1:15" ht="12.75">
      <c r="A41" s="439">
        <v>11</v>
      </c>
      <c r="B41" s="443"/>
      <c r="C41" s="444"/>
      <c r="D41" s="445"/>
      <c r="E41" s="14" t="b">
        <f t="shared" si="4"/>
        <v>1</v>
      </c>
      <c r="F41" s="14"/>
      <c r="O41" s="433"/>
    </row>
    <row r="42" spans="1:16" ht="12.75">
      <c r="A42" s="439">
        <v>12</v>
      </c>
      <c r="B42" s="443"/>
      <c r="C42" s="444"/>
      <c r="D42" s="445"/>
      <c r="E42" s="14" t="b">
        <f t="shared" si="4"/>
        <v>1</v>
      </c>
      <c r="F42" s="14"/>
      <c r="H42" s="392" t="s">
        <v>97</v>
      </c>
      <c r="L42" s="392" t="s">
        <v>97</v>
      </c>
      <c r="O42" s="392"/>
      <c r="P42" s="392"/>
    </row>
    <row r="43" spans="1:16" ht="12.75">
      <c r="A43" s="439">
        <v>13</v>
      </c>
      <c r="B43" s="441"/>
      <c r="C43" s="30"/>
      <c r="D43" s="31"/>
      <c r="E43" s="14" t="b">
        <f t="shared" si="4"/>
        <v>1</v>
      </c>
      <c r="F43" s="14"/>
      <c r="G43" s="3"/>
      <c r="H43">
        <v>115.82057</v>
      </c>
      <c r="I43">
        <v>102.92436</v>
      </c>
      <c r="J43">
        <v>11.59666</v>
      </c>
      <c r="L43">
        <v>115.82206</v>
      </c>
      <c r="M43">
        <v>102.92318</v>
      </c>
      <c r="N43">
        <v>11.59974</v>
      </c>
      <c r="O43" s="392"/>
      <c r="P43" s="392"/>
    </row>
    <row r="44" spans="1:14" ht="12.75">
      <c r="A44" s="439">
        <v>14</v>
      </c>
      <c r="B44" s="441"/>
      <c r="C44" s="30"/>
      <c r="D44" s="31"/>
      <c r="E44" s="14" t="b">
        <f t="shared" si="4"/>
        <v>1</v>
      </c>
      <c r="F44" s="14"/>
      <c r="G44" s="3"/>
      <c r="H44">
        <v>122.31824</v>
      </c>
      <c r="I44">
        <v>93.01186</v>
      </c>
      <c r="J44">
        <v>-8.05333</v>
      </c>
      <c r="L44">
        <v>122.31525</v>
      </c>
      <c r="M44">
        <v>93.00794</v>
      </c>
      <c r="N44">
        <v>-8.04835</v>
      </c>
    </row>
    <row r="45" spans="1:16" ht="13.5" thickBot="1">
      <c r="A45" s="440">
        <v>15</v>
      </c>
      <c r="B45" s="442"/>
      <c r="C45" s="32"/>
      <c r="D45" s="33"/>
      <c r="E45" s="14" t="b">
        <f t="shared" si="4"/>
        <v>1</v>
      </c>
      <c r="F45" s="14"/>
      <c r="G45" s="3"/>
      <c r="H45">
        <v>124.01852</v>
      </c>
      <c r="I45">
        <v>72.50111</v>
      </c>
      <c r="J45">
        <v>-16.4014</v>
      </c>
      <c r="L45">
        <v>124.02049</v>
      </c>
      <c r="M45">
        <v>72.50061</v>
      </c>
      <c r="N45">
        <v>-16.40013</v>
      </c>
      <c r="O45" s="392"/>
      <c r="P45" s="392"/>
    </row>
    <row r="46" spans="1:16" ht="12.75">
      <c r="A46" s="14"/>
      <c r="B46" s="14"/>
      <c r="C46" s="14"/>
      <c r="D46" s="14"/>
      <c r="E46" s="14"/>
      <c r="F46" s="14"/>
      <c r="G46" s="3"/>
      <c r="H46">
        <v>114.91123</v>
      </c>
      <c r="I46">
        <v>50.83585</v>
      </c>
      <c r="J46">
        <v>-6.49252</v>
      </c>
      <c r="L46">
        <v>114.90973</v>
      </c>
      <c r="M46">
        <v>50.83243</v>
      </c>
      <c r="N46">
        <v>-6.49766</v>
      </c>
      <c r="O46" s="392"/>
      <c r="P46" s="392"/>
    </row>
    <row r="47" spans="7:16" ht="12.75">
      <c r="G47" s="3"/>
      <c r="H47">
        <v>98.50318</v>
      </c>
      <c r="I47">
        <v>49.31038</v>
      </c>
      <c r="J47">
        <v>-5.66939</v>
      </c>
      <c r="L47">
        <v>98.499</v>
      </c>
      <c r="M47">
        <v>49.31881</v>
      </c>
      <c r="N47">
        <v>-5.66969</v>
      </c>
      <c r="O47" s="392"/>
      <c r="P47" s="392"/>
    </row>
    <row r="48" spans="4:16" ht="12.75">
      <c r="D48" s="14"/>
      <c r="E48" s="14"/>
      <c r="F48" s="14"/>
      <c r="G48" s="14"/>
      <c r="H48">
        <v>82.72967</v>
      </c>
      <c r="I48">
        <v>36.98728</v>
      </c>
      <c r="J48">
        <v>-9.36545</v>
      </c>
      <c r="L48">
        <v>82.72947</v>
      </c>
      <c r="M48">
        <v>36.98714</v>
      </c>
      <c r="N48">
        <v>-9.36115</v>
      </c>
      <c r="O48" s="392"/>
      <c r="P48" s="392"/>
    </row>
    <row r="49" spans="1:17" ht="12.75">
      <c r="A49" s="3"/>
      <c r="B49" s="3"/>
      <c r="C49" s="3"/>
      <c r="D49" s="450"/>
      <c r="E49" s="450"/>
      <c r="F49" s="450"/>
      <c r="G49" s="3"/>
      <c r="H49">
        <v>46.6209</v>
      </c>
      <c r="I49">
        <v>72.81191</v>
      </c>
      <c r="J49">
        <v>2.07446</v>
      </c>
      <c r="L49">
        <v>46.62045</v>
      </c>
      <c r="M49">
        <v>72.81361</v>
      </c>
      <c r="N49">
        <v>2.07459</v>
      </c>
      <c r="O49" s="392"/>
      <c r="P49" s="392"/>
      <c r="Q49" s="3"/>
    </row>
    <row r="50" spans="1:17" ht="12.75">
      <c r="A50" s="3"/>
      <c r="B50" s="3"/>
      <c r="C50" s="3"/>
      <c r="D50" s="450"/>
      <c r="E50" s="450"/>
      <c r="F50" s="450"/>
      <c r="G50" s="3"/>
      <c r="H50">
        <v>62.14774</v>
      </c>
      <c r="I50">
        <v>95.59867</v>
      </c>
      <c r="J50">
        <v>11.45748</v>
      </c>
      <c r="L50">
        <v>62.14877</v>
      </c>
      <c r="M50">
        <v>95.59898</v>
      </c>
      <c r="N50">
        <v>11.45944</v>
      </c>
      <c r="O50" s="392"/>
      <c r="P50" s="392"/>
      <c r="Q50" s="3"/>
    </row>
    <row r="51" spans="1:18" ht="12.75">
      <c r="A51" s="3"/>
      <c r="B51" s="3"/>
      <c r="C51" s="3"/>
      <c r="D51" s="487"/>
      <c r="E51" s="487"/>
      <c r="F51" s="487"/>
      <c r="G51" s="3"/>
      <c r="H51">
        <v>71.70351</v>
      </c>
      <c r="I51">
        <v>98.43028</v>
      </c>
      <c r="J51">
        <v>-12.14722</v>
      </c>
      <c r="L51">
        <v>71.70599</v>
      </c>
      <c r="M51">
        <v>98.43082</v>
      </c>
      <c r="N51">
        <v>-12.14417</v>
      </c>
      <c r="O51" s="3"/>
      <c r="P51" s="3"/>
      <c r="Q51" s="3"/>
      <c r="R51" s="3"/>
    </row>
    <row r="52" spans="1:18" ht="12.75">
      <c r="A52" s="3"/>
      <c r="B52" s="3"/>
      <c r="C52" s="3"/>
      <c r="D52" s="487"/>
      <c r="E52" s="487"/>
      <c r="F52" s="487"/>
      <c r="G52" s="3"/>
      <c r="H52">
        <v>101.31898</v>
      </c>
      <c r="I52">
        <v>104.75796</v>
      </c>
      <c r="J52">
        <v>-14.02307</v>
      </c>
      <c r="L52">
        <v>101.31876</v>
      </c>
      <c r="M52">
        <v>104.77269</v>
      </c>
      <c r="N52">
        <v>-14.02655</v>
      </c>
      <c r="O52" s="3"/>
      <c r="P52" s="3"/>
      <c r="Q52" s="434"/>
      <c r="R52" s="3"/>
    </row>
    <row r="53" spans="1:18" ht="12.75">
      <c r="A53" s="436"/>
      <c r="B53" s="488"/>
      <c r="C53" s="435"/>
      <c r="D53" s="487"/>
      <c r="H53" s="3"/>
      <c r="N53" s="3"/>
      <c r="O53" s="3"/>
      <c r="P53" s="3"/>
      <c r="Q53" s="434"/>
      <c r="R53" s="3"/>
    </row>
    <row r="54" spans="1:18" ht="12.75">
      <c r="A54" s="436"/>
      <c r="B54" s="488"/>
      <c r="C54" s="435"/>
      <c r="D54" s="487"/>
      <c r="E54" s="487"/>
      <c r="F54" s="487"/>
      <c r="G54" s="3"/>
      <c r="H54" s="392" t="s">
        <v>98</v>
      </c>
      <c r="L54" s="392" t="s">
        <v>99</v>
      </c>
      <c r="N54" s="3"/>
      <c r="O54" s="3"/>
      <c r="P54" s="3"/>
      <c r="Q54" s="434"/>
      <c r="R54" s="3"/>
    </row>
    <row r="55" spans="1:18" ht="12.75">
      <c r="A55" s="436"/>
      <c r="B55" s="488"/>
      <c r="C55" s="435"/>
      <c r="D55" s="487"/>
      <c r="E55" s="487"/>
      <c r="F55" s="487"/>
      <c r="G55" s="3"/>
      <c r="H55">
        <v>115.82042</v>
      </c>
      <c r="I55">
        <v>102.92669</v>
      </c>
      <c r="J55">
        <v>11.59746</v>
      </c>
      <c r="L55">
        <v>115.81949</v>
      </c>
      <c r="M55">
        <v>102.92328</v>
      </c>
      <c r="N55">
        <v>11.60263</v>
      </c>
      <c r="O55" s="3"/>
      <c r="P55" s="3"/>
      <c r="Q55" s="434"/>
      <c r="R55" s="3"/>
    </row>
    <row r="56" spans="1:18" ht="12.75">
      <c r="A56" s="436"/>
      <c r="B56" s="488"/>
      <c r="C56" s="435"/>
      <c r="D56" s="487"/>
      <c r="E56" s="487"/>
      <c r="F56" s="487"/>
      <c r="G56" s="3"/>
      <c r="H56">
        <v>122.31882</v>
      </c>
      <c r="I56">
        <v>93.01354</v>
      </c>
      <c r="J56">
        <v>-8.05315</v>
      </c>
      <c r="L56">
        <v>122.32015</v>
      </c>
      <c r="M56">
        <v>93.015</v>
      </c>
      <c r="N56">
        <v>-8.0494</v>
      </c>
      <c r="O56" s="3"/>
      <c r="P56" s="3"/>
      <c r="Q56" s="434"/>
      <c r="R56" s="3"/>
    </row>
    <row r="57" spans="1:18" ht="12.75">
      <c r="A57" s="436"/>
      <c r="B57" s="488"/>
      <c r="C57" s="435"/>
      <c r="D57" s="487"/>
      <c r="E57" s="487"/>
      <c r="F57" s="487"/>
      <c r="G57" s="3"/>
      <c r="H57">
        <v>124.01998</v>
      </c>
      <c r="I57">
        <v>72.5027</v>
      </c>
      <c r="J57">
        <v>-16.40105</v>
      </c>
      <c r="L57">
        <v>124.02192</v>
      </c>
      <c r="M57">
        <v>72.50325</v>
      </c>
      <c r="N57">
        <v>-16.39938</v>
      </c>
      <c r="O57" s="3"/>
      <c r="P57" s="3"/>
      <c r="Q57" s="434"/>
      <c r="R57" s="3"/>
    </row>
    <row r="58" spans="1:18" ht="12.75">
      <c r="A58" s="436"/>
      <c r="B58" s="488"/>
      <c r="C58" s="435"/>
      <c r="D58" s="487"/>
      <c r="E58" s="487"/>
      <c r="F58" s="487"/>
      <c r="G58" s="3"/>
      <c r="H58">
        <v>114.91078</v>
      </c>
      <c r="I58">
        <v>50.83447</v>
      </c>
      <c r="J58">
        <v>-6.49548</v>
      </c>
      <c r="L58">
        <v>114.90765</v>
      </c>
      <c r="M58">
        <v>50.83855</v>
      </c>
      <c r="N58">
        <v>-6.4856</v>
      </c>
      <c r="O58" s="3"/>
      <c r="P58" s="3"/>
      <c r="Q58" s="434"/>
      <c r="R58" s="3"/>
    </row>
    <row r="59" spans="1:18" ht="12.75">
      <c r="A59" s="436"/>
      <c r="B59" s="488"/>
      <c r="C59" s="435"/>
      <c r="D59" s="435"/>
      <c r="E59" s="435"/>
      <c r="F59" s="3"/>
      <c r="G59" s="3"/>
      <c r="H59">
        <v>98.50095</v>
      </c>
      <c r="I59">
        <v>49.31784</v>
      </c>
      <c r="J59">
        <v>-5.66679</v>
      </c>
      <c r="L59">
        <v>98.50693</v>
      </c>
      <c r="M59">
        <v>49.3143</v>
      </c>
      <c r="N59">
        <v>-5.66473</v>
      </c>
      <c r="O59" s="3"/>
      <c r="P59" s="3"/>
      <c r="Q59" s="434"/>
      <c r="R59" s="3"/>
    </row>
    <row r="60" spans="1:18" ht="12.75">
      <c r="A60" s="436"/>
      <c r="B60" s="488"/>
      <c r="C60" s="435"/>
      <c r="D60" s="435"/>
      <c r="E60" s="435"/>
      <c r="F60" s="3"/>
      <c r="G60" s="3"/>
      <c r="H60">
        <v>82.72962</v>
      </c>
      <c r="I60">
        <v>36.99099</v>
      </c>
      <c r="J60">
        <v>-9.3628</v>
      </c>
      <c r="L60">
        <v>82.73243</v>
      </c>
      <c r="M60">
        <v>36.98723</v>
      </c>
      <c r="N60">
        <v>-9.36321</v>
      </c>
      <c r="O60" s="3"/>
      <c r="P60" s="3"/>
      <c r="Q60" s="434"/>
      <c r="R60" s="3"/>
    </row>
    <row r="61" spans="1:18" ht="12.75">
      <c r="A61" s="436"/>
      <c r="B61" s="488"/>
      <c r="C61" s="435"/>
      <c r="D61" s="436"/>
      <c r="E61" s="436"/>
      <c r="F61" s="1"/>
      <c r="G61" s="3"/>
      <c r="H61">
        <v>46.61747</v>
      </c>
      <c r="I61">
        <v>72.81924</v>
      </c>
      <c r="J61">
        <v>2.07365</v>
      </c>
      <c r="L61">
        <v>46.61585</v>
      </c>
      <c r="M61">
        <v>72.81861</v>
      </c>
      <c r="N61">
        <v>2.0736</v>
      </c>
      <c r="O61" s="3"/>
      <c r="P61" s="3"/>
      <c r="Q61" s="434"/>
      <c r="R61" s="3"/>
    </row>
    <row r="62" spans="1:18" ht="12.75">
      <c r="A62" s="436"/>
      <c r="B62" s="488"/>
      <c r="C62" s="435"/>
      <c r="D62" s="435"/>
      <c r="E62" s="435"/>
      <c r="F62" s="3"/>
      <c r="G62" s="3"/>
      <c r="H62">
        <v>62.149</v>
      </c>
      <c r="I62">
        <v>95.60162</v>
      </c>
      <c r="J62">
        <v>11.45684</v>
      </c>
      <c r="L62">
        <v>62.14575</v>
      </c>
      <c r="M62">
        <v>95.60566</v>
      </c>
      <c r="N62">
        <v>11.45793</v>
      </c>
      <c r="O62" s="3"/>
      <c r="P62" s="3"/>
      <c r="Q62" s="434"/>
      <c r="R62" s="3"/>
    </row>
    <row r="63" spans="1:18" ht="12.75">
      <c r="A63" s="436"/>
      <c r="B63" s="488"/>
      <c r="C63" s="435"/>
      <c r="D63" s="435"/>
      <c r="E63" s="435"/>
      <c r="F63" s="3"/>
      <c r="G63" s="3"/>
      <c r="H63">
        <v>71.7034</v>
      </c>
      <c r="I63">
        <v>98.43557</v>
      </c>
      <c r="J63">
        <v>-12.14865</v>
      </c>
      <c r="L63">
        <v>71.70804</v>
      </c>
      <c r="M63">
        <v>98.43033</v>
      </c>
      <c r="N63">
        <v>-12.14351</v>
      </c>
      <c r="O63" s="3"/>
      <c r="P63" s="3"/>
      <c r="Q63" s="434"/>
      <c r="R63" s="3"/>
    </row>
    <row r="64" spans="1:18" ht="12.75">
      <c r="A64" s="436"/>
      <c r="B64" s="488"/>
      <c r="C64" s="435"/>
      <c r="D64" s="436"/>
      <c r="E64" s="436"/>
      <c r="F64" s="1"/>
      <c r="G64" s="3"/>
      <c r="H64">
        <v>101.31538</v>
      </c>
      <c r="I64">
        <v>104.75926</v>
      </c>
      <c r="J64">
        <v>-14.02521</v>
      </c>
      <c r="L64">
        <v>101.32766</v>
      </c>
      <c r="M64">
        <v>104.77447</v>
      </c>
      <c r="N64">
        <v>-14.02287</v>
      </c>
      <c r="O64" s="3"/>
      <c r="P64" s="3"/>
      <c r="Q64" s="434"/>
      <c r="R64" s="3"/>
    </row>
    <row r="65" spans="1:18" ht="12.75">
      <c r="A65" s="436"/>
      <c r="B65" s="488"/>
      <c r="C65" s="435"/>
      <c r="D65" s="435"/>
      <c r="E65" s="435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36"/>
      <c r="B66" s="488"/>
      <c r="C66" s="435"/>
      <c r="D66" s="435"/>
      <c r="E66" s="435"/>
      <c r="F66" s="3"/>
      <c r="G66" s="3"/>
      <c r="H66" s="392" t="s">
        <v>101</v>
      </c>
      <c r="L66" s="3"/>
      <c r="M66" s="3"/>
      <c r="N66" s="3"/>
      <c r="O66" s="3"/>
      <c r="P66" s="3"/>
      <c r="Q66" s="3"/>
      <c r="R66" s="3"/>
    </row>
    <row r="67" spans="1:18" ht="12.75">
      <c r="A67" s="436"/>
      <c r="B67" s="488"/>
      <c r="C67" s="435"/>
      <c r="D67" s="436"/>
      <c r="E67" s="436"/>
      <c r="F67" s="1"/>
      <c r="G67" s="3"/>
      <c r="H67">
        <v>115.82129</v>
      </c>
      <c r="I67">
        <v>102.92821</v>
      </c>
      <c r="J67">
        <v>11.59427</v>
      </c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5"/>
      <c r="E68" s="3"/>
      <c r="F68" s="3"/>
      <c r="G68" s="3"/>
      <c r="H68">
        <v>122.32141</v>
      </c>
      <c r="I68">
        <v>93.01585</v>
      </c>
      <c r="J68">
        <v>-8.05481</v>
      </c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5"/>
      <c r="E69" s="3"/>
      <c r="F69" s="3"/>
      <c r="G69" s="3"/>
      <c r="H69">
        <v>124.0196</v>
      </c>
      <c r="I69">
        <v>72.50302</v>
      </c>
      <c r="J69">
        <v>-16.39938</v>
      </c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>
        <v>114.91005</v>
      </c>
      <c r="I70">
        <v>50.83918</v>
      </c>
      <c r="J70">
        <v>-6.49075</v>
      </c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>
        <v>98.49697</v>
      </c>
      <c r="I71">
        <v>49.32463</v>
      </c>
      <c r="J71">
        <v>-5.66813</v>
      </c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>
        <v>82.72911</v>
      </c>
      <c r="I72">
        <v>36.99107</v>
      </c>
      <c r="J72">
        <v>-9.35807</v>
      </c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>
        <v>46.61833</v>
      </c>
      <c r="I73">
        <v>72.821</v>
      </c>
      <c r="J73">
        <v>2.07658</v>
      </c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>
        <v>62.15218</v>
      </c>
      <c r="I74">
        <v>95.60339</v>
      </c>
      <c r="J74">
        <v>11.4572</v>
      </c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>
        <v>71.7067</v>
      </c>
      <c r="I75">
        <v>98.43075</v>
      </c>
      <c r="J75">
        <v>-12.14719</v>
      </c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>
        <v>101.32421</v>
      </c>
      <c r="I76">
        <v>104.75841</v>
      </c>
      <c r="J76">
        <v>-14.02591</v>
      </c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L14" sqref="L14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-116055.48995464944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42.33116</v>
      </c>
      <c r="C4" s="350">
        <f>'Input Data'!C24</f>
        <v>29.82071</v>
      </c>
      <c r="D4" s="350">
        <f>'Input Data'!D24</f>
        <v>-15.86185</v>
      </c>
      <c r="E4" s="318"/>
      <c r="F4" s="345" t="s">
        <v>38</v>
      </c>
      <c r="G4" s="346">
        <f>(C5*D6-D5*C6)-(C4*D6-D4*C6)+(C4*D5-D4*C5)</f>
        <v>39.452612587900035</v>
      </c>
      <c r="H4" s="351">
        <f>G4/G3</f>
        <v>-0.00033994611201345823</v>
      </c>
      <c r="I4" s="352">
        <f>H4*J$4</f>
        <v>-0.005256407310284082</v>
      </c>
      <c r="J4" s="353">
        <f>1/SQRT(SUMSQ(H4:H6))</f>
        <v>15.462472211113225</v>
      </c>
    </row>
    <row r="5" spans="1:10" ht="10.5" customHeight="1">
      <c r="A5" s="344">
        <v>2</v>
      </c>
      <c r="B5" s="350">
        <f>'Input Data'!B25</f>
        <v>139.88109</v>
      </c>
      <c r="C5" s="350">
        <f>'Input Data'!C25</f>
        <v>30.71203</v>
      </c>
      <c r="D5" s="350">
        <f>'Input Data'!D25</f>
        <v>-16.3799</v>
      </c>
      <c r="E5" s="318"/>
      <c r="F5" s="345" t="s">
        <v>39</v>
      </c>
      <c r="G5" s="346">
        <f>-(B5*D6-D5*B6)+(B4*D6-D4*B6)-(B4*D5-D4*B5)</f>
        <v>44.39120765489997</v>
      </c>
      <c r="H5" s="351">
        <f>G5/G3</f>
        <v>-0.0003824998513404799</v>
      </c>
      <c r="I5" s="352">
        <f>H5*J$4</f>
        <v>-0.00591439332210711</v>
      </c>
      <c r="J5" s="354"/>
    </row>
    <row r="6" spans="1:10" ht="10.5" customHeight="1" thickBot="1">
      <c r="A6" s="344">
        <v>3</v>
      </c>
      <c r="B6" s="350">
        <f>'Input Data'!B26</f>
        <v>92.85613</v>
      </c>
      <c r="C6" s="350">
        <f>'Input Data'!C26</f>
        <v>107.2213</v>
      </c>
      <c r="D6" s="350">
        <f>'Input Data'!D26</f>
        <v>-16.58523</v>
      </c>
      <c r="E6" s="318"/>
      <c r="F6" s="345" t="s">
        <v>40</v>
      </c>
      <c r="G6" s="346">
        <f>(B5*C6-C5*B6)-(B4*C6-C4*B6)+(B4*C5-C4*B5)</f>
        <v>7505.388220198301</v>
      </c>
      <c r="H6" s="355">
        <f>G6/G3</f>
        <v>-0.06467068660975153</v>
      </c>
      <c r="I6" s="356">
        <f>H6*J$4</f>
        <v>-0.9999686945768952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115.82129</v>
      </c>
      <c r="C10" s="108">
        <f>'Input Data'!C31</f>
        <v>102.92821</v>
      </c>
      <c r="D10" s="108">
        <f>'Input Data'!D31</f>
        <v>11.59427</v>
      </c>
      <c r="E10" s="109" t="s">
        <v>1</v>
      </c>
      <c r="F10" s="110">
        <f>C10*I$6-D10*I$5</f>
        <v>-102.85641471577382</v>
      </c>
      <c r="G10" s="110">
        <f>I$5*F12-I$6-F11</f>
        <v>-114.75589971059314</v>
      </c>
      <c r="H10" s="110">
        <f>J$4*I$4</f>
        <v>-0.08127705196556002</v>
      </c>
      <c r="I10" s="110">
        <f>G10+H10</f>
        <v>-114.8371767625587</v>
      </c>
      <c r="J10" s="111">
        <f>B10-I10</f>
        <v>230.6584667625587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115.75671995992661</v>
      </c>
      <c r="G11" s="110">
        <f>-(I$4*F12-I$6*F10)</f>
        <v>102.85243793430668</v>
      </c>
      <c r="H11" s="110">
        <f>J$4*I$5</f>
        <v>-0.09145114238867481</v>
      </c>
      <c r="I11" s="110">
        <f>G11+H11</f>
        <v>102.760986791918</v>
      </c>
      <c r="J11" s="112">
        <f>C10-I11</f>
        <v>0.16722320808200664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-0.14398006865537583</v>
      </c>
      <c r="G12" s="114">
        <f>I$4*F11-I$5*F10</f>
        <v>-1.2167977613427177</v>
      </c>
      <c r="H12" s="114">
        <f>J$4*I$6</f>
        <v>-15.46198815187841</v>
      </c>
      <c r="I12" s="115">
        <f>G12+H12</f>
        <v>-16.678785913221127</v>
      </c>
      <c r="J12" s="116">
        <f>IF('Input Data'!E31=TRUE,"",(D10-I12))</f>
        <v>28.27305591322113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122.32141</v>
      </c>
      <c r="C14" s="123">
        <f>'Input Data'!C32</f>
        <v>93.01585</v>
      </c>
      <c r="D14" s="123">
        <f>'Input Data'!D32</f>
        <v>-8.05481</v>
      </c>
      <c r="E14" s="124" t="s">
        <v>1</v>
      </c>
      <c r="F14" s="125">
        <f>C14*I$6-D14*I$5</f>
        <v>-93.06057741393514</v>
      </c>
      <c r="G14" s="125">
        <f>I$5*F16-I$6-F15</f>
        <v>-121.35856425481637</v>
      </c>
      <c r="H14" s="125">
        <f>J$4*I$4</f>
        <v>-0.08127705196556002</v>
      </c>
      <c r="I14" s="125">
        <f>G14+H14</f>
        <v>-121.43984130678193</v>
      </c>
      <c r="J14" s="126">
        <f>B14-I14</f>
        <v>243.76125130678193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122.35992003867213</v>
      </c>
      <c r="G15" s="125">
        <f>-(I$4*F16-I$6*F14)</f>
        <v>93.05643133987599</v>
      </c>
      <c r="H15" s="125">
        <f>J$4*I$5</f>
        <v>-0.09145114238867481</v>
      </c>
      <c r="I15" s="125">
        <f>G15+H15</f>
        <v>92.96498019748731</v>
      </c>
      <c r="J15" s="127">
        <f>C14-I15</f>
        <v>0.05086980251269324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-0.2345277365424382</v>
      </c>
      <c r="G16" s="129">
        <f>I$4*F15-I$5*F14</f>
        <v>-1.1935704357854617</v>
      </c>
      <c r="H16" s="129">
        <f>J$4*I$6</f>
        <v>-15.46198815187841</v>
      </c>
      <c r="I16" s="130">
        <f>G16+H16</f>
        <v>-16.655558587663872</v>
      </c>
      <c r="J16" s="116">
        <f>IF('Input Data'!E32=TRUE,"",(D14-I16))</f>
        <v>8.600748587663873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124.0196</v>
      </c>
      <c r="C18" s="137">
        <f>'Input Data'!C33</f>
        <v>72.50302</v>
      </c>
      <c r="D18" s="137">
        <f>'Input Data'!D33</f>
        <v>-16.39938</v>
      </c>
      <c r="E18" s="138" t="s">
        <v>1</v>
      </c>
      <c r="F18" s="139">
        <f>C18*I$6-D18*I$5</f>
        <v>-72.59774264584122</v>
      </c>
      <c r="G18" s="139">
        <f>I$5*F20-I$6-F19</f>
        <v>-123.09986643593976</v>
      </c>
      <c r="H18" s="139">
        <f>J$4*I$4</f>
        <v>-0.08127705196556002</v>
      </c>
      <c r="I18" s="139">
        <f>G18+H18</f>
        <v>-123.18114348790532</v>
      </c>
      <c r="J18" s="140">
        <f>B18-I18</f>
        <v>247.2007434879053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124.10191933486483</v>
      </c>
      <c r="G19" s="139">
        <f>-(I$4*F20-I$6*F18)</f>
        <v>72.59361760961433</v>
      </c>
      <c r="H19" s="139">
        <f>J$4*I$5</f>
        <v>-0.09145114238867481</v>
      </c>
      <c r="I19" s="139">
        <f>G19+H19</f>
        <v>72.50216646722565</v>
      </c>
      <c r="J19" s="141">
        <f>C18-I19</f>
        <v>0.0008535327743572907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-0.35239528970472184</v>
      </c>
      <c r="G20" s="143">
        <f>I$4*F19-I$5*F18</f>
        <v>-1.0817018403166827</v>
      </c>
      <c r="H20" s="143">
        <f>J$4*I$6</f>
        <v>-15.46198815187841</v>
      </c>
      <c r="I20" s="144">
        <f>G20+H20</f>
        <v>-16.54368999219509</v>
      </c>
      <c r="J20" s="116">
        <f>IF('Input Data'!E33=TRUE,"",(D18-I20))</f>
        <v>0.14430999219509033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114.91005</v>
      </c>
      <c r="C22" s="151">
        <f>'Input Data'!C34</f>
        <v>50.83918</v>
      </c>
      <c r="D22" s="151">
        <f>'Input Data'!D34</f>
        <v>-6.49075</v>
      </c>
      <c r="E22" s="152" t="s">
        <v>1</v>
      </c>
      <c r="F22" s="153">
        <f>C22*I$6-D22*I$5</f>
        <v>-50.875977306415265</v>
      </c>
      <c r="G22" s="153">
        <f>I$5*F24-I$6-F23</f>
        <v>-113.93816297615987</v>
      </c>
      <c r="H22" s="153">
        <f>J$4*I$4</f>
        <v>-0.08127705196556002</v>
      </c>
      <c r="I22" s="153">
        <f>G22+H22</f>
        <v>-114.01944002812543</v>
      </c>
      <c r="J22" s="154">
        <f>B22-I22</f>
        <v>228.92949002812543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114.94057071801498</v>
      </c>
      <c r="G23" s="153">
        <f>-(I$4*F24-I$6*F22)</f>
        <v>50.87221691317408</v>
      </c>
      <c r="H23" s="153">
        <f>J$4*I$5</f>
        <v>-0.09145114238867481</v>
      </c>
      <c r="I23" s="153">
        <f>G23+H23</f>
        <v>50.7807657707854</v>
      </c>
      <c r="J23" s="155">
        <f>C22-I23</f>
        <v>0.05841422921459838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-0.4123917949621458</v>
      </c>
      <c r="G24" s="157">
        <f>I$4*F23-I$5*F22</f>
        <v>-0.9050749966071338</v>
      </c>
      <c r="H24" s="157">
        <f>J$4*I$6</f>
        <v>-15.46198815187841</v>
      </c>
      <c r="I24" s="158">
        <f>G24+H24</f>
        <v>-16.367063148485546</v>
      </c>
      <c r="J24" s="116">
        <f>IF('Input Data'!E34=TRUE,"",(D22-I24))</f>
        <v>9.876313148485545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98.49697</v>
      </c>
      <c r="C26" s="165">
        <f>'Input Data'!C35</f>
        <v>49.32463</v>
      </c>
      <c r="D26" s="165">
        <f>'Input Data'!D35</f>
        <v>-5.66813</v>
      </c>
      <c r="E26" s="166" t="s">
        <v>1</v>
      </c>
      <c r="F26" s="167">
        <f>C26*I$6-D26*I$5</f>
        <v>-49.356609421809196</v>
      </c>
      <c r="G26" s="167">
        <f>I$5*F28-I$6-F27</f>
        <v>-97.52179981409688</v>
      </c>
      <c r="H26" s="167">
        <f>J$4*I$4</f>
        <v>-0.08127705196556002</v>
      </c>
      <c r="I26" s="167">
        <f>G26+H26</f>
        <v>-97.60307686606244</v>
      </c>
      <c r="J26" s="168">
        <f>B26-I26</f>
        <v>196.10004686606243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98.52368051064725</v>
      </c>
      <c r="G27" s="167">
        <f>-(I$4*F28-I$6*F26)</f>
        <v>49.353365003667804</v>
      </c>
      <c r="H27" s="167">
        <f>J$4*I$5</f>
        <v>-0.09145114238867481</v>
      </c>
      <c r="I27" s="167">
        <f>G27+H27</f>
        <v>49.261913861279126</v>
      </c>
      <c r="J27" s="169">
        <f>C26-I27</f>
        <v>0.062716138720873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-0.3232794759067269</v>
      </c>
      <c r="G28" s="171">
        <f>I$4*F27-I$5*F26</f>
        <v>-0.8097949956384567</v>
      </c>
      <c r="H28" s="171">
        <f>J$4*I$6</f>
        <v>-15.46198815187841</v>
      </c>
      <c r="I28" s="172">
        <f>G28+H28</f>
        <v>-16.271783147516867</v>
      </c>
      <c r="J28" s="116">
        <f>IF('Input Data'!E35=TRUE,"",(D26-I28))</f>
        <v>10.603653147516868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82.72911</v>
      </c>
      <c r="C30" s="179">
        <f>'Input Data'!C36</f>
        <v>36.99107</v>
      </c>
      <c r="D30" s="179">
        <f>'Input Data'!D36</f>
        <v>-9.35807</v>
      </c>
      <c r="E30" s="180" t="s">
        <v>1</v>
      </c>
      <c r="F30" s="181">
        <f>C30*I$6-D30*I$5</f>
        <v>-37.04525928561836</v>
      </c>
      <c r="G30" s="181">
        <f>I$5*F32-I$6-F31</f>
        <v>-81.77399739033127</v>
      </c>
      <c r="H30" s="181">
        <f>J$4*I$4</f>
        <v>-0.08127705196556002</v>
      </c>
      <c r="I30" s="181">
        <f>G30+H30</f>
        <v>-81.85527444229683</v>
      </c>
      <c r="J30" s="182">
        <f>B30-I30</f>
        <v>164.58438444229682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82.77570995776652</v>
      </c>
      <c r="G31" s="181">
        <f>-(I$4*F32-I$6*F30)</f>
        <v>37.042549703975745</v>
      </c>
      <c r="H31" s="181">
        <f>J$4*I$5</f>
        <v>-0.09145114238867481</v>
      </c>
      <c r="I31" s="181">
        <f>G31+H31</f>
        <v>36.95109856158707</v>
      </c>
      <c r="J31" s="183">
        <f>C30-I31</f>
        <v>0.039971438412933935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-0.29485236496463435</v>
      </c>
      <c r="G32" s="185">
        <f>I$4*F31-I$5*F30</f>
        <v>-0.6542030810705464</v>
      </c>
      <c r="H32" s="185">
        <f>J$4*I$6</f>
        <v>-15.46198815187841</v>
      </c>
      <c r="I32" s="186">
        <f>G32+H32</f>
        <v>-16.116191232948957</v>
      </c>
      <c r="J32" s="116">
        <f>IF('Input Data'!E36=TRUE,"",(D30-I32))</f>
        <v>6.758121232948957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46.61833</v>
      </c>
      <c r="C34" s="193">
        <f>'Input Data'!C37</f>
        <v>72.821</v>
      </c>
      <c r="D34" s="193">
        <f>'Input Data'!D37</f>
        <v>2.07658</v>
      </c>
      <c r="E34" s="194" t="s">
        <v>1</v>
      </c>
      <c r="F34" s="195">
        <f>C34*I$6-D34*I$5</f>
        <v>-72.80643859689926</v>
      </c>
      <c r="G34" s="195">
        <f>I$5*F36-I$6-F35</f>
        <v>-45.60661972991445</v>
      </c>
      <c r="H34" s="195">
        <f>J$4*I$4</f>
        <v>-0.08127705196556002</v>
      </c>
      <c r="I34" s="195">
        <f>G34+H34</f>
        <v>-45.687896781880006</v>
      </c>
      <c r="J34" s="196">
        <f>B34-I34</f>
        <v>92.30622678188001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46.60595524316252</v>
      </c>
      <c r="G35" s="195">
        <f>-(I$4*F36-I$6*F34)</f>
        <v>72.8047220993959</v>
      </c>
      <c r="H35" s="195">
        <f>J$4*I$5</f>
        <v>-0.09145114238867481</v>
      </c>
      <c r="I35" s="195">
        <f>G35+H35</f>
        <v>72.71327095700723</v>
      </c>
      <c r="J35" s="197">
        <f>C34-I35</f>
        <v>0.10772904299277286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0.10705769710241153</v>
      </c>
      <c r="G36" s="199">
        <f>I$4*F35-I$5*F34</f>
        <v>-0.6755857980868345</v>
      </c>
      <c r="H36" s="199">
        <f>J$4*I$6</f>
        <v>-15.46198815187841</v>
      </c>
      <c r="I36" s="200">
        <f>G36+H36</f>
        <v>-16.137573949965244</v>
      </c>
      <c r="J36" s="116">
        <f>IF('Input Data'!E37=TRUE,"",(D34-I36))</f>
        <v>18.214153949965244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62.15218</v>
      </c>
      <c r="C38" s="207">
        <f>'Input Data'!C38</f>
        <v>95.60339</v>
      </c>
      <c r="D38" s="207">
        <f>'Input Data'!D38</f>
        <v>11.4572</v>
      </c>
      <c r="E38" s="208" t="s">
        <v>1</v>
      </c>
      <c r="F38" s="209">
        <f>C38*I$6-D38*I$5</f>
        <v>-95.53263470825576</v>
      </c>
      <c r="G38" s="209">
        <f>I$5*F40-I$6-F39</f>
        <v>-61.09083997122733</v>
      </c>
      <c r="H38" s="209">
        <f>J$4*I$4</f>
        <v>-0.08127705196556002</v>
      </c>
      <c r="I38" s="209">
        <f>G38+H38</f>
        <v>-61.17211702319289</v>
      </c>
      <c r="J38" s="210">
        <f>B38-I38</f>
        <v>123.32429702319288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62.09001058987283</v>
      </c>
      <c r="G39" s="209">
        <f>-(I$4*F40-I$6*F38)</f>
        <v>95.53035330737364</v>
      </c>
      <c r="H39" s="209">
        <f>J$4*I$5</f>
        <v>-0.09145114238867481</v>
      </c>
      <c r="I39" s="209">
        <f>G39+H39</f>
        <v>95.43890216498497</v>
      </c>
      <c r="J39" s="211">
        <f>C38-I39</f>
        <v>0.16448783501503783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0.13493791973754105</v>
      </c>
      <c r="G40" s="213">
        <f>I$4*F39-I$5*F38</f>
        <v>-0.8913879623220293</v>
      </c>
      <c r="H40" s="213">
        <f>J$4*I$6</f>
        <v>-15.46198815187841</v>
      </c>
      <c r="I40" s="214">
        <f>G40+H40</f>
        <v>-16.35337611420044</v>
      </c>
      <c r="J40" s="116">
        <f>IF('Input Data'!E38=TRUE,"",(D38-I40))</f>
        <v>27.81057611420044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71.7067</v>
      </c>
      <c r="C42" s="221">
        <f>'Input Data'!C39</f>
        <v>98.43075</v>
      </c>
      <c r="D42" s="221">
        <f>'Input Data'!D39</f>
        <v>-12.14719</v>
      </c>
      <c r="E42" s="222" t="s">
        <v>1</v>
      </c>
      <c r="F42" s="223">
        <f>C42*I$6-D42*I$5</f>
        <v>-98.4995118431431</v>
      </c>
      <c r="G42" s="223">
        <f>I$5*F44-I$6-F43</f>
        <v>-70.76888883178432</v>
      </c>
      <c r="H42" s="223">
        <f>J$4*I$4</f>
        <v>-0.08127705196556002</v>
      </c>
      <c r="I42" s="223">
        <f>G42+H42</f>
        <v>-70.85016588374988</v>
      </c>
      <c r="J42" s="224">
        <f>B42-I42</f>
        <v>142.55686588374988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71.76830576973246</v>
      </c>
      <c r="G43" s="223">
        <f>-(I$4*F44-I$6*F42)</f>
        <v>98.496918647043</v>
      </c>
      <c r="H43" s="223">
        <f>J$4*I$5</f>
        <v>-0.09145114238867481</v>
      </c>
      <c r="I43" s="223">
        <f>G43+H43</f>
        <v>98.40546750465433</v>
      </c>
      <c r="J43" s="225">
        <f>C42-I43</f>
        <v>0.025282495345678058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0.09329048622640701</v>
      </c>
      <c r="G44" s="227">
        <f>I$4*F43-I$5*F42</f>
        <v>-0.9598083021706207</v>
      </c>
      <c r="H44" s="227">
        <f>J$4*I$6</f>
        <v>-15.46198815187841</v>
      </c>
      <c r="I44" s="228">
        <f>G44+H44</f>
        <v>-16.42179645404903</v>
      </c>
      <c r="J44" s="116">
        <f>IF('Input Data'!E39=TRUE,"",(D42-I44))</f>
        <v>4.27460645404903</v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101.32421</v>
      </c>
      <c r="C46" s="235">
        <f>'Input Data'!C40</f>
        <v>104.75841</v>
      </c>
      <c r="D46" s="235">
        <f>'Input Data'!D40</f>
        <v>-14.02591</v>
      </c>
      <c r="E46" s="236" t="s">
        <v>1</v>
      </c>
      <c r="F46" s="237">
        <f>C46*I$6-D46*I$5</f>
        <v>-104.83808524209164</v>
      </c>
      <c r="G46" s="237">
        <f>I$5*F48-I$6-F47</f>
        <v>-100.39450765591874</v>
      </c>
      <c r="H46" s="237">
        <f>J$4*I$4</f>
        <v>-0.08127705196556002</v>
      </c>
      <c r="I46" s="237">
        <f>G46+H46</f>
        <v>-100.4757847078843</v>
      </c>
      <c r="J46" s="238">
        <f>B46-I46</f>
        <v>201.7999947078843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101.39476389859257</v>
      </c>
      <c r="G47" s="237">
        <f>-(I$4*F48-I$6*F46)</f>
        <v>104.83454768357875</v>
      </c>
      <c r="H47" s="237">
        <f>J$4*I$5</f>
        <v>-0.09145114238867481</v>
      </c>
      <c r="I47" s="237">
        <f>G47+H47</f>
        <v>104.74309654119007</v>
      </c>
      <c r="J47" s="239">
        <f>C46-I47</f>
        <v>0.015313458809927738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-0.04861835885404131</v>
      </c>
      <c r="G48" s="241">
        <f>I$4*F47-I$5*F46</f>
        <v>-1.153025849439413</v>
      </c>
      <c r="H48" s="241">
        <f>J$4*I$6</f>
        <v>-15.46198815187841</v>
      </c>
      <c r="I48" s="242">
        <f>G48+H48</f>
        <v>-16.615014001317824</v>
      </c>
      <c r="J48" s="116">
        <f>IF('Input Data'!E40=TRUE,"",(D46-I48))</f>
        <v>2.589104001317825</v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0.9999686945768952</v>
      </c>
      <c r="H50" s="253">
        <f>J$4*I$4</f>
        <v>-0.08127705196556002</v>
      </c>
      <c r="I50" s="253">
        <f>G50+H50</f>
        <v>0.9186916426113352</v>
      </c>
      <c r="J50" s="254">
        <f>B50-I50</f>
        <v>-0.9186916426113352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-0.09145114238867481</v>
      </c>
      <c r="I51" s="253">
        <f>G51+H51</f>
        <v>-0.09145114238867481</v>
      </c>
      <c r="J51" s="255">
        <f>C50-I51</f>
        <v>0.09145114238867481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-15.46198815187841</v>
      </c>
      <c r="I52" s="258">
        <f>G52+H52</f>
        <v>-15.46198815187841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0.9999686945768952</v>
      </c>
      <c r="H54" s="271">
        <f>J$4*I$4</f>
        <v>-0.08127705196556002</v>
      </c>
      <c r="I54" s="271">
        <f>G54+H54</f>
        <v>0.9186916426113352</v>
      </c>
      <c r="J54" s="272">
        <f>B54-I54</f>
        <v>-0.9186916426113352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-0.09145114238867481</v>
      </c>
      <c r="I55" s="271">
        <f>G55+H55</f>
        <v>-0.09145114238867481</v>
      </c>
      <c r="J55" s="273">
        <f>C54-I55</f>
        <v>0.09145114238867481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-15.46198815187841</v>
      </c>
      <c r="I56" s="276">
        <f>G56+H56</f>
        <v>-15.46198815187841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0.9999686945768952</v>
      </c>
      <c r="H58" s="281">
        <f>J$4*I$4</f>
        <v>-0.08127705196556002</v>
      </c>
      <c r="I58" s="281">
        <f>G58+H58</f>
        <v>0.9186916426113352</v>
      </c>
      <c r="J58" s="282">
        <f>B58-I58</f>
        <v>-0.9186916426113352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-0.09145114238867481</v>
      </c>
      <c r="I59" s="281">
        <f>G59+H59</f>
        <v>-0.09145114238867481</v>
      </c>
      <c r="J59" s="283">
        <f>C58-I59</f>
        <v>0.09145114238867481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-15.46198815187841</v>
      </c>
      <c r="I60" s="286">
        <f>G60+H60</f>
        <v>-15.46198815187841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0.9999686945768952</v>
      </c>
      <c r="H62" s="295">
        <f>J$4*I$4</f>
        <v>-0.08127705196556002</v>
      </c>
      <c r="I62" s="295">
        <f>G62+H62</f>
        <v>0.9186916426113352</v>
      </c>
      <c r="J62" s="296">
        <f>B62-I62</f>
        <v>-0.9186916426113352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-0.09145114238867481</v>
      </c>
      <c r="I63" s="295">
        <f>G63+H63</f>
        <v>-0.09145114238867481</v>
      </c>
      <c r="J63" s="297">
        <f>C62-I63</f>
        <v>0.09145114238867481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-15.46198815187841</v>
      </c>
      <c r="I64" s="300">
        <f>G64+H64</f>
        <v>-15.46198815187841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0.9999686945768952</v>
      </c>
      <c r="H66" s="307">
        <f>J$4*I$4</f>
        <v>-0.08127705196556002</v>
      </c>
      <c r="I66" s="307">
        <f>G66+H66</f>
        <v>0.9186916426113352</v>
      </c>
      <c r="J66" s="308">
        <f>B66-I66</f>
        <v>-0.9186916426113352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-0.09145114238867481</v>
      </c>
      <c r="I67" s="307">
        <f>G67+H67</f>
        <v>-0.09145114238867481</v>
      </c>
      <c r="J67" s="309">
        <f>C66-I67</f>
        <v>0.09145114238867481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-15.46198815187841</v>
      </c>
      <c r="I68" s="311">
        <f>G68+H68</f>
        <v>-15.46198815187841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8" width="9.140625" style="0" customWidth="1"/>
    <col min="9" max="9" width="8.28125" style="0" customWidth="1"/>
    <col min="10" max="10" width="6.7109375" style="0" customWidth="1"/>
    <col min="11" max="11" width="6.7109375" style="74" customWidth="1"/>
    <col min="12" max="12" width="7.28125" style="74" customWidth="1"/>
    <col min="13" max="13" width="8.421875" style="0" customWidth="1"/>
    <col min="14" max="14" width="7.8515625" style="0" customWidth="1"/>
    <col min="15" max="15" width="8.28125" style="0" customWidth="1"/>
    <col min="16" max="16" width="8.140625" style="0" customWidth="1"/>
    <col min="17" max="17" width="8.2812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3" t="s">
        <v>87</v>
      </c>
      <c r="I1" s="464"/>
      <c r="J1" s="464"/>
      <c r="K1" s="464"/>
      <c r="L1" s="465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32">
        <v>5</v>
      </c>
      <c r="I2" s="533"/>
      <c r="J2" s="532">
        <v>4</v>
      </c>
      <c r="K2" s="533"/>
      <c r="L2" s="532">
        <v>3</v>
      </c>
      <c r="M2" s="533"/>
      <c r="N2" s="532">
        <v>2</v>
      </c>
      <c r="O2" s="533"/>
      <c r="P2" s="532" t="s">
        <v>92</v>
      </c>
      <c r="Q2" s="533"/>
    </row>
    <row r="3" spans="1:17" ht="13.5" thickBot="1">
      <c r="A3" s="503"/>
      <c r="B3" s="504"/>
      <c r="C3" s="504"/>
      <c r="D3" s="505"/>
      <c r="E3" s="505"/>
      <c r="F3" s="506"/>
      <c r="G3" s="507"/>
      <c r="H3" s="519" t="s">
        <v>90</v>
      </c>
      <c r="I3" s="519" t="s">
        <v>91</v>
      </c>
      <c r="J3" s="519" t="s">
        <v>90</v>
      </c>
      <c r="K3" s="519" t="s">
        <v>91</v>
      </c>
      <c r="L3" s="519" t="s">
        <v>90</v>
      </c>
      <c r="M3" s="519" t="s">
        <v>91</v>
      </c>
      <c r="N3" s="519" t="s">
        <v>90</v>
      </c>
      <c r="O3" s="519" t="s">
        <v>91</v>
      </c>
      <c r="P3" s="519" t="s">
        <v>90</v>
      </c>
      <c r="Q3" s="519" t="s">
        <v>91</v>
      </c>
    </row>
    <row r="4" spans="1:18" ht="12.75">
      <c r="A4" s="43">
        <v>1</v>
      </c>
      <c r="B4" s="64">
        <f>offsets!J12</f>
        <v>28.27305591322113</v>
      </c>
      <c r="C4" s="65">
        <f>IF('Input Data'!E31=TRUE,"",IF('Input Data'!N$23="G",'Input Data'!G5,IF('Input Data'!N$23="H",'Input Data'!H5)))</f>
        <v>28.01730974690247</v>
      </c>
      <c r="D4" s="66">
        <f>IF('Input Data'!E31=TRUE,"",(B4-B$20))</f>
        <v>28.128745921026038</v>
      </c>
      <c r="E4" s="66">
        <f>IF('Input Data'!E31=TRUE,"",(C4-C$20))</f>
        <v>28.131506069856517</v>
      </c>
      <c r="F4" s="67">
        <f>IF('Input Data'!E31=TRUE,"",(E4-D4))</f>
        <v>0.0027601488304789257</v>
      </c>
      <c r="G4" s="468">
        <f>IF('Input Data'!E31=TRUE,"",(F4-F$20))</f>
        <v>0.005378877675563665</v>
      </c>
      <c r="H4" s="472"/>
      <c r="I4" s="472"/>
      <c r="J4" s="508"/>
      <c r="K4" s="473"/>
      <c r="L4" s="513"/>
      <c r="M4" s="518">
        <v>0</v>
      </c>
      <c r="N4" s="514"/>
      <c r="O4" s="518">
        <v>0</v>
      </c>
      <c r="P4" s="515"/>
      <c r="Q4" s="518">
        <v>0.0005029733797563551</v>
      </c>
      <c r="R4">
        <v>1</v>
      </c>
    </row>
    <row r="5" spans="1:18" ht="12.75">
      <c r="A5" s="43">
        <v>2</v>
      </c>
      <c r="B5" s="68">
        <f>offsets!J16</f>
        <v>8.600748587663873</v>
      </c>
      <c r="C5" s="65">
        <f>IF('Input Data'!E32=TRUE,"",IF('Input Data'!N$23="G",'Input Data'!G6,IF('Input Data'!N$23="H",'Input Data'!H6)))</f>
        <v>8.345632415161468</v>
      </c>
      <c r="D5" s="66">
        <f>IF('Input Data'!E32=TRUE,"",(B5-B$20))</f>
        <v>8.456438595468782</v>
      </c>
      <c r="E5" s="66">
        <f>IF('Input Data'!E32=TRUE,"",(C5-C$20))</f>
        <v>8.459828738115515</v>
      </c>
      <c r="F5" s="67">
        <f>IF('Input Data'!E32=TRUE,"",(E5-D5))</f>
        <v>0.0033901426467330964</v>
      </c>
      <c r="G5" s="468">
        <f>IF('Input Data'!E32=TRUE,"",(F5-F$20))</f>
        <v>0.006008871491817835</v>
      </c>
      <c r="H5" s="474"/>
      <c r="I5" s="474"/>
      <c r="J5" s="509"/>
      <c r="K5" s="475"/>
      <c r="L5" s="474"/>
      <c r="M5" s="476">
        <v>0.0015536426251703261</v>
      </c>
      <c r="N5" s="516"/>
      <c r="O5" s="476">
        <v>0.0016810320364868403</v>
      </c>
      <c r="P5" s="517"/>
      <c r="Q5" s="476">
        <v>0.0016421481002595328</v>
      </c>
      <c r="R5">
        <v>2</v>
      </c>
    </row>
    <row r="6" spans="1:18" ht="12.75">
      <c r="A6" s="43">
        <v>3</v>
      </c>
      <c r="B6" s="68">
        <f>offsets!J20</f>
        <v>0.14430999219509033</v>
      </c>
      <c r="C6" s="65">
        <f>IF('Input Data'!E33=TRUE,"",IF('Input Data'!N$23="G",'Input Data'!G7,IF('Input Data'!N$23="H",'Input Data'!H7)))</f>
        <v>-0.11419632295404725</v>
      </c>
      <c r="D6" s="66">
        <f>IF('Input Data'!E33=TRUE,"",(B6-B$20))</f>
        <v>0</v>
      </c>
      <c r="E6" s="66">
        <f>IF('Input Data'!E33=TRUE,"",(C6-C$20))</f>
        <v>0</v>
      </c>
      <c r="F6" s="67">
        <f>IF('Input Data'!E33=TRUE,"",(E6-D6))</f>
        <v>0</v>
      </c>
      <c r="G6" s="468">
        <f>IF('Input Data'!E33=TRUE,"",(F6-F$20))</f>
        <v>0.002618728845084739</v>
      </c>
      <c r="H6" s="474"/>
      <c r="I6" s="474"/>
      <c r="J6" s="509"/>
      <c r="K6" s="475"/>
      <c r="L6" s="474"/>
      <c r="M6" s="476">
        <v>0.0016399937435487288</v>
      </c>
      <c r="N6" s="516"/>
      <c r="O6" s="476">
        <v>0.0017403289297384106</v>
      </c>
      <c r="P6" s="517"/>
      <c r="Q6" s="476">
        <v>0</v>
      </c>
      <c r="R6">
        <v>3</v>
      </c>
    </row>
    <row r="7" spans="1:18" ht="12.75">
      <c r="A7" s="43">
        <v>4</v>
      </c>
      <c r="B7" s="68">
        <f>offsets!J24</f>
        <v>9.876313148485545</v>
      </c>
      <c r="C7" s="65">
        <f>IF('Input Data'!E34=TRUE,"",IF('Input Data'!N$23="G",'Input Data'!G8,IF('Input Data'!N$23="H",'Input Data'!H8)))</f>
        <v>9.6175681130395</v>
      </c>
      <c r="D7" s="66">
        <f>IF('Input Data'!E34=TRUE,"",(B7-B$20))</f>
        <v>9.732003156290455</v>
      </c>
      <c r="E7" s="66">
        <f>IF('Input Data'!E34=TRUE,"",(C7-C$20))</f>
        <v>9.731764435993547</v>
      </c>
      <c r="F7" s="67">
        <f>IF('Input Data'!E34=TRUE,"",(E7-D7))</f>
        <v>-0.00023872029690785723</v>
      </c>
      <c r="G7" s="468">
        <f>IF('Input Data'!E34=TRUE,"",(F7-F$20))</f>
        <v>0.002380008548176882</v>
      </c>
      <c r="H7" s="474"/>
      <c r="I7" s="474"/>
      <c r="J7" s="509"/>
      <c r="K7" s="475"/>
      <c r="L7" s="474">
        <v>0.002</v>
      </c>
      <c r="M7" s="476">
        <v>0.0011478081660847295</v>
      </c>
      <c r="N7" s="516"/>
      <c r="O7" s="476">
        <v>0.00017702725217105808</v>
      </c>
      <c r="P7" s="517"/>
      <c r="Q7" s="476">
        <v>0.0014030330090211152</v>
      </c>
      <c r="R7">
        <v>4</v>
      </c>
    </row>
    <row r="8" spans="1:18" ht="12.75">
      <c r="A8" s="43">
        <v>5</v>
      </c>
      <c r="B8" s="68">
        <f>offsets!J28</f>
        <v>10.603653147516868</v>
      </c>
      <c r="C8" s="65">
        <f>IF('Input Data'!E35=TRUE,"",IF('Input Data'!N$23="G",'Input Data'!G9,IF('Input Data'!N$23="H",'Input Data'!H9)))</f>
        <v>10.349814186777683</v>
      </c>
      <c r="D8" s="66">
        <f>IF('Input Data'!E35=TRUE,"",(B8-B$20))</f>
        <v>10.459343155321777</v>
      </c>
      <c r="E8" s="66">
        <f>IF('Input Data'!E35=TRUE,"",(C8-C$20))</f>
        <v>10.46401050973173</v>
      </c>
      <c r="F8" s="67">
        <f>IF('Input Data'!E35=TRUE,"",(E8-D8))</f>
        <v>0.0046673544099533615</v>
      </c>
      <c r="G8" s="468">
        <f>IF('Input Data'!E35=TRUE,"",(F8-F$20))</f>
        <v>0.0072860832550381005</v>
      </c>
      <c r="H8" s="474"/>
      <c r="I8" s="474"/>
      <c r="J8" s="509"/>
      <c r="K8" s="475"/>
      <c r="L8" s="474"/>
      <c r="M8" s="476">
        <v>0.0055820590561221906</v>
      </c>
      <c r="N8" s="516"/>
      <c r="O8" s="476">
        <v>0.00859147544893446</v>
      </c>
      <c r="P8" s="517" t="s">
        <v>95</v>
      </c>
      <c r="Q8" s="476">
        <v>0.00796775227933999</v>
      </c>
      <c r="R8">
        <v>5</v>
      </c>
    </row>
    <row r="9" spans="1:18" ht="12.75">
      <c r="A9" s="43">
        <v>6</v>
      </c>
      <c r="B9" s="68">
        <f>offsets!J32</f>
        <v>6.758121232948957</v>
      </c>
      <c r="C9" s="65">
        <f>IF('Input Data'!E36=TRUE,"",IF('Input Data'!N$23="G",'Input Data'!G10,IF('Input Data'!N$23="H",'Input Data'!H10)))</f>
        <v>6.496996188954735</v>
      </c>
      <c r="D9" s="66">
        <f>IF('Input Data'!E36=TRUE,"",(B9-B$20))</f>
        <v>6.613811240753867</v>
      </c>
      <c r="E9" s="66">
        <f>IF('Input Data'!E36=TRUE,"",(C9-C$20))</f>
        <v>6.611192511908782</v>
      </c>
      <c r="F9" s="67">
        <f>IF('Input Data'!E36=TRUE,"",(E9-D9))</f>
        <v>-0.002618728845084739</v>
      </c>
      <c r="G9" s="468">
        <f>IF('Input Data'!E36=TRUE,"",(F9-F$20))</f>
        <v>0</v>
      </c>
      <c r="H9" s="474"/>
      <c r="I9" s="474"/>
      <c r="J9" s="509"/>
      <c r="K9" s="475"/>
      <c r="L9" s="474">
        <v>0.002</v>
      </c>
      <c r="M9" s="476">
        <v>0.004383427782822302</v>
      </c>
      <c r="N9" s="516">
        <v>0.003</v>
      </c>
      <c r="O9" s="476">
        <v>0.0027825969409507323</v>
      </c>
      <c r="P9" s="517">
        <v>0.0025</v>
      </c>
      <c r="Q9" s="476">
        <v>0.005167614600762427</v>
      </c>
      <c r="R9">
        <v>6</v>
      </c>
    </row>
    <row r="10" spans="1:18" ht="12.75">
      <c r="A10" s="43">
        <v>7</v>
      </c>
      <c r="B10" s="68">
        <f>offsets!J36</f>
        <v>18.214153949965244</v>
      </c>
      <c r="C10" s="65">
        <f>IF('Input Data'!E37=TRUE,"",IF('Input Data'!N$23="G",'Input Data'!G11,IF('Input Data'!N$23="H",'Input Data'!H11)))</f>
        <v>17.95657469242196</v>
      </c>
      <c r="D10" s="66">
        <f>IF('Input Data'!E37=TRUE,"",(B10-B$20))</f>
        <v>18.069843957770154</v>
      </c>
      <c r="E10" s="66">
        <f>IF('Input Data'!E37=TRUE,"",(C10-C$20))</f>
        <v>18.070771015376007</v>
      </c>
      <c r="F10" s="67">
        <f>IF('Input Data'!E37=TRUE,"",(E10-D10))</f>
        <v>0.0009270576058533209</v>
      </c>
      <c r="G10" s="468">
        <f>IF('Input Data'!E37=TRUE,"",(F10-F$20))</f>
        <v>0.00354578645093806</v>
      </c>
      <c r="H10" s="474"/>
      <c r="I10" s="474"/>
      <c r="J10" s="509"/>
      <c r="K10" s="475"/>
      <c r="L10" s="474"/>
      <c r="M10" s="476">
        <v>0.002690323817013507</v>
      </c>
      <c r="N10" s="516"/>
      <c r="O10" s="476">
        <v>0.00041807580966590763</v>
      </c>
      <c r="P10" s="517">
        <v>0.009</v>
      </c>
      <c r="Q10" s="476">
        <v>0.009379838663747364</v>
      </c>
      <c r="R10">
        <v>7</v>
      </c>
    </row>
    <row r="11" spans="1:18" ht="12.75">
      <c r="A11" s="43">
        <v>8</v>
      </c>
      <c r="B11" s="68">
        <f>offsets!J40</f>
        <v>27.81057611420044</v>
      </c>
      <c r="C11" s="65">
        <f>IF('Input Data'!E38=TRUE,"",IF('Input Data'!N$23="G",'Input Data'!G12,IF('Input Data'!N$23="H",'Input Data'!H12)))</f>
        <v>27.5561645031217</v>
      </c>
      <c r="D11" s="66">
        <f>IF('Input Data'!E38=TRUE,"",(B11-B$20))</f>
        <v>27.66626612200535</v>
      </c>
      <c r="E11" s="66">
        <f>IF('Input Data'!E38=TRUE,"",(C11-C$20))</f>
        <v>27.670360826075747</v>
      </c>
      <c r="F11" s="67">
        <f>IF('Input Data'!E38=TRUE,"",(E11-D11))</f>
        <v>0.004094704070396915</v>
      </c>
      <c r="G11" s="468">
        <f>IF('Input Data'!E38=TRUE,"",(F11-F$20))</f>
        <v>0.006713432915481654</v>
      </c>
      <c r="H11" s="474"/>
      <c r="I11" s="474"/>
      <c r="J11" s="509"/>
      <c r="K11" s="475"/>
      <c r="L11" s="474"/>
      <c r="M11" s="474">
        <v>0.003469121717259327</v>
      </c>
      <c r="N11" s="516"/>
      <c r="O11" s="476">
        <v>0.00413270625638873</v>
      </c>
      <c r="P11" s="517">
        <v>0.009</v>
      </c>
      <c r="Q11" s="476">
        <v>0.010974052043245308</v>
      </c>
      <c r="R11">
        <v>8</v>
      </c>
    </row>
    <row r="12" spans="1:18" ht="12.75">
      <c r="A12" s="43">
        <v>9</v>
      </c>
      <c r="B12" s="68">
        <f>offsets!J44</f>
        <v>4.27460645404903</v>
      </c>
      <c r="C12" s="65">
        <f>IF('Input Data'!E39=TRUE,"",IF('Input Data'!N$23="G",'Input Data'!G13,IF('Input Data'!N$23="H",'Input Data'!H13)))</f>
        <v>4.018120498099066</v>
      </c>
      <c r="D12" s="66">
        <f>IF('Input Data'!E39=TRUE,"",(B12-B$20))</f>
        <v>4.1302964618539395</v>
      </c>
      <c r="E12" s="66">
        <f>IF('Input Data'!E39=TRUE,"",(C12-C$20))</f>
        <v>4.132316821053113</v>
      </c>
      <c r="F12" s="67">
        <f>IF('Input Data'!E39=TRUE,"",(E12-D12))</f>
        <v>0.002020359199173427</v>
      </c>
      <c r="G12" s="468">
        <f>IF('Input Data'!E39=TRUE,"",(F12-F$20))</f>
        <v>0.004639088044258166</v>
      </c>
      <c r="H12" s="474"/>
      <c r="I12" s="474"/>
      <c r="J12" s="509"/>
      <c r="K12" s="475"/>
      <c r="L12" s="474">
        <v>0.003</v>
      </c>
      <c r="M12" s="476">
        <v>0.0016730517488099395</v>
      </c>
      <c r="N12" s="516"/>
      <c r="O12" s="478">
        <v>0.0028259633945850737</v>
      </c>
      <c r="P12" s="517">
        <v>0.006</v>
      </c>
      <c r="Q12" s="476">
        <v>0.006980473764993889</v>
      </c>
      <c r="R12">
        <v>9</v>
      </c>
    </row>
    <row r="13" spans="1:18" ht="12.75">
      <c r="A13" s="43">
        <v>10</v>
      </c>
      <c r="B13" s="68">
        <f>offsets!J48</f>
        <v>2.589104001317825</v>
      </c>
      <c r="C13" s="65">
        <f>IF('Input Data'!E40=TRUE,"",IF('Input Data'!N$23="G",'Input Data'!G14,IF('Input Data'!N$23="H",'Input Data'!H14)))</f>
        <v>2.3404790027134013</v>
      </c>
      <c r="D13" s="66">
        <f>IF('Input Data'!E40=TRUE,"",(B13-B$20))</f>
        <v>2.4447940091227345</v>
      </c>
      <c r="E13" s="66">
        <f>IF('Input Data'!E40=TRUE,"",(C13-C$20))</f>
        <v>2.4546753256674485</v>
      </c>
      <c r="F13" s="67">
        <f>IF('Input Data'!E40=TRUE,"",(E13-D13))</f>
        <v>0.009881316544714025</v>
      </c>
      <c r="G13" s="468">
        <f>IF('Input Data'!E40=TRUE,"",(F13-F$20))</f>
        <v>0.012500045389798764</v>
      </c>
      <c r="H13" s="474"/>
      <c r="I13" s="474"/>
      <c r="J13" s="509"/>
      <c r="K13" s="475"/>
      <c r="L13" s="474">
        <v>0.005</v>
      </c>
      <c r="M13" s="476">
        <v>0.00667479323572806</v>
      </c>
      <c r="N13" s="516"/>
      <c r="O13" s="478">
        <v>0.005182484179243829</v>
      </c>
      <c r="P13" s="517"/>
      <c r="Q13" s="476">
        <v>0.011400474036564745</v>
      </c>
      <c r="R13">
        <v>10</v>
      </c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8">
        <f>IF('Input Data'!E41=TRUE,"",(F14-F$20))</f>
      </c>
      <c r="H14" s="474"/>
      <c r="I14" s="475"/>
      <c r="J14" s="509"/>
      <c r="K14" s="474"/>
      <c r="L14" s="474"/>
      <c r="M14" s="478"/>
      <c r="N14" s="517"/>
      <c r="O14" s="478"/>
      <c r="P14" s="517"/>
      <c r="Q14" s="478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8">
        <f>IF('Input Data'!E42=TRUE,"",(F15-F$20))</f>
      </c>
      <c r="H15" s="474"/>
      <c r="I15" s="475"/>
      <c r="J15" s="509"/>
      <c r="K15" s="474"/>
      <c r="L15" s="474"/>
      <c r="M15" s="478"/>
      <c r="N15" s="517"/>
      <c r="O15" s="478"/>
      <c r="P15" s="517"/>
      <c r="Q15" s="478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8">
        <f>IF('Input Data'!E43=TRUE,"",(F16-F$20))</f>
      </c>
      <c r="H16" s="476"/>
      <c r="I16" s="477"/>
      <c r="J16" s="510"/>
      <c r="K16" s="474"/>
      <c r="L16" s="474"/>
      <c r="M16" s="478"/>
      <c r="N16" s="517"/>
      <c r="O16" s="478"/>
      <c r="P16" s="517"/>
      <c r="Q16" s="478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8">
        <f>IF('Input Data'!E44=TRUE,"",(F17-F$20))</f>
      </c>
      <c r="H17" s="476"/>
      <c r="I17" s="476"/>
      <c r="J17" s="510"/>
      <c r="K17" s="474"/>
      <c r="L17" s="474"/>
      <c r="M17" s="478"/>
      <c r="N17" s="517"/>
      <c r="O17" s="478"/>
      <c r="P17" s="517"/>
      <c r="Q17" s="478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8">
        <f>IF('Input Data'!E45=TRUE,"",(F18-F$20))</f>
      </c>
      <c r="H18" s="476"/>
      <c r="I18" s="476"/>
      <c r="J18" s="510"/>
      <c r="K18" s="474"/>
      <c r="L18" s="474"/>
      <c r="M18" s="478"/>
      <c r="N18" s="517"/>
      <c r="O18" s="478"/>
      <c r="P18" s="517"/>
      <c r="Q18" s="478"/>
    </row>
    <row r="19" spans="1:17" ht="12.75">
      <c r="A19" s="51" t="s">
        <v>20</v>
      </c>
      <c r="B19" s="69">
        <f>MAX(B4:B18)</f>
        <v>28.27305591322113</v>
      </c>
      <c r="C19" s="69">
        <f>MAX(C4:C18)</f>
        <v>28.01730974690247</v>
      </c>
      <c r="D19" s="69">
        <f>MAX(D4:D18)</f>
        <v>28.128745921026038</v>
      </c>
      <c r="E19" s="70">
        <f>MAX(E4:E18)</f>
        <v>28.131506069856517</v>
      </c>
      <c r="F19" s="71">
        <f>MAX(F4:F18)</f>
        <v>0.009881316544714025</v>
      </c>
      <c r="G19" s="4"/>
      <c r="H19" s="478"/>
      <c r="I19" s="478"/>
      <c r="J19" s="511"/>
      <c r="K19" s="395"/>
      <c r="L19" s="395"/>
      <c r="M19" s="478"/>
      <c r="N19" s="517"/>
      <c r="O19" s="478"/>
      <c r="P19" s="517"/>
      <c r="Q19" s="478"/>
    </row>
    <row r="20" spans="1:17" ht="13.5" thickBot="1">
      <c r="A20" s="52" t="s">
        <v>21</v>
      </c>
      <c r="B20" s="72">
        <f>MIN(B4:B18)</f>
        <v>0.14430999219509033</v>
      </c>
      <c r="C20" s="72">
        <f>MIN(C4:C18)</f>
        <v>-0.11419632295404725</v>
      </c>
      <c r="D20" s="72">
        <f>MIN(D4:D18)</f>
        <v>0</v>
      </c>
      <c r="E20" s="73">
        <f>MIN(E4:E18)</f>
        <v>0</v>
      </c>
      <c r="F20" s="466">
        <f>MIN(F4:F18)</f>
        <v>-0.002618728845084739</v>
      </c>
      <c r="G20" s="4"/>
      <c r="H20" s="478"/>
      <c r="I20" s="478"/>
      <c r="J20" s="511"/>
      <c r="K20" s="395"/>
      <c r="L20" s="395"/>
      <c r="M20" s="478"/>
      <c r="N20" s="517"/>
      <c r="O20" s="478"/>
      <c r="P20" s="517"/>
      <c r="Q20" s="478"/>
    </row>
    <row r="21" spans="1:17" ht="13.5" thickBot="1">
      <c r="A21" s="53" t="s">
        <v>22</v>
      </c>
      <c r="B21" s="54"/>
      <c r="C21" s="55"/>
      <c r="D21" s="2"/>
      <c r="E21" s="2"/>
      <c r="F21" s="467"/>
      <c r="G21" s="469">
        <f aca="true" t="shared" si="0" ref="G21:L21">SUM(G4:G20)</f>
        <v>0.051070922616157866</v>
      </c>
      <c r="H21" s="520">
        <f t="shared" si="0"/>
        <v>0</v>
      </c>
      <c r="I21" s="520">
        <f t="shared" si="0"/>
        <v>0</v>
      </c>
      <c r="J21" s="521">
        <f t="shared" si="0"/>
        <v>0</v>
      </c>
      <c r="K21" s="520">
        <f t="shared" si="0"/>
        <v>0</v>
      </c>
      <c r="L21" s="520">
        <f t="shared" si="0"/>
        <v>0.012</v>
      </c>
      <c r="M21" s="520">
        <f>SUM(M4:M20)</f>
        <v>0.02881422189255911</v>
      </c>
      <c r="N21" s="520">
        <f>SUM(N4:N20)</f>
        <v>0.003</v>
      </c>
      <c r="O21" s="520">
        <f>SUM(O4:O20)</f>
        <v>0.02753169024816504</v>
      </c>
      <c r="P21" s="520">
        <f>SUM(P4:P20)</f>
        <v>0.026499999999999996</v>
      </c>
      <c r="Q21" s="520">
        <f>SUM(Q4:Q20)</f>
        <v>0.055418359877690726</v>
      </c>
    </row>
    <row r="22" spans="1:17" ht="13.5" thickBot="1">
      <c r="A22" s="56"/>
      <c r="B22" s="75">
        <f>B19-B20</f>
        <v>28.128745921026038</v>
      </c>
      <c r="C22" s="76">
        <f>C19-C20</f>
        <v>28.131506069856517</v>
      </c>
      <c r="D22" s="2"/>
      <c r="E22" s="2"/>
      <c r="F22" s="470" t="s">
        <v>86</v>
      </c>
      <c r="G22" s="471">
        <f aca="true" t="shared" si="1" ref="G22:L22">G21/8</f>
        <v>0.006383865327019733</v>
      </c>
      <c r="H22" s="471">
        <f t="shared" si="1"/>
        <v>0</v>
      </c>
      <c r="I22" s="471">
        <f t="shared" si="1"/>
        <v>0</v>
      </c>
      <c r="J22" s="512">
        <f t="shared" si="1"/>
        <v>0</v>
      </c>
      <c r="K22" s="471">
        <f t="shared" si="1"/>
        <v>0</v>
      </c>
      <c r="L22" s="471">
        <f t="shared" si="1"/>
        <v>0.0015</v>
      </c>
      <c r="M22" s="471">
        <f>M21/8</f>
        <v>0.003601777736569889</v>
      </c>
      <c r="N22" s="471">
        <f>N21/8</f>
        <v>0.000375</v>
      </c>
      <c r="O22" s="471">
        <f>O21/8</f>
        <v>0.00344146128102063</v>
      </c>
      <c r="P22" s="471">
        <f>P21/8</f>
        <v>0.0033124999999999995</v>
      </c>
      <c r="Q22" s="471">
        <f>Q21/8</f>
        <v>0.006927294984711341</v>
      </c>
    </row>
    <row r="23" spans="1:11" ht="12.75">
      <c r="A23" s="56"/>
      <c r="B23" s="57"/>
      <c r="C23" s="58"/>
      <c r="D23" s="2"/>
      <c r="E23" s="2"/>
      <c r="F23" s="2"/>
      <c r="G23" s="437"/>
      <c r="H23" s="437"/>
      <c r="I23" s="437"/>
      <c r="J23" s="437"/>
      <c r="K23" s="437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7" ht="13.5" thickBot="1">
      <c r="A25" s="59"/>
      <c r="B25" s="60">
        <f>B20</f>
        <v>0.14430999219509033</v>
      </c>
      <c r="C25" s="61">
        <f>C20</f>
        <v>-0.11419632295404725</v>
      </c>
      <c r="D25" s="2"/>
      <c r="E25" s="2"/>
      <c r="F25" s="2"/>
      <c r="G25" s="2"/>
    </row>
    <row r="26" ht="13.5" thickBot="1">
      <c r="N26" s="392"/>
    </row>
    <row r="27" spans="1:18" ht="12.75">
      <c r="A27" s="14"/>
      <c r="B27" s="523"/>
      <c r="C27" s="528" t="s">
        <v>88</v>
      </c>
      <c r="D27" s="479" t="s">
        <v>100</v>
      </c>
      <c r="E27" s="479"/>
      <c r="F27" s="479"/>
      <c r="G27" s="479"/>
      <c r="H27" s="387"/>
      <c r="L27"/>
      <c r="M27" s="530"/>
      <c r="N27" s="531"/>
      <c r="O27" s="531"/>
      <c r="P27" s="531"/>
      <c r="Q27" s="531"/>
      <c r="R27" s="391"/>
    </row>
    <row r="28" spans="1:18" ht="13.5" thickBot="1">
      <c r="A28" s="363"/>
      <c r="B28" s="529" t="s">
        <v>93</v>
      </c>
      <c r="C28" s="522"/>
      <c r="D28" s="526"/>
      <c r="E28" s="526"/>
      <c r="F28" s="526"/>
      <c r="G28" s="526"/>
      <c r="H28" s="527"/>
      <c r="L28"/>
      <c r="M28" s="530"/>
      <c r="N28" s="531"/>
      <c r="O28" s="531"/>
      <c r="P28" s="531"/>
      <c r="Q28" s="531"/>
      <c r="R28" s="391"/>
    </row>
    <row r="29" spans="1:18" ht="12.75">
      <c r="A29" s="3"/>
      <c r="B29" s="524">
        <v>1</v>
      </c>
      <c r="C29" s="530">
        <v>0.0005029733797563551</v>
      </c>
      <c r="D29" s="531">
        <v>-0.0017403289297384106</v>
      </c>
      <c r="E29" s="531">
        <v>-0.0016399937435487288</v>
      </c>
      <c r="F29" s="531">
        <v>-0.003443335761616595</v>
      </c>
      <c r="G29" s="531">
        <v>-0.0020858795323235313</v>
      </c>
      <c r="H29" s="391">
        <v>-0.005547154716730063</v>
      </c>
      <c r="I29" s="530">
        <v>0.0027601488304789257</v>
      </c>
      <c r="L29"/>
      <c r="M29" s="530"/>
      <c r="N29" s="531"/>
      <c r="O29" s="531"/>
      <c r="P29" s="531"/>
      <c r="Q29" s="531"/>
      <c r="R29" s="391"/>
    </row>
    <row r="30" spans="1:18" ht="12.75">
      <c r="A30" s="3"/>
      <c r="B30" s="524">
        <v>2</v>
      </c>
      <c r="C30" s="530">
        <v>0.0016421481002595328</v>
      </c>
      <c r="D30" s="531">
        <v>-5.929689325157028E-05</v>
      </c>
      <c r="E30" s="531">
        <v>-8.63511183784027E-05</v>
      </c>
      <c r="F30" s="531">
        <v>-0.0037498212797650865</v>
      </c>
      <c r="G30" s="531">
        <v>8.773145283491601E-05</v>
      </c>
      <c r="H30" s="391">
        <v>-0.001994313939997383</v>
      </c>
      <c r="I30" s="530">
        <v>0.0033901426467330964</v>
      </c>
      <c r="L30"/>
      <c r="M30" s="530"/>
      <c r="N30" s="531"/>
      <c r="O30" s="531"/>
      <c r="P30" s="531"/>
      <c r="Q30" s="531"/>
      <c r="R30" s="391"/>
    </row>
    <row r="31" spans="1:18" ht="12.75">
      <c r="A31" s="3"/>
      <c r="B31" s="524">
        <v>3</v>
      </c>
      <c r="C31" s="530">
        <v>0</v>
      </c>
      <c r="D31" s="531">
        <v>0</v>
      </c>
      <c r="E31" s="531">
        <v>0</v>
      </c>
      <c r="F31" s="531">
        <v>0</v>
      </c>
      <c r="G31" s="531">
        <v>0</v>
      </c>
      <c r="H31" s="391">
        <v>0</v>
      </c>
      <c r="I31" s="530">
        <v>0</v>
      </c>
      <c r="L31"/>
      <c r="M31" s="530"/>
      <c r="N31" s="531"/>
      <c r="O31" s="531"/>
      <c r="P31" s="531"/>
      <c r="Q31" s="531"/>
      <c r="R31" s="391"/>
    </row>
    <row r="32" spans="1:18" ht="12.75">
      <c r="A32" s="3"/>
      <c r="B32" s="524">
        <v>4</v>
      </c>
      <c r="C32" s="530">
        <v>0.0014030330090211152</v>
      </c>
      <c r="D32" s="531">
        <v>-0.0015633016775673525</v>
      </c>
      <c r="E32" s="531">
        <v>-0.0004921855774639994</v>
      </c>
      <c r="F32" s="531">
        <v>0.005952921743510586</v>
      </c>
      <c r="G32" s="531">
        <v>0.0028452118058055476</v>
      </c>
      <c r="H32" s="391">
        <v>-0.0053585021712603265</v>
      </c>
      <c r="I32" s="530">
        <v>-0.00023872029690785723</v>
      </c>
      <c r="L32"/>
      <c r="M32" s="530"/>
      <c r="N32" s="531"/>
      <c r="O32" s="531"/>
      <c r="P32" s="531"/>
      <c r="Q32" s="531"/>
      <c r="R32" s="391"/>
    </row>
    <row r="33" spans="1:18" ht="12.75">
      <c r="A33" s="14"/>
      <c r="B33" s="524">
        <v>5</v>
      </c>
      <c r="C33" s="530">
        <v>0.00796775227933999</v>
      </c>
      <c r="D33" s="531">
        <v>0.00685114651919605</v>
      </c>
      <c r="E33" s="531">
        <v>0.003942065312573462</v>
      </c>
      <c r="F33" s="531">
        <v>0.005491479029080537</v>
      </c>
      <c r="G33" s="531">
        <v>0.0016768853185862298</v>
      </c>
      <c r="H33" s="391">
        <v>0.0012898636271128083</v>
      </c>
      <c r="I33" s="530">
        <v>0.0046673544099533615</v>
      </c>
      <c r="L33"/>
      <c r="M33" s="530"/>
      <c r="N33" s="531"/>
      <c r="O33" s="531"/>
      <c r="P33" s="531"/>
      <c r="Q33" s="531"/>
      <c r="R33" s="391"/>
    </row>
    <row r="34" spans="1:18" ht="12.75">
      <c r="A34" s="14"/>
      <c r="B34" s="524">
        <v>6</v>
      </c>
      <c r="C34" s="530">
        <v>0.005167614600762427</v>
      </c>
      <c r="D34" s="531">
        <v>0.0010422680112123217</v>
      </c>
      <c r="E34" s="531">
        <v>0.0027434340392735734</v>
      </c>
      <c r="F34" s="531">
        <v>-0.0002770993209919581</v>
      </c>
      <c r="G34" s="531">
        <v>0.00043897684720928254</v>
      </c>
      <c r="H34" s="391">
        <v>0.0025397639246991233</v>
      </c>
      <c r="I34" s="530">
        <v>-0.002618728845084739</v>
      </c>
      <c r="L34"/>
      <c r="M34" s="530"/>
      <c r="N34" s="531"/>
      <c r="O34" s="531"/>
      <c r="P34" s="531"/>
      <c r="Q34" s="531"/>
      <c r="R34" s="391"/>
    </row>
    <row r="35" spans="1:18" ht="12.75">
      <c r="A35" s="14"/>
      <c r="B35" s="524">
        <v>7</v>
      </c>
      <c r="C35" s="530">
        <v>0.009379838663747364</v>
      </c>
      <c r="D35" s="531">
        <v>-0.001322253120072503</v>
      </c>
      <c r="E35" s="531">
        <v>0.001050330073464778</v>
      </c>
      <c r="F35" s="531">
        <v>0.0021899675477143887</v>
      </c>
      <c r="G35" s="531">
        <v>0.0022020129182038772</v>
      </c>
      <c r="H35" s="391">
        <v>0.003947596219088467</v>
      </c>
      <c r="I35" s="530">
        <v>0.0009270576058533209</v>
      </c>
      <c r="L35"/>
      <c r="M35" s="530"/>
      <c r="N35" s="531"/>
      <c r="O35" s="531"/>
      <c r="P35" s="531"/>
      <c r="Q35" s="531"/>
      <c r="R35" s="391"/>
    </row>
    <row r="36" spans="1:18" ht="12.75">
      <c r="A36" s="14"/>
      <c r="B36" s="524">
        <v>8</v>
      </c>
      <c r="C36" s="530">
        <v>0.010974052043245308</v>
      </c>
      <c r="D36" s="531">
        <v>0.002392377326650319</v>
      </c>
      <c r="E36" s="531">
        <v>0.001829127973710598</v>
      </c>
      <c r="F36" s="531">
        <v>0.001139321534090243</v>
      </c>
      <c r="G36" s="531">
        <v>0.00281207391538274</v>
      </c>
      <c r="H36" s="391">
        <v>0.003398676915054466</v>
      </c>
      <c r="I36" s="530">
        <v>0.004094704070396915</v>
      </c>
      <c r="L36"/>
      <c r="M36" s="530"/>
      <c r="N36" s="531"/>
      <c r="O36" s="531"/>
      <c r="P36" s="531"/>
      <c r="Q36" s="531"/>
      <c r="R36" s="391"/>
    </row>
    <row r="37" spans="1:17" ht="12.75">
      <c r="A37" s="14"/>
      <c r="B37" s="524">
        <v>9</v>
      </c>
      <c r="C37" s="530">
        <v>0.006980473764993889</v>
      </c>
      <c r="D37" s="531">
        <v>0.0010856344648466631</v>
      </c>
      <c r="E37" s="531">
        <v>3.305800526121061E-05</v>
      </c>
      <c r="F37" s="531">
        <v>-0.001755662009477632</v>
      </c>
      <c r="G37" s="531">
        <v>0.0017993162905973747</v>
      </c>
      <c r="H37" s="391">
        <v>-0.0016504150433078735</v>
      </c>
      <c r="I37" s="530">
        <v>0.002020359199173427</v>
      </c>
      <c r="L37" s="530"/>
      <c r="M37" s="530"/>
      <c r="N37" s="531"/>
      <c r="O37" s="531"/>
      <c r="P37" s="14"/>
      <c r="Q37" s="14"/>
    </row>
    <row r="38" spans="1:17" ht="12.75">
      <c r="A38" s="14"/>
      <c r="B38" s="524">
        <v>10</v>
      </c>
      <c r="C38" s="530">
        <v>0.011400474036564745</v>
      </c>
      <c r="D38" s="531">
        <v>0.0034421552495054186</v>
      </c>
      <c r="E38" s="531">
        <v>0.0050347994921793315</v>
      </c>
      <c r="F38" s="531">
        <v>0.009705939876528902</v>
      </c>
      <c r="G38" s="531">
        <v>0.007552955302324804</v>
      </c>
      <c r="H38" s="391">
        <v>0.006741945409070027</v>
      </c>
      <c r="I38" s="530">
        <v>0.009881316544714025</v>
      </c>
      <c r="L38" s="4"/>
      <c r="M38" s="501"/>
      <c r="N38" s="14"/>
      <c r="O38" s="14"/>
      <c r="P38" s="14"/>
      <c r="Q38" s="14"/>
    </row>
    <row r="39" spans="1:13" ht="12.75">
      <c r="A39" s="14"/>
      <c r="B39" s="524">
        <v>11</v>
      </c>
      <c r="C39" s="435"/>
      <c r="D39" s="435"/>
      <c r="E39" s="435"/>
      <c r="F39" s="435"/>
      <c r="G39" s="435"/>
      <c r="H39" s="480"/>
      <c r="M39" s="501"/>
    </row>
    <row r="40" spans="1:13" ht="12.75">
      <c r="A40" s="14"/>
      <c r="B40" s="524">
        <v>12</v>
      </c>
      <c r="C40" s="435"/>
      <c r="D40" s="435"/>
      <c r="E40" s="435"/>
      <c r="F40" s="435"/>
      <c r="G40" s="435"/>
      <c r="H40" s="480"/>
      <c r="M40" s="501"/>
    </row>
    <row r="41" spans="2:13" ht="27.75" customHeight="1">
      <c r="B41" s="524">
        <v>13</v>
      </c>
      <c r="C41" s="435"/>
      <c r="D41" s="435"/>
      <c r="E41" s="435"/>
      <c r="F41" s="435"/>
      <c r="G41" s="435"/>
      <c r="H41" s="480"/>
      <c r="M41" s="501"/>
    </row>
    <row r="42" spans="2:13" ht="12.75">
      <c r="B42" s="524">
        <v>14</v>
      </c>
      <c r="C42" s="435"/>
      <c r="D42" s="435"/>
      <c r="E42" s="435"/>
      <c r="F42" s="435"/>
      <c r="G42" s="435"/>
      <c r="H42" s="480"/>
      <c r="M42" s="4"/>
    </row>
    <row r="43" spans="2:13" ht="12.75">
      <c r="B43" s="524">
        <v>15</v>
      </c>
      <c r="C43" s="435"/>
      <c r="D43" s="435"/>
      <c r="E43" s="435"/>
      <c r="F43" s="435"/>
      <c r="G43" s="435"/>
      <c r="H43" s="480"/>
      <c r="M43" s="4"/>
    </row>
    <row r="44" spans="2:13" ht="13.5" thickBot="1">
      <c r="B44" s="525" t="s">
        <v>89</v>
      </c>
      <c r="C44" s="481"/>
      <c r="D44" s="481"/>
      <c r="E44" s="481"/>
      <c r="F44" s="481"/>
      <c r="G44" s="481"/>
      <c r="H44" s="482"/>
      <c r="M44" s="483"/>
    </row>
    <row r="45" ht="12.75">
      <c r="M45" s="483"/>
    </row>
  </sheetData>
  <mergeCells count="5">
    <mergeCell ref="H2:I2"/>
    <mergeCell ref="P2:Q2"/>
    <mergeCell ref="N2:O2"/>
    <mergeCell ref="L2:M2"/>
    <mergeCell ref="J2:K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1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502">
        <f>'Super Point Data'!A$104</f>
        <v>0</v>
      </c>
      <c r="C3" s="502">
        <f>'Super Point Data'!B$104</f>
        <v>0</v>
      </c>
      <c r="D3" s="502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502">
        <f>'Super Point Data'!D$104</f>
        <v>0</v>
      </c>
      <c r="C4" s="502">
        <f>'Super Point Data'!E$104</f>
        <v>0</v>
      </c>
      <c r="D4" s="502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502">
        <f>'Super Point Data'!G$104</f>
        <v>0</v>
      </c>
      <c r="C5" s="502">
        <f>'Super Point Data'!H$104</f>
        <v>0</v>
      </c>
      <c r="D5" s="502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502">
        <f>'Super Point Data'!J$104</f>
        <v>0</v>
      </c>
      <c r="C6" s="502">
        <f>'Super Point Data'!K$104</f>
        <v>0</v>
      </c>
      <c r="D6" s="502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502">
        <f>'Super Point Data'!M$104</f>
        <v>0</v>
      </c>
      <c r="C7" s="502">
        <f>'Super Point Data'!N$104</f>
        <v>0</v>
      </c>
      <c r="D7" s="502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502">
        <f>'Super Point Data'!P$104</f>
        <v>0</v>
      </c>
      <c r="C8" s="502">
        <f>'Super Point Data'!Q$104</f>
        <v>0</v>
      </c>
      <c r="D8" s="502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502">
        <f>'Super Point Data'!S$104</f>
        <v>0</v>
      </c>
      <c r="C9" s="502">
        <f>'Super Point Data'!T$104</f>
        <v>0</v>
      </c>
      <c r="D9" s="502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502">
        <f>'Super Point Data'!V$104</f>
        <v>0</v>
      </c>
      <c r="C10" s="502">
        <f>'Super Point Data'!W$104</f>
        <v>0</v>
      </c>
      <c r="D10" s="502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2"/>
      <c r="H12" s="451" t="s">
        <v>82</v>
      </c>
      <c r="I12" s="452" t="s">
        <v>83</v>
      </c>
      <c r="J12" s="453" t="s">
        <v>84</v>
      </c>
    </row>
    <row r="13" spans="7:11" ht="12.75">
      <c r="G13" s="454">
        <v>1</v>
      </c>
      <c r="H13" s="455">
        <f>B3-H3</f>
        <v>0</v>
      </c>
      <c r="I13" s="456">
        <f>C3-I3</f>
        <v>0</v>
      </c>
      <c r="J13" s="457">
        <f>D3-J3</f>
        <v>0</v>
      </c>
      <c r="K13" s="391"/>
    </row>
    <row r="14" spans="7:11" ht="12.75">
      <c r="G14" s="454">
        <v>2</v>
      </c>
      <c r="H14" s="455">
        <f aca="true" t="shared" si="7" ref="H14:H20">B4-H4</f>
        <v>0</v>
      </c>
      <c r="I14" s="456">
        <f aca="true" t="shared" si="8" ref="I14:I20">C4-I4</f>
        <v>0</v>
      </c>
      <c r="J14" s="457">
        <f aca="true" t="shared" si="9" ref="J14:J20">D4-J4</f>
        <v>0</v>
      </c>
      <c r="K14" s="391"/>
    </row>
    <row r="15" spans="7:11" ht="12.75">
      <c r="G15" s="454">
        <v>3</v>
      </c>
      <c r="H15" s="455">
        <f t="shared" si="7"/>
        <v>0</v>
      </c>
      <c r="I15" s="456">
        <f t="shared" si="8"/>
        <v>0</v>
      </c>
      <c r="J15" s="457">
        <f t="shared" si="9"/>
        <v>0</v>
      </c>
      <c r="K15" s="391"/>
    </row>
    <row r="16" spans="7:11" ht="12.75">
      <c r="G16" s="454">
        <v>4</v>
      </c>
      <c r="H16" s="455">
        <f t="shared" si="7"/>
        <v>0</v>
      </c>
      <c r="I16" s="456">
        <f t="shared" si="8"/>
        <v>0</v>
      </c>
      <c r="J16" s="457">
        <f t="shared" si="9"/>
        <v>0</v>
      </c>
      <c r="K16" s="391"/>
    </row>
    <row r="17" spans="7:11" ht="12.75">
      <c r="G17" s="454">
        <v>5</v>
      </c>
      <c r="H17" s="455">
        <f t="shared" si="7"/>
        <v>0</v>
      </c>
      <c r="I17" s="456">
        <f t="shared" si="8"/>
        <v>0</v>
      </c>
      <c r="J17" s="457">
        <f t="shared" si="9"/>
        <v>0</v>
      </c>
      <c r="K17" s="391"/>
    </row>
    <row r="18" spans="7:11" ht="12.75">
      <c r="G18" s="454">
        <v>6</v>
      </c>
      <c r="H18" s="455">
        <f t="shared" si="7"/>
        <v>0</v>
      </c>
      <c r="I18" s="456">
        <f t="shared" si="8"/>
        <v>0</v>
      </c>
      <c r="J18" s="457">
        <f t="shared" si="9"/>
        <v>0</v>
      </c>
      <c r="K18" s="391"/>
    </row>
    <row r="19" spans="7:11" ht="12.75">
      <c r="G19" s="454">
        <v>7</v>
      </c>
      <c r="H19" s="455">
        <f t="shared" si="7"/>
        <v>0</v>
      </c>
      <c r="I19" s="456">
        <f t="shared" si="8"/>
        <v>0</v>
      </c>
      <c r="J19" s="457">
        <f t="shared" si="9"/>
        <v>0</v>
      </c>
      <c r="K19" s="391"/>
    </row>
    <row r="20" spans="7:11" ht="13.5" thickBot="1">
      <c r="G20" s="458">
        <v>8</v>
      </c>
      <c r="H20" s="459">
        <f t="shared" si="7"/>
        <v>0</v>
      </c>
      <c r="I20" s="460">
        <f t="shared" si="8"/>
        <v>0</v>
      </c>
      <c r="J20" s="461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2007-11-14T19:29:48Z</dcterms:modified>
  <cp:category/>
  <cp:version/>
  <cp:contentType/>
  <cp:contentStatus/>
</cp:coreProperties>
</file>