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55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<sst xmlns="http://schemas.openxmlformats.org/spreadsheetml/2006/main" count="394" uniqueCount="103">
  <si>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</si>
  <si>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</si>
  <si>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</si>
  <si>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</si>
  <si>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</si>
  <si>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</si>
  <si>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</si>
  <si>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</si>
  <si>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</si>
  <si>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</si>
  <si>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</si>
  <si>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</si>
  <si>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</si>
  <si>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</si>
  <si>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</si>
  <si>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</si>
  <si>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</si>
  <si>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</si>
  <si>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</si>
  <si>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</si>
  <si>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</si>
  <si>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</si>
  <si>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</si>
  <si>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</si>
  <si>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</si>
  <si>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</si>
  <si>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</si>
  <si>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</si>
  <si>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</si>
  <si>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</si>
  <si>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</si>
  <si>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</si>
  <si>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</si>
  <si>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</si>
  <si>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</si>
  <si>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</si>
  <si>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</si>
  <si>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</si>
  <si>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</si>
  <si>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</si>
  <si>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</si>
  <si>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</si>
  <si>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</si>
  <si>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</si>
  <si>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</si>
  <si>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</si>
  <si>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</si>
  <si>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</si>
  <si>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</si>
  <si>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</si>
  <si>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</si>
  <si>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</si>
  <si>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</si>
  <si>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</si>
  <si>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</si>
  <si>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</si>
  <si>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</si>
  <si>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</si>
  <si>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</si>
  <si>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</si>
  <si>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</si>
  <si>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</si>
  <si>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</si>
  <si>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</si>
  <si>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</si>
  <si>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</si>
  <si>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</si>
  <si>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</si>
  <si>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</si>
  <si>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</si>
  <si>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</si>
  <si>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</si>
  <si>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</si>
  <si>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</si>
  <si>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</si>
  <si>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</si>
  <si>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</si>
  <si>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</si>
  <si>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</si>
  <si>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</si>
  <si>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</si>
  <si>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</si>
  <si>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</si>
  <si>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</si>
  <si>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</si>
  <si>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</si>
  <si>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</si>
  <si>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</si>
  <si>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</si>
  <si>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</si>
  <si>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</si>
  <si>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</si>
  <si>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</si>
  <si>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</si>
  <si>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From Averaged spreadsheet</t>
  </si>
  <si>
    <t>initail</t>
  </si>
  <si>
    <t>plane point</t>
  </si>
  <si>
    <t/>
  </si>
  <si>
    <t>Total up</t>
  </si>
  <si>
    <t>Manually Adjusted</t>
  </si>
  <si>
    <t>Went for a ride</t>
  </si>
  <si>
    <t>Post adjustment 1</t>
  </si>
  <si>
    <t>Post adjustment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</si>
</sst>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21" borderId="0" xfId="0" applyNumberFormat="1" applyFill="1" applyAlignment="1">
      <alignment/>
    </xf>
    <xf numFmtId="166" fontId="0" fillId="13" borderId="39" xfId="0" applyNumberFormat="1" applyFill="1" applyBorder="1" applyAlignment="1">
      <alignment/>
    </xf>
    <xf numFmtId="166" fontId="0" fillId="21" borderId="39" xfId="0" applyNumberFormat="1" applyFill="1" applyBorder="1" applyAlignment="1">
      <alignment/>
    </xf>
    <xf numFmtId="166" fontId="0" fillId="21" borderId="37" xfId="0" applyNumberFormat="1" applyFill="1" applyBorder="1" applyAlignment="1">
      <alignment/>
    </xf>
    <xf numFmtId="166" fontId="0" fillId="3" borderId="64" xfId="0" applyNumberFormat="1" applyFill="1" applyBorder="1" applyAlignment="1">
      <alignment/>
    </xf>
    <xf numFmtId="166" fontId="0" fillId="3" borderId="67" xfId="0" applyNumberFormat="1" applyFill="1" applyBorder="1" applyAlignment="1">
      <alignment/>
    </xf>
    <xf numFmtId="166" fontId="0" fillId="10" borderId="64" xfId="0" applyNumberFormat="1" applyFill="1" applyBorder="1" applyAlignment="1">
      <alignment/>
    </xf>
    <xf numFmtId="166" fontId="0" fillId="10" borderId="67" xfId="0" applyNumberFormat="1" applyFill="1" applyBorder="1" applyAlignment="1">
      <alignment/>
    </xf>
    <xf numFmtId="166" fontId="0" fillId="10" borderId="50" xfId="0" applyNumberFormat="1" applyFill="1" applyBorder="1" applyAlignment="1">
      <alignment horizontal="center"/>
    </xf>
    <xf numFmtId="166" fontId="0" fillId="10" borderId="39" xfId="0" applyNumberFormat="1" applyFill="1" applyBorder="1" applyAlignment="1">
      <alignment horizontal="center"/>
    </xf>
    <xf numFmtId="166" fontId="0" fillId="10" borderId="66" xfId="0" applyNumberFormat="1" applyFill="1" applyBorder="1" applyAlignment="1">
      <alignment horizontal="center"/>
    </xf>
    <xf numFmtId="166" fontId="0" fillId="10" borderId="69" xfId="0" applyNumberFormat="1" applyFill="1" applyBorder="1" applyAlignment="1">
      <alignment horizontal="center"/>
    </xf>
    <xf numFmtId="166" fontId="0" fillId="10" borderId="37" xfId="0" applyNumberFormat="1" applyFill="1" applyBorder="1" applyAlignment="1">
      <alignment horizontal="center"/>
    </xf>
    <xf numFmtId="166" fontId="0" fillId="7" borderId="39" xfId="0" applyNumberFormat="1" applyFill="1" applyBorder="1" applyAlignment="1">
      <alignment/>
    </xf>
    <xf numFmtId="0" fontId="0" fillId="21" borderId="0" xfId="0" applyFill="1" applyAlignment="1">
      <alignment/>
    </xf>
    <xf numFmtId="166" fontId="0" fillId="21" borderId="39" xfId="0" applyNumberForma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9">
      <selection activeCell="E51" sqref="E51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11" ht="30.75" customHeight="1" thickBot="1">
      <c r="A1" s="81" t="s">
        <v>43</v>
      </c>
      <c r="B1" s="80"/>
      <c r="C1" s="80"/>
      <c r="D1" s="80"/>
      <c r="E1" s="80"/>
      <c r="F1" s="80"/>
      <c r="I1" s="1"/>
      <c r="K1" t="s">
        <v>94</v>
      </c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>
        <v>1</v>
      </c>
      <c r="L2" s="525">
        <v>45.10921182552538</v>
      </c>
      <c r="M2" s="525">
        <v>14.10287722171142</v>
      </c>
      <c r="N2" s="525">
        <v>-70.01147455944758</v>
      </c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>
        <v>2</v>
      </c>
      <c r="L3" s="525">
        <v>36.6820837981875</v>
      </c>
      <c r="M3" s="525">
        <v>28.886221543993983</v>
      </c>
      <c r="N3" s="525">
        <v>-58.62653101570717</v>
      </c>
      <c r="O3" s="3"/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</c>
      <c r="H4" s="99"/>
      <c r="I4" s="484"/>
      <c r="J4" s="3"/>
      <c r="K4">
        <v>3</v>
      </c>
      <c r="L4" s="525">
        <v>42.83066011245187</v>
      </c>
      <c r="M4" s="525">
        <v>37.29255668831848</v>
      </c>
      <c r="N4" s="525">
        <v>-41.288840149582995</v>
      </c>
      <c r="O4" s="3"/>
    </row>
    <row r="5" spans="1:15" ht="12.75">
      <c r="A5" s="100">
        <v>1</v>
      </c>
      <c r="B5" s="525">
        <v>45.10921182552538</v>
      </c>
      <c r="C5" s="525">
        <v>14.10287722171142</v>
      </c>
      <c r="D5" s="525">
        <v>-70.01147455944758</v>
      </c>
      <c r="E5" s="89">
        <f aca="true" t="shared" si="0" ref="E5:E17">57.3*ATAN2(B5-60,C5)</f>
        <v>136.5667046424594</v>
      </c>
      <c r="F5" s="90">
        <f aca="true" t="shared" si="1" ref="F5:F17">57.3*ATAN2(B5,D5)</f>
        <v>-57.21005700505217</v>
      </c>
      <c r="G5" s="87">
        <f>SUMPRODUCT(G$24:I$24,B5:D5)</f>
        <v>-24.636258596657285</v>
      </c>
      <c r="H5" s="88">
        <f>SUMPRODUCT(G$23:I$23,B5:D5)</f>
        <v>4.059986105874593</v>
      </c>
      <c r="I5" s="485"/>
      <c r="J5" s="3"/>
      <c r="K5">
        <v>4</v>
      </c>
      <c r="L5" s="525">
        <v>14.707957396063334</v>
      </c>
      <c r="M5" s="525">
        <v>21.058343393752402</v>
      </c>
      <c r="N5" s="525">
        <v>-16.6876852125351</v>
      </c>
      <c r="O5" s="3"/>
    </row>
    <row r="6" spans="1:15" ht="12.75">
      <c r="A6" s="85">
        <v>2</v>
      </c>
      <c r="B6" s="525">
        <v>36.6820837981875</v>
      </c>
      <c r="C6" s="525">
        <v>28.886221543993983</v>
      </c>
      <c r="D6" s="525">
        <v>-58.62653101570717</v>
      </c>
      <c r="E6" s="89">
        <f t="shared" si="0"/>
        <v>128.92111525946234</v>
      </c>
      <c r="F6" s="90">
        <f t="shared" si="1"/>
        <v>-57.97043162783283</v>
      </c>
      <c r="G6" s="22">
        <f aca="true" t="shared" si="2" ref="G6:G17">SUMPRODUCT(G$24:I$24,B6:D6)</f>
        <v>-21.33173934096662</v>
      </c>
      <c r="H6" s="82">
        <f aca="true" t="shared" si="3" ref="H6:H17">SUMPRODUCT(G$23:I$23,B6:D6)</f>
        <v>2.4543509251263487</v>
      </c>
      <c r="I6" s="485"/>
      <c r="J6" s="3"/>
      <c r="K6">
        <v>5</v>
      </c>
      <c r="L6" s="525">
        <v>18.714982836593666</v>
      </c>
      <c r="M6" s="525">
        <v>-14.156252518851</v>
      </c>
      <c r="N6" s="525">
        <v>-16.635727368596235</v>
      </c>
      <c r="O6" s="3"/>
    </row>
    <row r="7" spans="1:15" ht="12.75">
      <c r="A7" s="85">
        <v>3</v>
      </c>
      <c r="B7" s="525">
        <v>42.83066011245187</v>
      </c>
      <c r="C7" s="525">
        <v>37.29255668831848</v>
      </c>
      <c r="D7" s="525">
        <v>-41.288840149582995</v>
      </c>
      <c r="E7" s="89">
        <f t="shared" si="0"/>
        <v>114.72959939187646</v>
      </c>
      <c r="F7" s="90">
        <f t="shared" si="1"/>
        <v>-43.95318497950623</v>
      </c>
      <c r="G7" s="22">
        <f t="shared" si="2"/>
        <v>-4.098068924436266</v>
      </c>
      <c r="H7" s="82">
        <f t="shared" si="3"/>
        <v>16.448019643448678</v>
      </c>
      <c r="I7" s="485"/>
      <c r="J7" s="3"/>
      <c r="K7">
        <v>6</v>
      </c>
      <c r="L7" s="525">
        <v>23.35538631817344</v>
      </c>
      <c r="M7" s="525">
        <v>-35.037663210467024</v>
      </c>
      <c r="N7" s="525">
        <v>-35.16012576445508</v>
      </c>
      <c r="O7" s="3"/>
    </row>
    <row r="8" spans="1:14" ht="12.75">
      <c r="A8" s="85">
        <v>4</v>
      </c>
      <c r="B8" s="525">
        <v>14.707957396063334</v>
      </c>
      <c r="C8" s="525">
        <v>21.058343393752402</v>
      </c>
      <c r="D8" s="525">
        <v>-16.6876852125351</v>
      </c>
      <c r="E8" s="89">
        <f t="shared" si="0"/>
        <v>155.07554962536</v>
      </c>
      <c r="F8" s="90">
        <f t="shared" si="1"/>
        <v>-48.611726615845946</v>
      </c>
      <c r="G8" s="22">
        <f t="shared" si="2"/>
        <v>-3.3294157475942505</v>
      </c>
      <c r="H8" s="82">
        <f t="shared" si="3"/>
        <v>4.3936221365025165</v>
      </c>
      <c r="I8" s="485"/>
      <c r="K8">
        <v>7</v>
      </c>
      <c r="L8" s="525">
        <v>49.7105396660516</v>
      </c>
      <c r="M8" s="525">
        <v>-31.5593737552548</v>
      </c>
      <c r="N8" s="525">
        <v>-51.01654218696445</v>
      </c>
    </row>
    <row r="9" spans="1:14" ht="12.75">
      <c r="A9" s="85">
        <v>5</v>
      </c>
      <c r="B9" s="492"/>
      <c r="C9" s="493"/>
      <c r="D9" s="494"/>
      <c r="E9" s="89">
        <f t="shared" si="0"/>
        <v>180.01325905069513</v>
      </c>
      <c r="F9" s="90" t="e">
        <f t="shared" si="1"/>
        <v>#DIV/0!</v>
      </c>
      <c r="G9" s="22">
        <f t="shared" si="2"/>
        <v>0</v>
      </c>
      <c r="H9" s="82">
        <f t="shared" si="3"/>
        <v>0</v>
      </c>
      <c r="I9" s="485"/>
      <c r="K9">
        <v>8</v>
      </c>
      <c r="L9" s="525">
        <v>51.83919376491722</v>
      </c>
      <c r="M9" s="525">
        <v>-20.30552170397826</v>
      </c>
      <c r="N9" s="525">
        <v>-62.280274860026964</v>
      </c>
    </row>
    <row r="10" spans="1:14" ht="12.75">
      <c r="A10" s="85">
        <v>6</v>
      </c>
      <c r="B10" s="492"/>
      <c r="C10" s="493"/>
      <c r="D10" s="494"/>
      <c r="E10" s="89">
        <f t="shared" si="0"/>
        <v>180.01325905069513</v>
      </c>
      <c r="F10" s="90" t="e">
        <f t="shared" si="1"/>
        <v>#DIV/0!</v>
      </c>
      <c r="G10" s="22">
        <f t="shared" si="2"/>
        <v>0</v>
      </c>
      <c r="H10" s="82">
        <f t="shared" si="3"/>
        <v>0</v>
      </c>
      <c r="I10" s="485"/>
      <c r="K10" s="14"/>
      <c r="L10" s="392"/>
      <c r="M10" s="392"/>
      <c r="N10" s="392"/>
    </row>
    <row r="11" spans="1:14" ht="12.75">
      <c r="A11" s="85">
        <v>7</v>
      </c>
      <c r="B11" s="525">
        <v>49.7105396660516</v>
      </c>
      <c r="C11" s="525">
        <v>-31.5593737552548</v>
      </c>
      <c r="D11" s="525">
        <v>-51.01654218696445</v>
      </c>
      <c r="E11" s="89">
        <f t="shared" si="0"/>
        <v>-108.06574066433875</v>
      </c>
      <c r="F11" s="90">
        <f t="shared" si="1"/>
        <v>-45.74621081436852</v>
      </c>
      <c r="G11" s="22">
        <f t="shared" si="2"/>
        <v>-7.12761968129983</v>
      </c>
      <c r="H11" s="82">
        <f t="shared" si="3"/>
        <v>17.54231909315246</v>
      </c>
      <c r="I11" s="485"/>
      <c r="K11" s="14"/>
      <c r="L11" s="483" t="s">
        <v>96</v>
      </c>
      <c r="M11" s="483"/>
      <c r="N11" s="483"/>
    </row>
    <row r="12" spans="1:14" ht="12.75">
      <c r="A12" s="85">
        <v>8</v>
      </c>
      <c r="B12" s="525">
        <v>51.83919376491722</v>
      </c>
      <c r="C12" s="525">
        <v>-20.30552170397826</v>
      </c>
      <c r="D12" s="525">
        <v>-62.280274860026964</v>
      </c>
      <c r="E12" s="89">
        <f t="shared" si="0"/>
        <v>-111.90347830077295</v>
      </c>
      <c r="F12" s="90">
        <f t="shared" si="1"/>
        <v>-50.2312826759295</v>
      </c>
      <c r="G12" s="22">
        <f t="shared" si="2"/>
        <v>-14.387867024217755</v>
      </c>
      <c r="H12" s="82">
        <f t="shared" si="3"/>
        <v>13.7539212821087</v>
      </c>
      <c r="I12" s="485"/>
      <c r="K12" s="14"/>
      <c r="L12">
        <v>-139.73019</v>
      </c>
      <c r="M12">
        <v>-24.8136</v>
      </c>
      <c r="N12">
        <v>-50.85774</v>
      </c>
    </row>
    <row r="13" spans="1:14" ht="12.75">
      <c r="A13" s="85">
        <v>9</v>
      </c>
      <c r="B13" s="492"/>
      <c r="C13" s="493"/>
      <c r="D13" s="494"/>
      <c r="E13" s="89">
        <f t="shared" si="0"/>
        <v>180.01325905069513</v>
      </c>
      <c r="F13" s="90" t="e">
        <f t="shared" si="1"/>
        <v>#DIV/0!</v>
      </c>
      <c r="G13" s="22">
        <f t="shared" si="2"/>
        <v>0</v>
      </c>
      <c r="H13" s="82">
        <f t="shared" si="3"/>
        <v>0</v>
      </c>
      <c r="I13" s="485"/>
      <c r="L13">
        <v>-49.81328</v>
      </c>
      <c r="M13">
        <v>-12.2165</v>
      </c>
      <c r="N13">
        <v>-50.17252</v>
      </c>
    </row>
    <row r="14" spans="1:14" ht="12.75">
      <c r="A14" s="85">
        <v>10</v>
      </c>
      <c r="B14" s="492"/>
      <c r="C14" s="493"/>
      <c r="D14" s="494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  <c r="L14">
        <v>-113.04651</v>
      </c>
      <c r="M14">
        <v>63.37964</v>
      </c>
      <c r="N14">
        <v>-51.18586</v>
      </c>
    </row>
    <row r="15" spans="1:8" ht="12.75">
      <c r="A15" s="85">
        <v>11</v>
      </c>
      <c r="B15" s="492"/>
      <c r="C15" s="493"/>
      <c r="D15" s="494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492"/>
      <c r="C16" s="493"/>
      <c r="D16" s="494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84"/>
    </row>
    <row r="17" spans="1:9" ht="13.5" thickBot="1">
      <c r="A17" s="85">
        <v>13</v>
      </c>
      <c r="B17" s="492"/>
      <c r="C17" s="493"/>
      <c r="D17" s="494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84"/>
    </row>
    <row r="18" spans="1:14" ht="13.5" thickBot="1">
      <c r="A18" s="85">
        <v>14</v>
      </c>
      <c r="B18" s="492"/>
      <c r="C18" s="493"/>
      <c r="D18" s="494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8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495"/>
      <c r="C19" s="496"/>
      <c r="D19" s="497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84"/>
      <c r="J19" s="327" t="s">
        <v>47</v>
      </c>
      <c r="K19" s="328"/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60</v>
      </c>
      <c r="O20" t="s">
        <v>81</v>
      </c>
    </row>
    <row r="21" spans="10:15" ht="13.5" thickBot="1">
      <c r="J21" s="334" t="s">
        <v>49</v>
      </c>
      <c r="K21" s="335">
        <v>1</v>
      </c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40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0.8660254037844386</v>
      </c>
      <c r="H23" s="38">
        <v>0</v>
      </c>
      <c r="I23" s="39">
        <f>COS(N20*ACOS(-1)/180)</f>
        <v>0.5000000000000001</v>
      </c>
      <c r="J23" s="327" t="s">
        <v>52</v>
      </c>
      <c r="K23" s="328"/>
      <c r="L23" s="324"/>
      <c r="M23" s="324"/>
      <c r="N23" s="360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46">
        <v>-139.73019</v>
      </c>
      <c r="C24" s="446">
        <v>-24.8136</v>
      </c>
      <c r="D24" s="447">
        <v>-50.85774</v>
      </c>
      <c r="F24" s="40" t="s">
        <v>14</v>
      </c>
      <c r="G24" s="41">
        <f>SIN(N21*ACOS(-1)/180)</f>
        <v>0.6427876096865393</v>
      </c>
      <c r="H24" s="41">
        <v>0</v>
      </c>
      <c r="I24" s="42">
        <f>N24*COS(N21*ACOS(-1)/180)</f>
        <v>0.766044443118978</v>
      </c>
      <c r="J24" s="329" t="s">
        <v>51</v>
      </c>
      <c r="K24" s="330">
        <v>1</v>
      </c>
      <c r="L24" s="326"/>
      <c r="M24" s="326"/>
      <c r="N24" s="361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46">
        <v>-49.81328</v>
      </c>
      <c r="C25" s="446">
        <v>-12.2165</v>
      </c>
      <c r="D25" s="447">
        <v>-50.17252</v>
      </c>
      <c r="J25" s="14"/>
      <c r="K25" s="14"/>
    </row>
    <row r="26" spans="1:11" ht="13.5" thickBot="1">
      <c r="A26" s="36">
        <v>3</v>
      </c>
      <c r="B26" s="448">
        <v>-113.04651</v>
      </c>
      <c r="C26" s="448">
        <v>63.37964</v>
      </c>
      <c r="D26" s="449">
        <v>-51.18586</v>
      </c>
      <c r="J26" s="14"/>
      <c r="K26" s="14"/>
    </row>
    <row r="27" ht="13.5" thickBot="1"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36"/>
      <c r="J28" s="433"/>
    </row>
    <row r="29" spans="1:10" ht="13.5" thickBot="1">
      <c r="A29" s="34"/>
      <c r="B29" s="19"/>
      <c r="C29" s="19"/>
      <c r="D29" s="20"/>
      <c r="E29" s="14"/>
      <c r="F29" s="15"/>
      <c r="G29" s="3"/>
      <c r="H29" s="392"/>
      <c r="I29" s="436"/>
      <c r="J29" s="433"/>
    </row>
    <row r="30" spans="1:19" ht="12.75">
      <c r="A30" s="438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85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</row>
    <row r="31" spans="1:19" ht="12.75">
      <c r="A31" s="439">
        <v>1</v>
      </c>
      <c r="B31" s="489">
        <v>-124.02402</v>
      </c>
      <c r="C31" s="490">
        <v>-32.46006</v>
      </c>
      <c r="D31" s="491">
        <v>-46.32707</v>
      </c>
      <c r="E31" s="14" t="b">
        <f>AND(ISBLANK(B31),ISBLANK(C31),ISBLANK(D31))</f>
        <v>0</v>
      </c>
      <c r="F31" s="15"/>
      <c r="G31" s="52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</row>
    <row r="32" spans="1:19" ht="12.75">
      <c r="A32" s="439">
        <v>2</v>
      </c>
      <c r="B32" s="489">
        <v>-103.69554</v>
      </c>
      <c r="C32" s="490">
        <v>-34.44031</v>
      </c>
      <c r="D32" s="491">
        <v>-47.75076</v>
      </c>
      <c r="E32" s="14" t="b">
        <f aca="true" t="shared" si="4" ref="E32:E45">AND(ISBLANK(B32),ISBLANK(C32),ISBLANK(D32))</f>
        <v>0</v>
      </c>
      <c r="F32" s="15"/>
      <c r="G32" s="522"/>
      <c r="H32" s="392"/>
      <c r="I32" s="392" t="s">
        <v>95</v>
      </c>
      <c r="J32" s="392"/>
      <c r="K32" s="392"/>
      <c r="L32" s="392"/>
      <c r="M32" s="392"/>
      <c r="N32" s="392"/>
      <c r="O32" s="392"/>
      <c r="P32" s="392"/>
      <c r="Q32" s="392"/>
      <c r="R32" s="392"/>
      <c r="S32" s="392"/>
    </row>
    <row r="33" spans="1:19" ht="12.75">
      <c r="A33" s="439">
        <v>3</v>
      </c>
      <c r="B33" s="489">
        <v>-89.28118</v>
      </c>
      <c r="C33" s="490">
        <v>-32.88958</v>
      </c>
      <c r="D33" s="491">
        <v>-33.64193</v>
      </c>
      <c r="E33" s="14" t="b">
        <f t="shared" si="4"/>
        <v>0</v>
      </c>
      <c r="F33" s="15"/>
      <c r="G33" s="522"/>
      <c r="H33" s="392"/>
      <c r="I33" s="392">
        <v>-124.02404</v>
      </c>
      <c r="J33" s="392">
        <v>-32.46194</v>
      </c>
      <c r="K33" s="392">
        <v>-46.32719</v>
      </c>
      <c r="L33" s="392"/>
      <c r="P33" s="392"/>
      <c r="Q33" s="392"/>
      <c r="R33" s="392"/>
      <c r="S33" s="392"/>
    </row>
    <row r="34" spans="1:19" ht="12.75">
      <c r="A34" s="439">
        <v>4</v>
      </c>
      <c r="B34" s="489">
        <v>-73.05466</v>
      </c>
      <c r="C34" s="490">
        <v>2.44628</v>
      </c>
      <c r="D34" s="491">
        <v>-45.77986</v>
      </c>
      <c r="E34" s="14" t="b">
        <f t="shared" si="4"/>
        <v>0</v>
      </c>
      <c r="F34" s="15"/>
      <c r="G34" s="522"/>
      <c r="H34" s="392"/>
      <c r="I34" s="392">
        <v>-103.69516</v>
      </c>
      <c r="J34" s="392">
        <v>-34.44241</v>
      </c>
      <c r="K34" s="392">
        <v>-47.75142</v>
      </c>
      <c r="L34" s="392"/>
      <c r="P34" s="392"/>
      <c r="Q34" s="392"/>
      <c r="R34" s="392"/>
      <c r="S34" s="392"/>
    </row>
    <row r="35" spans="1:19" ht="12.75">
      <c r="A35" s="439">
        <v>5</v>
      </c>
      <c r="B35" s="489"/>
      <c r="C35" s="490"/>
      <c r="D35" s="491"/>
      <c r="E35" s="14" t="b">
        <f t="shared" si="4"/>
        <v>1</v>
      </c>
      <c r="F35" s="15"/>
      <c r="G35" s="522"/>
      <c r="H35" s="392"/>
      <c r="I35" s="392">
        <v>-89.28101</v>
      </c>
      <c r="J35" s="392">
        <v>-32.88531</v>
      </c>
      <c r="K35" s="392">
        <v>-33.64685</v>
      </c>
      <c r="L35" s="392"/>
      <c r="P35" s="392"/>
      <c r="Q35" s="392"/>
      <c r="R35" s="392"/>
      <c r="S35" s="392"/>
    </row>
    <row r="36" spans="1:19" ht="12.75">
      <c r="A36" s="439">
        <v>6</v>
      </c>
      <c r="B36" s="489"/>
      <c r="C36" s="490"/>
      <c r="D36" s="491"/>
      <c r="E36" s="14" t="b">
        <f t="shared" si="4"/>
        <v>1</v>
      </c>
      <c r="F36" s="15"/>
      <c r="G36" s="522"/>
      <c r="H36" s="392"/>
      <c r="I36" s="392">
        <v>-73.06007</v>
      </c>
      <c r="J36" s="392">
        <v>2.44531</v>
      </c>
      <c r="K36" s="392">
        <v>-45.80604</v>
      </c>
      <c r="L36" s="392"/>
      <c r="P36" s="392"/>
      <c r="Q36" s="392"/>
      <c r="R36" s="392"/>
      <c r="S36" s="392"/>
    </row>
    <row r="37" spans="1:19" ht="12.75">
      <c r="A37" s="439">
        <v>7</v>
      </c>
      <c r="B37" s="489">
        <v>-143.31704</v>
      </c>
      <c r="C37" s="490">
        <v>11.41018</v>
      </c>
      <c r="D37" s="491">
        <v>-33.28394</v>
      </c>
      <c r="E37" s="14" t="b">
        <f t="shared" si="4"/>
        <v>0</v>
      </c>
      <c r="F37" s="15"/>
      <c r="G37" s="522"/>
      <c r="H37" s="392"/>
      <c r="I37" s="392">
        <v>-143.32</v>
      </c>
      <c r="J37" s="392">
        <v>11.41194</v>
      </c>
      <c r="K37" s="392">
        <v>-33.30172</v>
      </c>
      <c r="L37" s="392"/>
      <c r="P37" s="392"/>
      <c r="Q37" s="392"/>
      <c r="R37" s="392"/>
      <c r="S37" s="392"/>
    </row>
    <row r="38" spans="1:19" ht="12.75">
      <c r="A38" s="439">
        <v>8</v>
      </c>
      <c r="B38" s="489">
        <v>-144.10783</v>
      </c>
      <c r="C38" s="490">
        <v>-4.20369</v>
      </c>
      <c r="D38" s="491">
        <v>-36.98412</v>
      </c>
      <c r="E38" s="14" t="b">
        <f t="shared" si="4"/>
        <v>0</v>
      </c>
      <c r="F38" s="14"/>
      <c r="G38" s="522"/>
      <c r="H38" s="392"/>
      <c r="I38" s="392">
        <v>-144.10685</v>
      </c>
      <c r="J38" s="392">
        <v>-4.20377</v>
      </c>
      <c r="K38" s="392">
        <v>-36.99224</v>
      </c>
      <c r="L38" s="392"/>
      <c r="P38" s="392"/>
      <c r="Q38" s="392"/>
      <c r="R38" s="392"/>
      <c r="S38" s="392"/>
    </row>
    <row r="39" spans="1:16" ht="12.75">
      <c r="A39" s="439">
        <v>9</v>
      </c>
      <c r="B39" s="489"/>
      <c r="C39" s="490"/>
      <c r="D39" s="491"/>
      <c r="E39" s="14" t="b">
        <f t="shared" si="4"/>
        <v>1</v>
      </c>
      <c r="F39" s="14"/>
      <c r="G39" s="522"/>
      <c r="H39" s="392"/>
      <c r="I39" s="486"/>
      <c r="J39" s="486"/>
      <c r="K39" s="483"/>
      <c r="L39" s="435"/>
      <c r="M39" s="392"/>
      <c r="N39" s="392"/>
      <c r="O39" s="392"/>
      <c r="P39" s="392"/>
    </row>
    <row r="40" spans="1:16" ht="12.75">
      <c r="A40" s="439">
        <v>10</v>
      </c>
      <c r="B40" s="443"/>
      <c r="C40" s="444"/>
      <c r="D40" s="445"/>
      <c r="E40" s="14" t="b">
        <f t="shared" si="4"/>
        <v>1</v>
      </c>
      <c r="F40" s="14"/>
      <c r="G40" s="522"/>
      <c r="H40" s="392"/>
      <c r="I40" s="486" t="s">
        <v>101</v>
      </c>
      <c r="J40" s="486"/>
      <c r="K40" s="392"/>
      <c r="L40" s="392"/>
      <c r="M40" s="392"/>
      <c r="N40" s="392"/>
      <c r="O40" s="392"/>
      <c r="P40" s="392"/>
    </row>
    <row r="41" spans="1:19" ht="12.75">
      <c r="A41" s="439">
        <v>11</v>
      </c>
      <c r="B41" s="443"/>
      <c r="C41" s="444"/>
      <c r="D41" s="445"/>
      <c r="E41" s="14" t="b">
        <f t="shared" si="4"/>
        <v>1</v>
      </c>
      <c r="F41" s="14"/>
      <c r="G41" s="522"/>
      <c r="H41" s="392"/>
      <c r="I41">
        <v>-124.02322</v>
      </c>
      <c r="J41">
        <v>-32.46063</v>
      </c>
      <c r="K41">
        <v>-46.3278</v>
      </c>
      <c r="L41" s="392"/>
      <c r="P41" s="392"/>
      <c r="Q41" s="392"/>
      <c r="R41" s="392"/>
      <c r="S41" s="392"/>
    </row>
    <row r="42" spans="1:19" ht="12.75">
      <c r="A42" s="439">
        <v>12</v>
      </c>
      <c r="B42" s="443"/>
      <c r="C42" s="444"/>
      <c r="D42" s="445"/>
      <c r="E42" s="14" t="b">
        <f t="shared" si="4"/>
        <v>1</v>
      </c>
      <c r="F42" s="14"/>
      <c r="G42" s="522"/>
      <c r="H42" s="392"/>
      <c r="I42">
        <v>-103.69364</v>
      </c>
      <c r="J42">
        <v>-34.4342</v>
      </c>
      <c r="K42">
        <v>-47.75251</v>
      </c>
      <c r="L42" s="392"/>
      <c r="P42" s="392"/>
      <c r="Q42" s="392"/>
      <c r="R42" s="392"/>
      <c r="S42" s="392"/>
    </row>
    <row r="43" spans="1:19" ht="12.75">
      <c r="A43" s="439">
        <v>13</v>
      </c>
      <c r="B43" s="441"/>
      <c r="C43" s="30"/>
      <c r="D43" s="31"/>
      <c r="E43" s="14" t="b">
        <f t="shared" si="4"/>
        <v>1</v>
      </c>
      <c r="F43" s="14"/>
      <c r="G43" s="523"/>
      <c r="H43" s="392"/>
      <c r="I43">
        <v>-89.27888</v>
      </c>
      <c r="J43">
        <v>-32.88541</v>
      </c>
      <c r="K43">
        <v>-33.64861</v>
      </c>
      <c r="L43" s="392"/>
      <c r="P43" s="392"/>
      <c r="Q43" s="392"/>
      <c r="R43" s="392"/>
      <c r="S43" s="392"/>
    </row>
    <row r="44" spans="1:19" ht="12.75">
      <c r="A44" s="439">
        <v>14</v>
      </c>
      <c r="B44" s="441"/>
      <c r="C44" s="30"/>
      <c r="D44" s="31"/>
      <c r="E44" s="14" t="b">
        <f t="shared" si="4"/>
        <v>1</v>
      </c>
      <c r="F44" s="14"/>
      <c r="G44" s="523"/>
      <c r="H44" s="392"/>
      <c r="I44">
        <v>-73.05311</v>
      </c>
      <c r="J44">
        <v>2.45001</v>
      </c>
      <c r="K44">
        <v>-45.79739</v>
      </c>
      <c r="L44" s="392"/>
      <c r="P44" s="392"/>
      <c r="Q44" s="392"/>
      <c r="R44" s="392"/>
      <c r="S44" s="392"/>
    </row>
    <row r="45" spans="1:19" ht="13.5" thickBot="1">
      <c r="A45" s="440">
        <v>15</v>
      </c>
      <c r="B45" s="442"/>
      <c r="C45" s="32"/>
      <c r="D45" s="33"/>
      <c r="E45" s="14" t="b">
        <f t="shared" si="4"/>
        <v>1</v>
      </c>
      <c r="F45" s="14"/>
      <c r="G45" s="523"/>
      <c r="H45" s="392"/>
      <c r="I45">
        <v>-143.3151</v>
      </c>
      <c r="J45">
        <v>11.41459</v>
      </c>
      <c r="K45">
        <v>-33.29613</v>
      </c>
      <c r="L45" s="392"/>
      <c r="P45" s="392"/>
      <c r="Q45" s="392"/>
      <c r="R45" s="392"/>
      <c r="S45" s="392"/>
    </row>
    <row r="46" spans="1:19" ht="12.75">
      <c r="A46" s="14"/>
      <c r="B46" s="14"/>
      <c r="C46" s="14"/>
      <c r="D46" s="14"/>
      <c r="E46" s="14"/>
      <c r="F46" s="14"/>
      <c r="G46" s="523"/>
      <c r="H46" s="392"/>
      <c r="I46">
        <v>-144.1037</v>
      </c>
      <c r="J46">
        <v>-4.19931</v>
      </c>
      <c r="K46">
        <v>-36.99036</v>
      </c>
      <c r="L46" s="392"/>
      <c r="P46" s="392"/>
      <c r="Q46" s="392"/>
      <c r="R46" s="392"/>
      <c r="S46" s="392"/>
    </row>
    <row r="47" spans="7:16" ht="12.75">
      <c r="G47" s="523"/>
      <c r="H47" s="392"/>
      <c r="I47" s="392"/>
      <c r="J47" s="392"/>
      <c r="K47" s="392"/>
      <c r="L47" s="392"/>
      <c r="M47" s="392"/>
      <c r="N47" s="392"/>
      <c r="O47" s="392"/>
      <c r="P47" s="392"/>
    </row>
    <row r="48" spans="4:16" ht="12.75">
      <c r="D48" s="14"/>
      <c r="E48" s="14"/>
      <c r="F48" s="14"/>
      <c r="G48" s="524"/>
      <c r="H48" s="392"/>
      <c r="I48" s="486" t="s">
        <v>102</v>
      </c>
      <c r="J48" s="392"/>
      <c r="K48" s="392"/>
      <c r="L48" s="392"/>
      <c r="M48" s="392"/>
      <c r="N48" s="392"/>
      <c r="O48" s="392"/>
      <c r="P48" s="392"/>
    </row>
    <row r="49" spans="1:17" ht="12.75">
      <c r="A49" s="3"/>
      <c r="B49" s="3"/>
      <c r="C49" s="3"/>
      <c r="D49" s="450"/>
      <c r="E49" s="450"/>
      <c r="F49" s="450"/>
      <c r="G49" s="523"/>
      <c r="H49" s="392"/>
      <c r="I49">
        <v>-124.0209</v>
      </c>
      <c r="J49">
        <v>-32.45799</v>
      </c>
      <c r="K49">
        <v>-46.32883</v>
      </c>
      <c r="L49" s="392"/>
      <c r="M49" s="392"/>
      <c r="N49" s="392"/>
      <c r="O49" s="392"/>
      <c r="P49" s="392"/>
      <c r="Q49" s="3"/>
    </row>
    <row r="50" spans="1:17" ht="12.75">
      <c r="A50" s="3"/>
      <c r="B50" s="3"/>
      <c r="C50" s="3"/>
      <c r="D50" s="450"/>
      <c r="E50" s="450"/>
      <c r="F50" s="450"/>
      <c r="G50" s="523"/>
      <c r="H50" s="364"/>
      <c r="I50">
        <v>-103.69417</v>
      </c>
      <c r="J50">
        <v>-34.43936</v>
      </c>
      <c r="K50">
        <v>-47.75457</v>
      </c>
      <c r="L50" s="392"/>
      <c r="M50" s="392"/>
      <c r="N50" s="392"/>
      <c r="O50" s="392"/>
      <c r="P50" s="392"/>
      <c r="Q50" s="3"/>
    </row>
    <row r="51" spans="1:18" ht="12.75">
      <c r="A51" s="3"/>
      <c r="B51" s="3"/>
      <c r="C51" s="3"/>
      <c r="D51" s="487"/>
      <c r="E51" s="487"/>
      <c r="F51" s="487"/>
      <c r="G51" s="523"/>
      <c r="H51" s="364"/>
      <c r="I51">
        <v>-89.27874</v>
      </c>
      <c r="J51">
        <v>-32.88534</v>
      </c>
      <c r="K51">
        <v>-33.64818</v>
      </c>
      <c r="L51" s="392"/>
      <c r="M51" s="392"/>
      <c r="N51" s="435"/>
      <c r="O51" s="435"/>
      <c r="P51" s="435"/>
      <c r="Q51" s="3"/>
      <c r="R51" s="3"/>
    </row>
    <row r="52" spans="1:18" ht="12.75">
      <c r="A52" s="3"/>
      <c r="B52" s="3"/>
      <c r="C52" s="3"/>
      <c r="D52" s="487"/>
      <c r="E52" s="487"/>
      <c r="F52" s="487"/>
      <c r="G52" s="523"/>
      <c r="H52" s="483"/>
      <c r="I52">
        <v>-73.05372</v>
      </c>
      <c r="J52">
        <v>2.44754</v>
      </c>
      <c r="K52">
        <v>-45.79185</v>
      </c>
      <c r="L52" s="392"/>
      <c r="M52" s="392"/>
      <c r="N52" s="435"/>
      <c r="O52" s="435"/>
      <c r="P52" s="435"/>
      <c r="Q52" s="434"/>
      <c r="R52" s="3"/>
    </row>
    <row r="53" spans="1:18" ht="12.75">
      <c r="A53" s="436"/>
      <c r="B53" s="488"/>
      <c r="C53" s="435"/>
      <c r="D53" s="487"/>
      <c r="E53" s="487"/>
      <c r="F53" s="487"/>
      <c r="G53" s="523"/>
      <c r="H53" s="435"/>
      <c r="I53">
        <v>-143.31423</v>
      </c>
      <c r="J53">
        <v>11.41285</v>
      </c>
      <c r="K53">
        <v>-33.29012</v>
      </c>
      <c r="L53" s="392"/>
      <c r="M53" s="392"/>
      <c r="N53" s="435"/>
      <c r="O53" s="435"/>
      <c r="P53" s="435"/>
      <c r="Q53" s="434"/>
      <c r="R53" s="3"/>
    </row>
    <row r="54" spans="1:18" ht="12.75">
      <c r="A54" s="436"/>
      <c r="B54" s="488"/>
      <c r="C54" s="435"/>
      <c r="D54" s="487"/>
      <c r="E54" s="487"/>
      <c r="F54" s="487"/>
      <c r="G54" s="523"/>
      <c r="H54" s="435"/>
      <c r="I54">
        <v>-144.09841</v>
      </c>
      <c r="J54">
        <v>-4.19837</v>
      </c>
      <c r="K54">
        <v>-36.9869</v>
      </c>
      <c r="L54" s="392"/>
      <c r="M54" s="392"/>
      <c r="N54" s="435"/>
      <c r="O54" s="435"/>
      <c r="P54" s="435"/>
      <c r="Q54" s="434"/>
      <c r="R54" s="3"/>
    </row>
    <row r="55" spans="1:18" ht="12.75">
      <c r="A55" s="436"/>
      <c r="B55" s="488"/>
      <c r="C55" s="435"/>
      <c r="D55" s="487"/>
      <c r="E55" s="487"/>
      <c r="F55" s="487"/>
      <c r="G55" s="3"/>
      <c r="H55" s="435"/>
      <c r="I55" s="392"/>
      <c r="J55" s="392"/>
      <c r="K55" s="392"/>
      <c r="L55" s="435"/>
      <c r="M55" s="435"/>
      <c r="N55" s="435"/>
      <c r="O55" s="435"/>
      <c r="P55" s="435"/>
      <c r="Q55" s="434"/>
      <c r="R55" s="3"/>
    </row>
    <row r="56" spans="1:18" ht="12.75">
      <c r="A56" s="436"/>
      <c r="B56" s="488"/>
      <c r="C56" s="435"/>
      <c r="D56" s="487"/>
      <c r="E56" s="487"/>
      <c r="F56" s="487"/>
      <c r="G56" s="3"/>
      <c r="H56" s="435"/>
      <c r="I56" s="486" t="s">
        <v>102</v>
      </c>
      <c r="J56">
        <v>3</v>
      </c>
      <c r="K56" s="392"/>
      <c r="L56" s="435"/>
      <c r="M56" s="435"/>
      <c r="N56" s="435"/>
      <c r="O56" s="435"/>
      <c r="P56" s="435"/>
      <c r="Q56" s="434"/>
      <c r="R56" s="3"/>
    </row>
    <row r="57" spans="1:18" ht="12.75">
      <c r="A57" s="436"/>
      <c r="B57" s="488"/>
      <c r="C57" s="435"/>
      <c r="D57" s="487"/>
      <c r="E57" s="487"/>
      <c r="F57" s="487"/>
      <c r="G57" s="3"/>
      <c r="H57" s="435"/>
      <c r="I57">
        <v>-124.02402</v>
      </c>
      <c r="J57">
        <v>-32.46006</v>
      </c>
      <c r="K57">
        <v>-46.32707</v>
      </c>
      <c r="L57" s="435"/>
      <c r="M57" s="435"/>
      <c r="N57" s="435"/>
      <c r="O57" s="435"/>
      <c r="P57" s="435"/>
      <c r="Q57" s="434"/>
      <c r="R57" s="3"/>
    </row>
    <row r="58" spans="1:18" ht="12.75">
      <c r="A58" s="436"/>
      <c r="B58" s="488"/>
      <c r="C58" s="435"/>
      <c r="D58" s="487"/>
      <c r="E58" s="487"/>
      <c r="F58" s="487"/>
      <c r="G58" s="3"/>
      <c r="H58" s="435"/>
      <c r="I58">
        <v>-103.69554</v>
      </c>
      <c r="J58">
        <v>-34.44031</v>
      </c>
      <c r="K58">
        <v>-47.75076</v>
      </c>
      <c r="L58" s="435"/>
      <c r="M58" s="435"/>
      <c r="N58" s="435"/>
      <c r="O58" s="435"/>
      <c r="P58" s="435"/>
      <c r="Q58" s="434"/>
      <c r="R58" s="3"/>
    </row>
    <row r="59" spans="1:18" ht="12.75">
      <c r="A59" s="436"/>
      <c r="B59" s="488"/>
      <c r="C59" s="435"/>
      <c r="D59" s="435"/>
      <c r="E59" s="435"/>
      <c r="F59" s="3"/>
      <c r="G59" s="3"/>
      <c r="H59" s="435"/>
      <c r="I59">
        <v>-89.28118</v>
      </c>
      <c r="J59">
        <v>-32.88958</v>
      </c>
      <c r="K59">
        <v>-33.64193</v>
      </c>
      <c r="L59" s="435"/>
      <c r="M59" s="435"/>
      <c r="N59" s="435"/>
      <c r="O59" s="435"/>
      <c r="P59" s="435"/>
      <c r="Q59" s="434"/>
      <c r="R59" s="3"/>
    </row>
    <row r="60" spans="1:18" ht="12.75">
      <c r="A60" s="436"/>
      <c r="B60" s="488"/>
      <c r="C60" s="435"/>
      <c r="D60" s="435"/>
      <c r="E60" s="435"/>
      <c r="F60" s="3"/>
      <c r="G60" s="3"/>
      <c r="H60" s="435"/>
      <c r="I60">
        <v>-73.05466</v>
      </c>
      <c r="J60">
        <v>2.44628</v>
      </c>
      <c r="K60">
        <v>-45.77986</v>
      </c>
      <c r="L60" s="435"/>
      <c r="M60" s="435"/>
      <c r="N60" s="435"/>
      <c r="O60" s="435"/>
      <c r="P60" s="435"/>
      <c r="Q60" s="434"/>
      <c r="R60" s="3"/>
    </row>
    <row r="61" spans="1:18" ht="12.75">
      <c r="A61" s="436"/>
      <c r="B61" s="488"/>
      <c r="C61" s="435"/>
      <c r="D61" s="436"/>
      <c r="E61" s="436"/>
      <c r="F61" s="1"/>
      <c r="G61" s="3"/>
      <c r="H61" s="435"/>
      <c r="I61">
        <v>-143.31704</v>
      </c>
      <c r="J61">
        <v>11.41018</v>
      </c>
      <c r="K61">
        <v>-33.28394</v>
      </c>
      <c r="L61" s="435"/>
      <c r="M61" s="435"/>
      <c r="N61" s="435"/>
      <c r="O61" s="435"/>
      <c r="P61" s="435"/>
      <c r="Q61" s="434"/>
      <c r="R61" s="3"/>
    </row>
    <row r="62" spans="1:18" ht="12.75">
      <c r="A62" s="436"/>
      <c r="B62" s="488"/>
      <c r="C62" s="435"/>
      <c r="D62" s="435"/>
      <c r="E62" s="435"/>
      <c r="F62" s="3"/>
      <c r="G62" s="3"/>
      <c r="H62" s="435"/>
      <c r="I62">
        <v>-144.10783</v>
      </c>
      <c r="J62">
        <v>-4.20369</v>
      </c>
      <c r="K62">
        <v>-36.98412</v>
      </c>
      <c r="L62" s="435"/>
      <c r="M62" s="435"/>
      <c r="N62" s="435"/>
      <c r="O62" s="435"/>
      <c r="P62" s="435"/>
      <c r="Q62" s="434"/>
      <c r="R62" s="3"/>
    </row>
    <row r="63" spans="1:18" ht="12.75">
      <c r="A63" s="436"/>
      <c r="B63" s="488"/>
      <c r="C63" s="435"/>
      <c r="D63" s="435"/>
      <c r="E63" s="435"/>
      <c r="F63" s="3"/>
      <c r="G63" s="3"/>
      <c r="H63" s="435"/>
      <c r="I63" s="392"/>
      <c r="J63" s="392"/>
      <c r="K63" s="392"/>
      <c r="L63" s="435"/>
      <c r="M63" s="435"/>
      <c r="N63" s="435"/>
      <c r="O63" s="435"/>
      <c r="P63" s="435"/>
      <c r="Q63" s="434"/>
      <c r="R63" s="3"/>
    </row>
    <row r="64" spans="1:18" ht="12.75">
      <c r="A64" s="436"/>
      <c r="B64" s="488"/>
      <c r="C64" s="435"/>
      <c r="D64" s="436"/>
      <c r="E64" s="436"/>
      <c r="F64" s="1"/>
      <c r="G64" s="3"/>
      <c r="H64" s="435"/>
      <c r="I64" s="392"/>
      <c r="J64" s="392"/>
      <c r="K64" s="392"/>
      <c r="L64" s="435"/>
      <c r="M64" s="435"/>
      <c r="N64" s="435"/>
      <c r="O64" s="435"/>
      <c r="P64" s="435"/>
      <c r="Q64" s="434"/>
      <c r="R64" s="3"/>
    </row>
    <row r="65" spans="1:18" ht="12.75">
      <c r="A65" s="436"/>
      <c r="B65" s="488"/>
      <c r="C65" s="435"/>
      <c r="D65" s="435"/>
      <c r="E65" s="435"/>
      <c r="F65" s="3"/>
      <c r="G65" s="3"/>
      <c r="H65" s="435"/>
      <c r="I65" s="392"/>
      <c r="J65" s="392"/>
      <c r="K65" s="392"/>
      <c r="L65" s="435"/>
      <c r="M65" s="435"/>
      <c r="N65" s="435"/>
      <c r="O65" s="435"/>
      <c r="P65" s="435"/>
      <c r="Q65" s="3"/>
      <c r="R65" s="3"/>
    </row>
    <row r="66" spans="1:18" ht="12.75">
      <c r="A66" s="436"/>
      <c r="B66" s="488"/>
      <c r="C66" s="435"/>
      <c r="D66" s="435"/>
      <c r="E66" s="435"/>
      <c r="F66" s="3"/>
      <c r="G66" s="3"/>
      <c r="H66" s="435"/>
      <c r="I66" s="392"/>
      <c r="J66" s="392"/>
      <c r="K66" s="392"/>
      <c r="L66" s="435"/>
      <c r="M66" s="435"/>
      <c r="N66" s="435"/>
      <c r="O66" s="435"/>
      <c r="P66" s="435"/>
      <c r="Q66" s="3"/>
      <c r="R66" s="3"/>
    </row>
    <row r="67" spans="1:18" ht="12.75">
      <c r="A67" s="436"/>
      <c r="B67" s="488"/>
      <c r="C67" s="435"/>
      <c r="D67" s="436"/>
      <c r="E67" s="436"/>
      <c r="F67" s="1"/>
      <c r="G67" s="3"/>
      <c r="H67" s="435"/>
      <c r="I67" s="392"/>
      <c r="J67" s="392"/>
      <c r="K67" s="392"/>
      <c r="L67" s="435"/>
      <c r="M67" s="435"/>
      <c r="N67" s="435"/>
      <c r="O67" s="435"/>
      <c r="P67" s="435"/>
      <c r="Q67" s="3"/>
      <c r="R67" s="3"/>
    </row>
    <row r="68" spans="1:18" ht="12.75">
      <c r="A68" s="3"/>
      <c r="B68" s="3"/>
      <c r="C68" s="3"/>
      <c r="D68" s="435"/>
      <c r="E68" s="3"/>
      <c r="F68" s="3"/>
      <c r="G68" s="3"/>
      <c r="H68" s="435"/>
      <c r="I68" s="392"/>
      <c r="J68" s="392"/>
      <c r="K68" s="392"/>
      <c r="L68" s="435"/>
      <c r="M68" s="435"/>
      <c r="N68" s="435"/>
      <c r="O68" s="435"/>
      <c r="P68" s="435"/>
      <c r="Q68" s="3"/>
      <c r="R68" s="3"/>
    </row>
    <row r="69" spans="1:18" ht="12.75">
      <c r="A69" s="3"/>
      <c r="B69" s="3"/>
      <c r="C69" s="3"/>
      <c r="D69" s="435"/>
      <c r="E69" s="3"/>
      <c r="F69" s="3"/>
      <c r="G69" s="3"/>
      <c r="H69" s="435"/>
      <c r="I69" s="392"/>
      <c r="J69" s="392"/>
      <c r="K69" s="392"/>
      <c r="L69" s="435"/>
      <c r="M69" s="435"/>
      <c r="N69" s="435"/>
      <c r="O69" s="435"/>
      <c r="P69" s="435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435"/>
      <c r="I70" s="392"/>
      <c r="J70" s="392"/>
      <c r="K70" s="392"/>
      <c r="L70" s="435"/>
      <c r="M70" s="435"/>
      <c r="N70" s="435"/>
      <c r="O70" s="435"/>
      <c r="P70" s="435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435"/>
      <c r="I71" s="392"/>
      <c r="J71" s="392"/>
      <c r="K71" s="392"/>
      <c r="L71" s="435"/>
      <c r="M71" s="435"/>
      <c r="N71" s="435"/>
      <c r="O71" s="435"/>
      <c r="P71" s="435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435"/>
      <c r="I72" s="392"/>
      <c r="J72" s="392"/>
      <c r="K72" s="392"/>
      <c r="L72" s="435"/>
      <c r="M72" s="435"/>
      <c r="N72" s="435"/>
      <c r="O72" s="435"/>
      <c r="P72" s="435"/>
      <c r="Q72" s="3"/>
      <c r="R72" s="3"/>
    </row>
    <row r="73" spans="1:18" ht="12.75">
      <c r="A73" s="3"/>
      <c r="B73" s="3"/>
      <c r="C73" s="3"/>
      <c r="G73" s="3"/>
      <c r="H73" s="435"/>
      <c r="I73" s="392"/>
      <c r="J73" s="392"/>
      <c r="K73" s="392"/>
      <c r="L73" s="435"/>
      <c r="M73" s="435"/>
      <c r="N73" s="435"/>
      <c r="O73" s="435"/>
      <c r="P73" s="435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 s="435"/>
      <c r="I74" s="392"/>
      <c r="J74" s="392"/>
      <c r="K74" s="392"/>
      <c r="L74" s="435"/>
      <c r="M74" s="435"/>
      <c r="N74" s="435"/>
      <c r="O74" s="435"/>
      <c r="P74" s="435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 s="435"/>
      <c r="I75" s="392"/>
      <c r="J75" s="392"/>
      <c r="K75" s="392"/>
      <c r="L75" s="435"/>
      <c r="M75" s="435"/>
      <c r="N75" s="435"/>
      <c r="O75" s="435"/>
      <c r="P75" s="435"/>
      <c r="Q75" s="3"/>
      <c r="R75" s="3"/>
    </row>
    <row r="76" spans="1:18" ht="12.75">
      <c r="A76" s="3"/>
      <c r="B76" s="3"/>
      <c r="C76" s="3"/>
      <c r="G76" s="3"/>
      <c r="H76" s="435"/>
      <c r="I76" s="435"/>
      <c r="J76" s="435"/>
      <c r="K76" s="392"/>
      <c r="L76" s="435"/>
      <c r="M76" s="435"/>
      <c r="N76" s="435"/>
      <c r="O76" s="435"/>
      <c r="P76" s="435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435"/>
      <c r="I77" s="435"/>
      <c r="J77" s="435"/>
      <c r="K77" s="435"/>
      <c r="L77" s="435"/>
      <c r="M77" s="435"/>
      <c r="N77" s="435"/>
      <c r="O77" s="435"/>
      <c r="P77" s="435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435"/>
      <c r="I78" s="435"/>
      <c r="J78" s="435"/>
      <c r="K78" s="435"/>
      <c r="L78" s="435"/>
      <c r="M78" s="435"/>
      <c r="N78" s="435"/>
      <c r="O78" s="435"/>
      <c r="P78" s="435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435"/>
      <c r="I79" s="435"/>
      <c r="J79" s="435"/>
      <c r="K79" s="435"/>
      <c r="L79" s="435"/>
      <c r="M79" s="435"/>
      <c r="N79" s="435"/>
      <c r="O79" s="435"/>
      <c r="P79" s="435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435"/>
      <c r="I80" s="435"/>
      <c r="J80" s="435"/>
      <c r="K80" s="435"/>
      <c r="L80" s="435"/>
      <c r="M80" s="435"/>
      <c r="N80" s="435"/>
      <c r="O80" s="435"/>
      <c r="P80" s="435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92"/>
      <c r="I81" s="392"/>
      <c r="J81" s="392"/>
      <c r="K81" s="435"/>
      <c r="L81" s="435"/>
      <c r="M81" s="435"/>
      <c r="N81" s="435"/>
      <c r="O81" s="435"/>
      <c r="P81" s="435"/>
      <c r="Q81" s="3"/>
      <c r="R81" s="3"/>
    </row>
    <row r="82" spans="8:16" ht="12.75">
      <c r="H82" s="392"/>
      <c r="I82" s="392"/>
      <c r="J82" s="392"/>
      <c r="K82" s="392"/>
      <c r="L82" s="392"/>
      <c r="M82" s="392"/>
      <c r="N82" s="392"/>
      <c r="O82" s="392"/>
      <c r="P82" s="392"/>
    </row>
    <row r="83" spans="8:16" ht="12.75">
      <c r="H83" s="392"/>
      <c r="I83" s="392"/>
      <c r="J83" s="392"/>
      <c r="K83" s="392"/>
      <c r="L83" s="392"/>
      <c r="M83" s="392"/>
      <c r="N83" s="392"/>
      <c r="O83" s="392"/>
      <c r="P83" s="392"/>
    </row>
    <row r="84" spans="8:16" ht="12.75">
      <c r="H84" s="392"/>
      <c r="I84" s="392"/>
      <c r="J84" s="392"/>
      <c r="K84" s="392"/>
      <c r="L84" s="392"/>
      <c r="M84" s="392"/>
      <c r="N84" s="392"/>
      <c r="O84" s="392"/>
      <c r="P84" s="39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-378374.0339006217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-139.73019</v>
      </c>
      <c r="C4" s="350">
        <f>'Input Data'!C24</f>
        <v>-24.8136</v>
      </c>
      <c r="D4" s="350">
        <f>'Input Data'!D24</f>
        <v>-50.85774</v>
      </c>
      <c r="E4" s="318"/>
      <c r="F4" s="345" t="s">
        <v>38</v>
      </c>
      <c r="G4" s="346">
        <f>(C5*D6-D5*C6)-(C4*D6-D4*C6)+(C4*D5-D4*C5)</f>
        <v>-64.56513236480009</v>
      </c>
      <c r="H4" s="351">
        <f>G4/G3</f>
        <v>0.0001706383804913998</v>
      </c>
      <c r="I4" s="352">
        <f>H4*J$4</f>
        <v>0.008501730884725878</v>
      </c>
      <c r="J4" s="353">
        <f>1/SQRT(SUMSQ(H4:H6))</f>
        <v>49.82308704667041</v>
      </c>
    </row>
    <row r="5" spans="1:10" ht="10.5" customHeight="1">
      <c r="A5" s="344">
        <v>2</v>
      </c>
      <c r="B5" s="350">
        <f>'Input Data'!B25</f>
        <v>-49.81328</v>
      </c>
      <c r="C5" s="350">
        <f>'Input Data'!C25</f>
        <v>-12.2165</v>
      </c>
      <c r="D5" s="350">
        <f>'Input Data'!D25</f>
        <v>-50.17252</v>
      </c>
      <c r="E5" s="318"/>
      <c r="F5" s="345" t="s">
        <v>39</v>
      </c>
      <c r="G5" s="346">
        <f>-(B5*D6-D5*B6)+(B4*D6-D4*B6)-(B4*D5-D4*B5)</f>
        <v>47.78772771879994</v>
      </c>
      <c r="H5" s="351">
        <f>G5/G3</f>
        <v>-0.00012629758767048794</v>
      </c>
      <c r="I5" s="352">
        <f>H5*J$4</f>
        <v>-0.006292535704291208</v>
      </c>
      <c r="J5" s="354"/>
    </row>
    <row r="6" spans="1:10" ht="10.5" customHeight="1" thickBot="1">
      <c r="A6" s="344">
        <v>3</v>
      </c>
      <c r="B6" s="350">
        <f>'Input Data'!B26</f>
        <v>-113.04651</v>
      </c>
      <c r="C6" s="350">
        <f>'Input Data'!C26</f>
        <v>63.37964</v>
      </c>
      <c r="D6" s="350">
        <f>'Input Data'!D26</f>
        <v>-51.18586</v>
      </c>
      <c r="E6" s="318"/>
      <c r="F6" s="345" t="s">
        <v>40</v>
      </c>
      <c r="G6" s="346">
        <f>(B5*C6-C5*B6)-(B4*C6-C4*B6)+(B4*C5-C4*B5)</f>
        <v>7593.9266383604</v>
      </c>
      <c r="H6" s="355">
        <f>G6/G3</f>
        <v>-0.020069893697713177</v>
      </c>
      <c r="I6" s="356">
        <f>H6*J$4</f>
        <v>-0.9999440607185854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-124.02402</v>
      </c>
      <c r="C10" s="108">
        <f>'Input Data'!C31</f>
        <v>-32.46006</v>
      </c>
      <c r="D10" s="108">
        <f>'Input Data'!D31</f>
        <v>-46.32707</v>
      </c>
      <c r="E10" s="109" t="s">
        <v>1</v>
      </c>
      <c r="F10" s="110">
        <f>C10*I$6-D10*I$5</f>
        <v>32.16672946551873</v>
      </c>
      <c r="G10" s="110">
        <f>I$5*F12-I$6-F11</f>
        <v>125.40423914191119</v>
      </c>
      <c r="H10" s="110">
        <f>J$4*I$4</f>
        <v>0.42358247791706366</v>
      </c>
      <c r="I10" s="110">
        <f>G10+H10</f>
        <v>125.82782161982826</v>
      </c>
      <c r="J10" s="111">
        <f>B10-I10</f>
        <v>-249.85184161982824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-124.4109424672609</v>
      </c>
      <c r="G11" s="110">
        <f>-(I$4*F12-I$6*F10)</f>
        <v>-32.17391124456384</v>
      </c>
      <c r="H11" s="110">
        <f>J$4*I$5</f>
        <v>-0.31351355413918236</v>
      </c>
      <c r="I11" s="110">
        <f>G11+H11</f>
        <v>-32.487424798703024</v>
      </c>
      <c r="J11" s="112">
        <f>C10-I11</f>
        <v>0.027364798703025883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1.056392268661782</v>
      </c>
      <c r="G12" s="114">
        <f>I$4*F11-I$5*F10</f>
        <v>-0.8552980583197136</v>
      </c>
      <c r="H12" s="114">
        <f>J$4*I$6</f>
        <v>-49.820299978983165</v>
      </c>
      <c r="I12" s="115">
        <f>G12+H12</f>
        <v>-50.675598037302876</v>
      </c>
      <c r="J12" s="116">
        <f>IF('Input Data'!E31=TRUE,"",(D10-I12))</f>
        <v>4.348528037302877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-103.69554</v>
      </c>
      <c r="C14" s="123">
        <f>'Input Data'!C32</f>
        <v>-34.44031</v>
      </c>
      <c r="D14" s="123">
        <f>'Input Data'!D32</f>
        <v>-47.75076</v>
      </c>
      <c r="E14" s="124" t="s">
        <v>1</v>
      </c>
      <c r="F14" s="125">
        <f>C14*I$6-D14*I$5</f>
        <v>34.13791007159986</v>
      </c>
      <c r="G14" s="125">
        <f>I$5*F16-I$6-F15</f>
        <v>105.08969912000991</v>
      </c>
      <c r="H14" s="125">
        <f>J$4*I$4</f>
        <v>0.42358247791706366</v>
      </c>
      <c r="I14" s="125">
        <f>G14+H14</f>
        <v>105.51328159792698</v>
      </c>
      <c r="J14" s="126">
        <f>B14-I14</f>
        <v>-209.20882159792697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-104.09570345706764</v>
      </c>
      <c r="G15" s="125">
        <f>-(I$4*F16-I$6*F14)</f>
        <v>-34.14403719381211</v>
      </c>
      <c r="H15" s="125">
        <f>J$4*I$5</f>
        <v>-0.31351355413918236</v>
      </c>
      <c r="I15" s="125">
        <f>G15+H15</f>
        <v>-34.457550747951295</v>
      </c>
      <c r="J15" s="127">
        <f>C14-I15</f>
        <v>0.017240747951298374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0.9453101350322906</v>
      </c>
      <c r="G16" s="129">
        <f>I$4*F15-I$5*F14</f>
        <v>-0.6701796390527939</v>
      </c>
      <c r="H16" s="129">
        <f>J$4*I$6</f>
        <v>-49.820299978983165</v>
      </c>
      <c r="I16" s="130">
        <f>G16+H16</f>
        <v>-50.49047961803596</v>
      </c>
      <c r="J16" s="116">
        <f>IF('Input Data'!E32=TRUE,"",(D14-I16))</f>
        <v>2.739719618035963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-89.28118</v>
      </c>
      <c r="C18" s="137">
        <f>'Input Data'!C33</f>
        <v>-32.88958</v>
      </c>
      <c r="D18" s="137">
        <f>'Input Data'!D33</f>
        <v>-33.64193</v>
      </c>
      <c r="E18" s="138" t="s">
        <v>1</v>
      </c>
      <c r="F18" s="139">
        <f>C18*I$6-D18*I$5</f>
        <v>32.676047134842506</v>
      </c>
      <c r="G18" s="139">
        <f>I$5*F20-I$6-F19</f>
        <v>90.55684968436425</v>
      </c>
      <c r="H18" s="139">
        <f>J$4*I$4</f>
        <v>0.42358247791706366</v>
      </c>
      <c r="I18" s="139">
        <f>G18+H18</f>
        <v>90.98043216228132</v>
      </c>
      <c r="J18" s="140">
        <f>B18-I18</f>
        <v>-180.26161216228132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-89.56220031024975</v>
      </c>
      <c r="G19" s="139">
        <f>-(I$4*F20-I$6*F18)</f>
        <v>-32.68137281530619</v>
      </c>
      <c r="H19" s="139">
        <f>J$4*I$5</f>
        <v>-0.31351355413918236</v>
      </c>
      <c r="I19" s="139">
        <f>G19+H19</f>
        <v>-32.994886369445375</v>
      </c>
      <c r="J19" s="141">
        <f>C18-I19</f>
        <v>0.10530636944537264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0.8414233709429128</v>
      </c>
      <c r="G20" s="143">
        <f>I$4*F19-I$5*F18</f>
        <v>-0.555818531210557</v>
      </c>
      <c r="H20" s="143">
        <f>J$4*I$6</f>
        <v>-49.820299978983165</v>
      </c>
      <c r="I20" s="144">
        <f>G20+H20</f>
        <v>-50.37611851019372</v>
      </c>
      <c r="J20" s="116">
        <f>IF('Input Data'!E33=TRUE,"",(D18-I20))</f>
        <v>16.734188510193718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-73.05466</v>
      </c>
      <c r="C22" s="151">
        <f>'Input Data'!C34</f>
        <v>2.44628</v>
      </c>
      <c r="D22" s="151">
        <f>'Input Data'!D34</f>
        <v>-45.77986</v>
      </c>
      <c r="E22" s="152" t="s">
        <v>1</v>
      </c>
      <c r="F22" s="153">
        <f>C22*I$6-D22*I$5</f>
        <v>-2.7342145604421138</v>
      </c>
      <c r="G22" s="153">
        <f>I$5*F24-I$6-F23</f>
        <v>74.436963682199</v>
      </c>
      <c r="H22" s="153">
        <f>J$4*I$4</f>
        <v>0.42358247791706366</v>
      </c>
      <c r="I22" s="153">
        <f>G22+H22</f>
        <v>74.86054616011607</v>
      </c>
      <c r="J22" s="154">
        <f>B22-I22</f>
        <v>-147.91520616011607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-73.43978142447604</v>
      </c>
      <c r="G23" s="153">
        <f>-(I$4*F24-I$6*F22)</f>
        <v>2.7303301884979847</v>
      </c>
      <c r="H23" s="153">
        <f>J$4*I$5</f>
        <v>-0.31351355413918236</v>
      </c>
      <c r="I23" s="153">
        <f>G23+H23</f>
        <v>2.4168166343588022</v>
      </c>
      <c r="J23" s="155">
        <f>C22-I23</f>
        <v>0.02946336564119756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0.4389014421861675</v>
      </c>
      <c r="G24" s="157">
        <f>I$4*F23-I$5*F22</f>
        <v>-0.6415704006487607</v>
      </c>
      <c r="H24" s="157">
        <f>J$4*I$6</f>
        <v>-49.820299978983165</v>
      </c>
      <c r="I24" s="158">
        <f>G24+H24</f>
        <v>-50.461870379631925</v>
      </c>
      <c r="J24" s="116">
        <f>IF('Input Data'!E34=TRUE,"",(D22-I24))</f>
        <v>4.682010379631926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0</v>
      </c>
      <c r="C26" s="165">
        <f>'Input Data'!C35</f>
        <v>0</v>
      </c>
      <c r="D26" s="165">
        <f>'Input Data'!D35</f>
        <v>0</v>
      </c>
      <c r="E26" s="166" t="s">
        <v>1</v>
      </c>
      <c r="F26" s="167">
        <f>C26*I$6-D26*I$5</f>
        <v>0</v>
      </c>
      <c r="G26" s="167">
        <f>I$5*F28-I$6-F27</f>
        <v>0.9999440607185854</v>
      </c>
      <c r="H26" s="167">
        <f>J$4*I$4</f>
        <v>0.42358247791706366</v>
      </c>
      <c r="I26" s="167">
        <f>G26+H26</f>
        <v>1.423526538635649</v>
      </c>
      <c r="J26" s="168">
        <f>B26-I26</f>
        <v>-1.423526538635649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0</v>
      </c>
      <c r="G27" s="167">
        <f>-(I$4*F28-I$6*F26)</f>
        <v>0</v>
      </c>
      <c r="H27" s="167">
        <f>J$4*I$5</f>
        <v>-0.31351355413918236</v>
      </c>
      <c r="I27" s="167">
        <f>G27+H27</f>
        <v>-0.31351355413918236</v>
      </c>
      <c r="J27" s="169">
        <f>C26-I27</f>
        <v>0.31351355413918236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0</v>
      </c>
      <c r="G28" s="171">
        <f>I$4*F27-I$5*F26</f>
        <v>0</v>
      </c>
      <c r="H28" s="171">
        <f>J$4*I$6</f>
        <v>-49.820299978983165</v>
      </c>
      <c r="I28" s="172">
        <f>G28+H28</f>
        <v>-49.820299978983165</v>
      </c>
      <c r="J28" s="116">
        <f>IF('Input Data'!E35=TRUE,"",(D26-I28))</f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0</v>
      </c>
      <c r="C30" s="179">
        <f>'Input Data'!C36</f>
        <v>0</v>
      </c>
      <c r="D30" s="179">
        <f>'Input Data'!D36</f>
        <v>0</v>
      </c>
      <c r="E30" s="180" t="s">
        <v>1</v>
      </c>
      <c r="F30" s="181">
        <f>C30*I$6-D30*I$5</f>
        <v>0</v>
      </c>
      <c r="G30" s="181">
        <f>I$5*F32-I$6-F31</f>
        <v>0.9999440607185854</v>
      </c>
      <c r="H30" s="181">
        <f>J$4*I$4</f>
        <v>0.42358247791706366</v>
      </c>
      <c r="I30" s="181">
        <f>G30+H30</f>
        <v>1.423526538635649</v>
      </c>
      <c r="J30" s="182">
        <f>B30-I30</f>
        <v>-1.423526538635649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0</v>
      </c>
      <c r="G31" s="181">
        <f>-(I$4*F32-I$6*F30)</f>
        <v>0</v>
      </c>
      <c r="H31" s="181">
        <f>J$4*I$5</f>
        <v>-0.31351355413918236</v>
      </c>
      <c r="I31" s="181">
        <f>G31+H31</f>
        <v>-0.31351355413918236</v>
      </c>
      <c r="J31" s="183">
        <f>C30-I31</f>
        <v>0.31351355413918236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0</v>
      </c>
      <c r="G32" s="185">
        <f>I$4*F31-I$5*F30</f>
        <v>0</v>
      </c>
      <c r="H32" s="185">
        <f>J$4*I$6</f>
        <v>-49.820299978983165</v>
      </c>
      <c r="I32" s="186">
        <f>G32+H32</f>
        <v>-49.820299978983165</v>
      </c>
      <c r="J32" s="116">
        <f>IF('Input Data'!E36=TRUE,"",(D30-I32))</f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-143.31704</v>
      </c>
      <c r="C34" s="193">
        <f>'Input Data'!C37</f>
        <v>11.41018</v>
      </c>
      <c r="D34" s="193">
        <f>'Input Data'!D37</f>
        <v>-33.28394</v>
      </c>
      <c r="E34" s="194" t="s">
        <v>1</v>
      </c>
      <c r="F34" s="195">
        <f>C34*I$6-D34*I$5</f>
        <v>-11.618982103559476</v>
      </c>
      <c r="G34" s="195">
        <f>I$5*F36-I$6-F35</f>
        <v>144.58687374231152</v>
      </c>
      <c r="H34" s="195">
        <f>J$4*I$4</f>
        <v>0.42358247791706366</v>
      </c>
      <c r="I34" s="195">
        <f>G34+H34</f>
        <v>145.01045622022858</v>
      </c>
      <c r="J34" s="196">
        <f>B34-I34</f>
        <v>-288.32749622022857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-143.5919940484313</v>
      </c>
      <c r="G35" s="195">
        <f>-(I$4*F36-I$6*F34)</f>
        <v>11.61148977184894</v>
      </c>
      <c r="H35" s="195">
        <f>J$4*I$5</f>
        <v>-0.31351355413918236</v>
      </c>
      <c r="I35" s="195">
        <f>G35+H35</f>
        <v>11.297976217709756</v>
      </c>
      <c r="J35" s="197">
        <f>C34-I35</f>
        <v>0.11220378229024419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0.8048213115270496</v>
      </c>
      <c r="G36" s="199">
        <f>I$4*F35-I$5*F34</f>
        <v>-1.2938933503350916</v>
      </c>
      <c r="H36" s="199">
        <f>J$4*I$6</f>
        <v>-49.820299978983165</v>
      </c>
      <c r="I36" s="200">
        <f>G36+H36</f>
        <v>-51.114193329318255</v>
      </c>
      <c r="J36" s="116">
        <f>IF('Input Data'!E37=TRUE,"",(D34-I36))</f>
        <v>17.830253329318253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-144.10783</v>
      </c>
      <c r="C38" s="207">
        <f>'Input Data'!C38</f>
        <v>-4.20369</v>
      </c>
      <c r="D38" s="207">
        <f>'Input Data'!D38</f>
        <v>-36.98412</v>
      </c>
      <c r="E38" s="208" t="s">
        <v>1</v>
      </c>
      <c r="F38" s="209">
        <f>C38*I$6-D38*I$5</f>
        <v>3.9707309530103196</v>
      </c>
      <c r="G38" s="209">
        <f>I$5*F40-I$6-F39</f>
        <v>145.4082108263932</v>
      </c>
      <c r="H38" s="209">
        <f>J$4*I$4</f>
        <v>0.42358247791706366</v>
      </c>
      <c r="I38" s="209">
        <f>G38+H38</f>
        <v>145.83179330431025</v>
      </c>
      <c r="J38" s="210">
        <f>B38-I38</f>
        <v>-289.93962330431026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-144.41419774679198</v>
      </c>
      <c r="G39" s="209">
        <f>-(I$4*F40-I$6*F38)</f>
        <v>-3.9785220742126888</v>
      </c>
      <c r="H39" s="209">
        <f>J$4*I$5</f>
        <v>-0.31351355413918236</v>
      </c>
      <c r="I39" s="209">
        <f>G39+H39</f>
        <v>-4.292035628351871</v>
      </c>
      <c r="J39" s="211">
        <f>C38-I39</f>
        <v>0.08834562835187132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0.942542306645741</v>
      </c>
      <c r="G40" s="213">
        <f>I$4*F39-I$5*F38</f>
        <v>-1.20278467888286</v>
      </c>
      <c r="H40" s="213">
        <f>J$4*I$6</f>
        <v>-49.820299978983165</v>
      </c>
      <c r="I40" s="214">
        <f>G40+H40</f>
        <v>-51.02308465786602</v>
      </c>
      <c r="J40" s="116">
        <f>IF('Input Data'!E38=TRUE,"",(D38-I40))</f>
        <v>14.038964657866025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0</v>
      </c>
      <c r="C42" s="221">
        <f>'Input Data'!C39</f>
        <v>0</v>
      </c>
      <c r="D42" s="221">
        <f>'Input Data'!D39</f>
        <v>0</v>
      </c>
      <c r="E42" s="222" t="s">
        <v>1</v>
      </c>
      <c r="F42" s="223">
        <f>C42*I$6-D42*I$5</f>
        <v>0</v>
      </c>
      <c r="G42" s="223">
        <f>I$5*F44-I$6-F43</f>
        <v>0.9999440607185854</v>
      </c>
      <c r="H42" s="223">
        <f>J$4*I$4</f>
        <v>0.42358247791706366</v>
      </c>
      <c r="I42" s="223">
        <f>G42+H42</f>
        <v>1.423526538635649</v>
      </c>
      <c r="J42" s="224">
        <f>B42-I42</f>
        <v>-1.423526538635649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0</v>
      </c>
      <c r="G43" s="223">
        <f>-(I$4*F44-I$6*F42)</f>
        <v>0</v>
      </c>
      <c r="H43" s="223">
        <f>J$4*I$5</f>
        <v>-0.31351355413918236</v>
      </c>
      <c r="I43" s="223">
        <f>G43+H43</f>
        <v>-0.31351355413918236</v>
      </c>
      <c r="J43" s="225">
        <f>C42-I43</f>
        <v>0.31351355413918236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0</v>
      </c>
      <c r="G44" s="227">
        <f>I$4*F43-I$5*F42</f>
        <v>0</v>
      </c>
      <c r="H44" s="227">
        <f>J$4*I$6</f>
        <v>-49.820299978983165</v>
      </c>
      <c r="I44" s="228">
        <f>G44+H44</f>
        <v>-49.820299978983165</v>
      </c>
      <c r="J44" s="116">
        <f>IF('Input Data'!E39=TRUE,"",(D42-I44))</f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0.9999440607185854</v>
      </c>
      <c r="H46" s="237">
        <f>J$4*I$4</f>
        <v>0.42358247791706366</v>
      </c>
      <c r="I46" s="237">
        <f>G46+H46</f>
        <v>1.423526538635649</v>
      </c>
      <c r="J46" s="238">
        <f>B46-I46</f>
        <v>-1.423526538635649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-0.31351355413918236</v>
      </c>
      <c r="I47" s="237">
        <f>G47+H47</f>
        <v>-0.31351355413918236</v>
      </c>
      <c r="J47" s="239">
        <f>C46-I47</f>
        <v>0.31351355413918236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-49.820299978983165</v>
      </c>
      <c r="I48" s="242">
        <f>G48+H48</f>
        <v>-49.820299978983165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0.9999440607185854</v>
      </c>
      <c r="H50" s="253">
        <f>J$4*I$4</f>
        <v>0.42358247791706366</v>
      </c>
      <c r="I50" s="253">
        <f>G50+H50</f>
        <v>1.423526538635649</v>
      </c>
      <c r="J50" s="254">
        <f>B50-I50</f>
        <v>-1.423526538635649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-0.31351355413918236</v>
      </c>
      <c r="I51" s="253">
        <f>G51+H51</f>
        <v>-0.31351355413918236</v>
      </c>
      <c r="J51" s="255">
        <f>C50-I51</f>
        <v>0.31351355413918236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-49.820299978983165</v>
      </c>
      <c r="I52" s="258">
        <f>G52+H52</f>
        <v>-49.820299978983165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0.9999440607185854</v>
      </c>
      <c r="H54" s="271">
        <f>J$4*I$4</f>
        <v>0.42358247791706366</v>
      </c>
      <c r="I54" s="271">
        <f>G54+H54</f>
        <v>1.423526538635649</v>
      </c>
      <c r="J54" s="272">
        <f>B54-I54</f>
        <v>-1.423526538635649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-0.31351355413918236</v>
      </c>
      <c r="I55" s="271">
        <f>G55+H55</f>
        <v>-0.31351355413918236</v>
      </c>
      <c r="J55" s="273">
        <f>C54-I55</f>
        <v>0.31351355413918236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-49.820299978983165</v>
      </c>
      <c r="I56" s="276">
        <f>G56+H56</f>
        <v>-49.820299978983165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0.9999440607185854</v>
      </c>
      <c r="H58" s="281">
        <f>J$4*I$4</f>
        <v>0.42358247791706366</v>
      </c>
      <c r="I58" s="281">
        <f>G58+H58</f>
        <v>1.423526538635649</v>
      </c>
      <c r="J58" s="282">
        <f>B58-I58</f>
        <v>-1.423526538635649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-0.31351355413918236</v>
      </c>
      <c r="I59" s="281">
        <f>G59+H59</f>
        <v>-0.31351355413918236</v>
      </c>
      <c r="J59" s="283">
        <f>C58-I59</f>
        <v>0.31351355413918236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-49.820299978983165</v>
      </c>
      <c r="I60" s="286">
        <f>G60+H60</f>
        <v>-49.820299978983165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0.9999440607185854</v>
      </c>
      <c r="H62" s="295">
        <f>J$4*I$4</f>
        <v>0.42358247791706366</v>
      </c>
      <c r="I62" s="295">
        <f>G62+H62</f>
        <v>1.423526538635649</v>
      </c>
      <c r="J62" s="296">
        <f>B62-I62</f>
        <v>-1.423526538635649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-0.31351355413918236</v>
      </c>
      <c r="I63" s="295">
        <f>G63+H63</f>
        <v>-0.31351355413918236</v>
      </c>
      <c r="J63" s="297">
        <f>C62-I63</f>
        <v>0.31351355413918236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-49.820299978983165</v>
      </c>
      <c r="I64" s="300">
        <f>G64+H64</f>
        <v>-49.820299978983165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0.9999440607185854</v>
      </c>
      <c r="H66" s="307">
        <f>J$4*I$4</f>
        <v>0.42358247791706366</v>
      </c>
      <c r="I66" s="307">
        <f>G66+H66</f>
        <v>1.423526538635649</v>
      </c>
      <c r="J66" s="308">
        <f>B66-I66</f>
        <v>-1.423526538635649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-0.31351355413918236</v>
      </c>
      <c r="I67" s="307">
        <f>G67+H67</f>
        <v>-0.31351355413918236</v>
      </c>
      <c r="J67" s="309">
        <f>C66-I67</f>
        <v>0.31351355413918236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-49.820299978983165</v>
      </c>
      <c r="I68" s="311">
        <f>G68+H68</f>
        <v>-49.820299978983165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4" customWidth="1"/>
    <col min="13" max="17" width="6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3" t="s">
        <v>87</v>
      </c>
      <c r="I1" s="464"/>
      <c r="J1" s="464"/>
      <c r="K1" s="464"/>
      <c r="L1" s="465"/>
    </row>
    <row r="2" spans="1:17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541">
        <v>5</v>
      </c>
      <c r="I2" s="542"/>
      <c r="J2" s="541">
        <v>4</v>
      </c>
      <c r="K2" s="542"/>
      <c r="L2" s="541">
        <v>3</v>
      </c>
      <c r="M2" s="542"/>
      <c r="N2" s="541">
        <v>2</v>
      </c>
      <c r="O2" s="542"/>
      <c r="P2" s="541" t="s">
        <v>92</v>
      </c>
      <c r="Q2" s="542"/>
    </row>
    <row r="3" spans="1:17" ht="13.5" thickBot="1">
      <c r="A3" s="500"/>
      <c r="B3" s="501"/>
      <c r="C3" s="501"/>
      <c r="D3" s="502"/>
      <c r="E3" s="502"/>
      <c r="F3" s="503"/>
      <c r="G3" s="504"/>
      <c r="H3" s="511" t="s">
        <v>90</v>
      </c>
      <c r="I3" s="511" t="s">
        <v>91</v>
      </c>
      <c r="J3" s="511" t="s">
        <v>90</v>
      </c>
      <c r="K3" s="511" t="s">
        <v>91</v>
      </c>
      <c r="L3" s="511" t="s">
        <v>90</v>
      </c>
      <c r="M3" s="511" t="s">
        <v>91</v>
      </c>
      <c r="N3" s="511" t="s">
        <v>90</v>
      </c>
      <c r="O3" s="511" t="s">
        <v>91</v>
      </c>
      <c r="P3" s="511" t="s">
        <v>90</v>
      </c>
      <c r="Q3" s="511" t="s">
        <v>91</v>
      </c>
    </row>
    <row r="4" spans="1:17" ht="12.75">
      <c r="A4" s="43">
        <v>1</v>
      </c>
      <c r="B4" s="64">
        <f>offsets!J12</f>
        <v>4.348528037302877</v>
      </c>
      <c r="C4" s="65">
        <f>IF('Input Data'!E31=TRUE,"",IF('Input Data'!N$23="G",'Input Data'!G5,IF('Input Data'!N$23="H",'Input Data'!H5)))</f>
        <v>4.059986105874593</v>
      </c>
      <c r="D4" s="66">
        <f>IF('Input Data'!E31=TRUE,"",(B4-B$20))</f>
        <v>1.6088084192669143</v>
      </c>
      <c r="E4" s="66">
        <f>IF('Input Data'!E31=TRUE,"",(C4-C$20))</f>
        <v>1.6056351807482443</v>
      </c>
      <c r="F4" s="67">
        <f>IF('Input Data'!E31=TRUE,"",(E4-D4))</f>
        <v>-0.0031732385186700185</v>
      </c>
      <c r="G4" s="468">
        <f>IF('Input Data'!E31=TRUE,"",(F4-F$20))</f>
        <v>0</v>
      </c>
      <c r="H4" s="537"/>
      <c r="I4" s="472"/>
      <c r="J4" s="535">
        <v>0</v>
      </c>
      <c r="K4" s="473"/>
      <c r="L4" s="533">
        <v>0</v>
      </c>
      <c r="M4" s="528">
        <v>0</v>
      </c>
      <c r="N4" s="531">
        <v>0</v>
      </c>
      <c r="O4" s="528">
        <v>0</v>
      </c>
      <c r="P4" s="529">
        <v>0</v>
      </c>
      <c r="Q4" s="528">
        <v>0</v>
      </c>
    </row>
    <row r="5" spans="1:17" ht="12.75">
      <c r="A5" s="43">
        <v>2</v>
      </c>
      <c r="B5" s="68">
        <f>offsets!J16</f>
        <v>2.739719618035963</v>
      </c>
      <c r="C5" s="65">
        <f>IF('Input Data'!E32=TRUE,"",IF('Input Data'!N$23="G",'Input Data'!G6,IF('Input Data'!N$23="H",'Input Data'!H6)))</f>
        <v>2.4543509251263487</v>
      </c>
      <c r="D5" s="66">
        <f>IF('Input Data'!E32=TRUE,"",(B5-B$20))</f>
        <v>0</v>
      </c>
      <c r="E5" s="66">
        <f>IF('Input Data'!E32=TRUE,"",(C5-C$20))</f>
        <v>0</v>
      </c>
      <c r="F5" s="67">
        <f>IF('Input Data'!E32=TRUE,"",(E5-D5))</f>
        <v>0</v>
      </c>
      <c r="G5" s="468">
        <f>IF('Input Data'!E32=TRUE,"",(F5-F$20))</f>
        <v>0.0031732385186700185</v>
      </c>
      <c r="H5" s="534"/>
      <c r="I5" s="474"/>
      <c r="J5" s="536">
        <v>0.0031732385186700185</v>
      </c>
      <c r="K5" s="475"/>
      <c r="L5" s="534">
        <v>0.005215179223000632</v>
      </c>
      <c r="M5" s="527">
        <v>0.002</v>
      </c>
      <c r="N5" s="532">
        <v>0.004160443999424501</v>
      </c>
      <c r="O5" s="527">
        <v>0</v>
      </c>
      <c r="P5" s="530">
        <v>0.003717962888480031</v>
      </c>
      <c r="Q5" s="527">
        <v>0</v>
      </c>
    </row>
    <row r="6" spans="1:17" ht="12.75">
      <c r="A6" s="43">
        <v>3</v>
      </c>
      <c r="B6" s="68">
        <f>offsets!J20</f>
        <v>16.734188510193718</v>
      </c>
      <c r="C6" s="65">
        <f>IF('Input Data'!E33=TRUE,"",IF('Input Data'!N$23="G",'Input Data'!G7,IF('Input Data'!N$23="H",'Input Data'!H7)))</f>
        <v>16.448019643448678</v>
      </c>
      <c r="D6" s="66">
        <f>IF('Input Data'!E33=TRUE,"",(B6-B$20))</f>
        <v>13.994468892157755</v>
      </c>
      <c r="E6" s="66">
        <f>IF('Input Data'!E33=TRUE,"",(C6-C$20))</f>
        <v>13.99366871832233</v>
      </c>
      <c r="F6" s="67">
        <f>IF('Input Data'!E33=TRUE,"",(E6-D6))</f>
        <v>-0.0008001738354259658</v>
      </c>
      <c r="G6" s="468">
        <f>IF('Input Data'!E33=TRUE,"",(F6-F$20))</f>
        <v>0.0023730646832440527</v>
      </c>
      <c r="H6" s="534"/>
      <c r="I6" s="474"/>
      <c r="J6" s="536">
        <v>0.0023730646832440527</v>
      </c>
      <c r="K6" s="475"/>
      <c r="L6" s="534">
        <v>0.006843127470300914</v>
      </c>
      <c r="M6" s="527">
        <v>0.005</v>
      </c>
      <c r="N6" s="532">
        <v>0.008305325956609266</v>
      </c>
      <c r="O6" s="527">
        <v>0</v>
      </c>
      <c r="P6" s="530">
        <v>0.007135445989884914</v>
      </c>
      <c r="Q6" s="527">
        <v>0</v>
      </c>
    </row>
    <row r="7" spans="1:17" ht="12.75">
      <c r="A7" s="43">
        <v>4</v>
      </c>
      <c r="B7" s="68">
        <f>offsets!J24</f>
        <v>4.682010379631926</v>
      </c>
      <c r="C7" s="65">
        <f>IF('Input Data'!E34=TRUE,"",IF('Input Data'!N$23="G",'Input Data'!G8,IF('Input Data'!N$23="H",'Input Data'!H8)))</f>
        <v>4.3936221365025165</v>
      </c>
      <c r="D7" s="66">
        <f>IF('Input Data'!E34=TRUE,"",(B7-B$20))</f>
        <v>1.942290761595963</v>
      </c>
      <c r="E7" s="66">
        <f>IF('Input Data'!E34=TRUE,"",(C7-C$20))</f>
        <v>1.9392712113761679</v>
      </c>
      <c r="F7" s="67">
        <f>IF('Input Data'!E34=TRUE,"",(E7-D7))</f>
        <v>-0.003019550219795164</v>
      </c>
      <c r="G7" s="468">
        <f>IF('Input Data'!E34=TRUE,"",(F7-F$20))</f>
        <v>0.00015368829887485447</v>
      </c>
      <c r="H7" s="534"/>
      <c r="I7" s="474"/>
      <c r="J7" s="536">
        <v>0.00015368829887485447</v>
      </c>
      <c r="K7" s="475"/>
      <c r="L7" s="534">
        <v>0.010369107745427542</v>
      </c>
      <c r="M7" s="526">
        <v>0.009</v>
      </c>
      <c r="N7" s="532">
        <v>0.016931128343140145</v>
      </c>
      <c r="O7" s="527">
        <v>0.007</v>
      </c>
      <c r="P7" s="530">
        <v>0.02615922517181879</v>
      </c>
      <c r="Q7" s="527">
        <v>0.011</v>
      </c>
    </row>
    <row r="8" spans="1:17" ht="12.75">
      <c r="A8" s="43">
        <v>5</v>
      </c>
      <c r="B8" s="68">
        <f>offsets!J28</f>
      </c>
      <c r="C8" s="65">
        <f>IF('Input Data'!E35=TRUE,"",IF('Input Data'!N$23="G",'Input Data'!G9,IF('Input Data'!N$23="H",'Input Data'!H9)))</f>
      </c>
      <c r="D8" s="66">
        <f>IF('Input Data'!E35=TRUE,"",(B8-B$20))</f>
      </c>
      <c r="E8" s="66">
        <f>IF('Input Data'!E35=TRUE,"",(C8-C$20))</f>
      </c>
      <c r="F8" s="67">
        <f>IF('Input Data'!E35=TRUE,"",(E8-D8))</f>
      </c>
      <c r="G8" s="468">
        <f>IF('Input Data'!E35=TRUE,"",(F8-F$20))</f>
      </c>
      <c r="H8" s="534"/>
      <c r="I8" s="474"/>
      <c r="J8" s="536" t="s">
        <v>97</v>
      </c>
      <c r="K8" s="475"/>
      <c r="L8" s="534" t="s">
        <v>97</v>
      </c>
      <c r="M8" s="526">
        <v>0.01</v>
      </c>
      <c r="N8" s="532" t="s">
        <v>97</v>
      </c>
      <c r="O8" s="526">
        <v>0.02</v>
      </c>
      <c r="P8" s="530" t="s">
        <v>97</v>
      </c>
      <c r="Q8" s="526">
        <v>0.032</v>
      </c>
    </row>
    <row r="9" spans="1:17" ht="12.75">
      <c r="A9" s="43">
        <v>6</v>
      </c>
      <c r="B9" s="68">
        <f>offsets!J32</f>
      </c>
      <c r="C9" s="65">
        <f>IF('Input Data'!E36=TRUE,"",IF('Input Data'!N$23="G",'Input Data'!G10,IF('Input Data'!N$23="H",'Input Data'!H10)))</f>
      </c>
      <c r="D9" s="66">
        <f>IF('Input Data'!E36=TRUE,"",(B9-B$20))</f>
      </c>
      <c r="E9" s="66">
        <f>IF('Input Data'!E36=TRUE,"",(C9-C$20))</f>
      </c>
      <c r="F9" s="67">
        <f>IF('Input Data'!E36=TRUE,"",(E9-D9))</f>
      </c>
      <c r="G9" s="468">
        <f>IF('Input Data'!E36=TRUE,"",(F9-F$20))</f>
      </c>
      <c r="H9" s="534"/>
      <c r="I9" s="474"/>
      <c r="J9" s="536" t="s">
        <v>97</v>
      </c>
      <c r="K9" s="475"/>
      <c r="L9" s="534" t="s">
        <v>97</v>
      </c>
      <c r="M9" s="538">
        <v>0.045</v>
      </c>
      <c r="N9" s="532" t="s">
        <v>97</v>
      </c>
      <c r="O9" s="538">
        <v>0.038</v>
      </c>
      <c r="P9" s="530" t="s">
        <v>97</v>
      </c>
      <c r="Q9" s="527"/>
    </row>
    <row r="10" spans="1:17" ht="12.75">
      <c r="A10" s="43">
        <v>7</v>
      </c>
      <c r="B10" s="68">
        <f>offsets!J36</f>
        <v>17.830253329318253</v>
      </c>
      <c r="C10" s="65">
        <f>IF('Input Data'!E37=TRUE,"",IF('Input Data'!N$23="G",'Input Data'!G11,IF('Input Data'!N$23="H",'Input Data'!H11)))</f>
        <v>17.54231909315246</v>
      </c>
      <c r="D10" s="66">
        <f>IF('Input Data'!E37=TRUE,"",(B10-B$20))</f>
        <v>15.09053371128229</v>
      </c>
      <c r="E10" s="66">
        <f>IF('Input Data'!E37=TRUE,"",(C10-C$20))</f>
        <v>15.087968168026112</v>
      </c>
      <c r="F10" s="67">
        <f>IF('Input Data'!E37=TRUE,"",(E10-D10))</f>
        <v>-0.0025655432561784153</v>
      </c>
      <c r="G10" s="468">
        <f>IF('Input Data'!E37=TRUE,"",(F10-F$20))</f>
        <v>0.0006076952624916032</v>
      </c>
      <c r="H10" s="534"/>
      <c r="I10" s="474"/>
      <c r="J10" s="536">
        <v>0.0006076952624916032</v>
      </c>
      <c r="K10" s="475"/>
      <c r="L10" s="534">
        <v>0.005020790073704262</v>
      </c>
      <c r="M10" s="527">
        <v>0.005</v>
      </c>
      <c r="N10" s="532">
        <v>0.01204476952621647</v>
      </c>
      <c r="O10" s="527">
        <v>0.006</v>
      </c>
      <c r="P10" s="530">
        <v>0.01821782230305402</v>
      </c>
      <c r="Q10" s="527">
        <v>0.007</v>
      </c>
    </row>
    <row r="11" spans="1:17" ht="12.75">
      <c r="A11" s="43">
        <v>8</v>
      </c>
      <c r="B11" s="68">
        <f>offsets!J40</f>
        <v>14.038964657866025</v>
      </c>
      <c r="C11" s="65">
        <f>IF('Input Data'!E38=TRUE,"",IF('Input Data'!N$23="G",'Input Data'!G12,IF('Input Data'!N$23="H",'Input Data'!H12)))</f>
        <v>13.7539212821087</v>
      </c>
      <c r="D11" s="66">
        <f>IF('Input Data'!E38=TRUE,"",(B11-B$20))</f>
        <v>11.299245039830062</v>
      </c>
      <c r="E11" s="66">
        <f>IF('Input Data'!E38=TRUE,"",(C11-C$20))</f>
        <v>11.29957035698235</v>
      </c>
      <c r="F11" s="67">
        <f>IF('Input Data'!E38=TRUE,"",(E11-D11))</f>
        <v>0.0003253171522885623</v>
      </c>
      <c r="G11" s="468">
        <f>IF('Input Data'!E38=TRUE,"",(F11-F$20))</f>
        <v>0.0034985556709585808</v>
      </c>
      <c r="H11" s="534"/>
      <c r="I11" s="474"/>
      <c r="J11" s="536">
        <v>0.0034985556709585808</v>
      </c>
      <c r="K11" s="475"/>
      <c r="L11" s="534">
        <v>0.0045515498693902146</v>
      </c>
      <c r="M11" s="540">
        <v>0.004</v>
      </c>
      <c r="N11" s="532">
        <v>0.009005102108147867</v>
      </c>
      <c r="O11" s="527">
        <v>0.003</v>
      </c>
      <c r="P11" s="530">
        <v>0.011494835992131414</v>
      </c>
      <c r="Q11" s="527">
        <v>2.5</v>
      </c>
    </row>
    <row r="12" spans="1:17" ht="12.75">
      <c r="A12" s="43">
        <v>9</v>
      </c>
      <c r="B12" s="68">
        <f>offsets!J44</f>
      </c>
      <c r="C12" s="65">
        <f>IF('Input Data'!E39=TRUE,"",IF('Input Data'!N$23="G",'Input Data'!G13,IF('Input Data'!N$23="H",'Input Data'!H13)))</f>
      </c>
      <c r="D12" s="66">
        <f>IF('Input Data'!E39=TRUE,"",(B12-B$20))</f>
      </c>
      <c r="E12" s="66">
        <f>IF('Input Data'!E39=TRUE,"",(C12-C$20))</f>
      </c>
      <c r="F12" s="67">
        <f>IF('Input Data'!E39=TRUE,"",(E12-D12))</f>
      </c>
      <c r="G12" s="468">
        <f>IF('Input Data'!E39=TRUE,"",(F12-F$20))</f>
      </c>
      <c r="H12" s="474"/>
      <c r="I12" s="474"/>
      <c r="J12" s="505"/>
      <c r="K12" s="475"/>
      <c r="L12" s="474"/>
      <c r="M12" s="476"/>
      <c r="N12" s="509"/>
      <c r="O12" s="476"/>
      <c r="P12" s="509"/>
      <c r="Q12" s="476"/>
    </row>
    <row r="13" spans="1:17" ht="12.75">
      <c r="A13" s="43">
        <v>10</v>
      </c>
      <c r="B13" s="68">
        <f>offsets!J48</f>
      </c>
      <c r="C13" s="65">
        <f>IF('Input Data'!E40=TRUE,"",IF('Input Data'!N$23="G",'Input Data'!G14,IF('Input Data'!N$23="H",'Input Data'!H14)))</f>
      </c>
      <c r="D13" s="66">
        <f>IF('Input Data'!E40=TRUE,"",(B13-B$20))</f>
      </c>
      <c r="E13" s="66">
        <f>IF('Input Data'!E40=TRUE,"",(C13-C$20))</f>
      </c>
      <c r="F13" s="67">
        <f>IF('Input Data'!E40=TRUE,"",(E13-D13))</f>
      </c>
      <c r="G13" s="468">
        <f>IF('Input Data'!E40=TRUE,"",(F13-F$20))</f>
      </c>
      <c r="H13" s="474"/>
      <c r="I13" s="474"/>
      <c r="J13" s="505"/>
      <c r="K13" s="475"/>
      <c r="L13" s="474"/>
      <c r="M13" s="476"/>
      <c r="N13" s="509"/>
      <c r="O13" s="476"/>
      <c r="P13" s="509"/>
      <c r="Q13" s="476"/>
    </row>
    <row r="14" spans="1:17" ht="12.75">
      <c r="A14" s="43">
        <v>11</v>
      </c>
      <c r="B14" s="68">
        <f>offsets!J52</f>
      </c>
      <c r="C14" s="65">
        <f>IF('Input Data'!E41=TRUE,"",IF('Input Data'!N$23="G",'Input Data'!G15,IF('Input Data'!N$23="H",'Input Data'!H15)))</f>
      </c>
      <c r="D14" s="66">
        <f>IF('Input Data'!E41=TRUE,"",(B14-B$20))</f>
      </c>
      <c r="E14" s="66">
        <f>IF('Input Data'!E41=TRUE,"",(C14-C$20))</f>
      </c>
      <c r="F14" s="67">
        <f>IF('Input Data'!E41=TRUE,"",(E14-D14))</f>
      </c>
      <c r="G14" s="468">
        <f>IF('Input Data'!E41=TRUE,"",(F14-F$20))</f>
      </c>
      <c r="H14" s="474"/>
      <c r="I14" s="475"/>
      <c r="J14" s="505"/>
      <c r="K14" s="474"/>
      <c r="L14" s="474"/>
      <c r="M14" s="476"/>
      <c r="N14" s="509"/>
      <c r="O14" s="476"/>
      <c r="P14" s="509"/>
      <c r="Q14" s="476"/>
    </row>
    <row r="15" spans="1:17" ht="12.75">
      <c r="A15" s="43">
        <v>12</v>
      </c>
      <c r="B15" s="68">
        <f>offsets!J56</f>
      </c>
      <c r="C15" s="65">
        <f>IF('Input Data'!E42=TRUE,"",IF('Input Data'!N$23="G",'Input Data'!G16,IF('Input Data'!N$23="H",'Input Data'!H16)))</f>
      </c>
      <c r="D15" s="66">
        <f>IF('Input Data'!E42=TRUE,"",(B15-B$20))</f>
      </c>
      <c r="E15" s="66">
        <f>IF('Input Data'!E42=TRUE,"",(C15-C$20))</f>
      </c>
      <c r="F15" s="67">
        <f>IF('Input Data'!E42=TRUE,"",(E15-D15))</f>
      </c>
      <c r="G15" s="468">
        <f>IF('Input Data'!E42=TRUE,"",(F15-F$20))</f>
      </c>
      <c r="H15" s="474"/>
      <c r="I15" s="475"/>
      <c r="J15" s="505"/>
      <c r="K15" s="474"/>
      <c r="L15" s="474"/>
      <c r="M15" s="476"/>
      <c r="N15" s="509"/>
      <c r="O15" s="476"/>
      <c r="P15" s="509"/>
      <c r="Q15" s="476"/>
    </row>
    <row r="16" spans="1:17" ht="12.75">
      <c r="A16" s="43">
        <v>13</v>
      </c>
      <c r="B16" s="68">
        <f>offsets!J60</f>
      </c>
      <c r="C16" s="65">
        <f>IF('Input Data'!E43=TRUE,"",IF('Input Data'!N$23="G",'Input Data'!G17,IF('Input Data'!N$23="H",'Input Data'!H17)))</f>
      </c>
      <c r="D16" s="66">
        <f>IF('Input Data'!E43=TRUE,"",(B16-B$20))</f>
      </c>
      <c r="E16" s="66">
        <f>IF('Input Data'!E43=TRUE,"",(C16-C$20))</f>
      </c>
      <c r="F16" s="67">
        <f>IF('Input Data'!E43=TRUE,"",(E16-D16))</f>
      </c>
      <c r="G16" s="468">
        <f>IF('Input Data'!E43=TRUE,"",(F16-F$20))</f>
      </c>
      <c r="H16" s="476"/>
      <c r="I16" s="477"/>
      <c r="J16" s="506"/>
      <c r="K16" s="474"/>
      <c r="L16" s="474"/>
      <c r="M16" s="478"/>
      <c r="N16" s="510"/>
      <c r="O16" s="478"/>
      <c r="P16" s="510"/>
      <c r="Q16" s="478"/>
    </row>
    <row r="17" spans="1:17" ht="12.75">
      <c r="A17" s="43">
        <v>14</v>
      </c>
      <c r="B17" s="68">
        <f>offsets!J64</f>
      </c>
      <c r="C17" s="65">
        <f>IF('Input Data'!E44=TRUE,"",IF('Input Data'!N$23="G",'Input Data'!G18,IF('Input Data'!N$23="H",'Input Data'!H18)))</f>
      </c>
      <c r="D17" s="66">
        <f>IF('Input Data'!E44=TRUE,"",(B17-B$20))</f>
      </c>
      <c r="E17" s="66">
        <f>IF('Input Data'!E44=TRUE,"",(C17-C$20))</f>
      </c>
      <c r="F17" s="67">
        <f>IF('Input Data'!E44=TRUE,"",(E17-D17))</f>
      </c>
      <c r="G17" s="468">
        <f>IF('Input Data'!E44=TRUE,"",(F17-F$20))</f>
      </c>
      <c r="H17" s="476"/>
      <c r="I17" s="476"/>
      <c r="J17" s="506"/>
      <c r="K17" s="474"/>
      <c r="L17" s="474"/>
      <c r="M17" s="478"/>
      <c r="N17" s="510"/>
      <c r="O17" s="478"/>
      <c r="P17" s="510"/>
      <c r="Q17" s="478"/>
    </row>
    <row r="18" spans="1:17" ht="12" customHeight="1" thickBot="1">
      <c r="A18" s="43">
        <v>15</v>
      </c>
      <c r="B18" s="68">
        <f>offsets!J68</f>
      </c>
      <c r="C18" s="65">
        <f>IF('Input Data'!E45=TRUE,"",IF('Input Data'!N$23="G",'Input Data'!G19,IF('Input Data'!N$23="H",'Input Data'!H19)))</f>
      </c>
      <c r="D18" s="66">
        <f>IF('Input Data'!E45=TRUE,"",(B18-B$20))</f>
      </c>
      <c r="E18" s="66">
        <f>IF('Input Data'!E45=TRUE,"",(C18-C$20))</f>
      </c>
      <c r="F18" s="67">
        <f>IF('Input Data'!E45=TRUE,"",(E18-D18))</f>
      </c>
      <c r="G18" s="468">
        <f>IF('Input Data'!E45=TRUE,"",(F18-F$20))</f>
      </c>
      <c r="H18" s="476"/>
      <c r="I18" s="476"/>
      <c r="J18" s="506"/>
      <c r="K18" s="474"/>
      <c r="L18" s="474"/>
      <c r="M18" s="478"/>
      <c r="N18" s="510"/>
      <c r="O18" s="478"/>
      <c r="P18" s="510"/>
      <c r="Q18" s="478"/>
    </row>
    <row r="19" spans="1:17" ht="12.75">
      <c r="A19" s="51" t="s">
        <v>20</v>
      </c>
      <c r="B19" s="69">
        <f>MAX(B4:B18)</f>
        <v>17.830253329318253</v>
      </c>
      <c r="C19" s="69">
        <f>MAX(C4:C18)</f>
        <v>17.54231909315246</v>
      </c>
      <c r="D19" s="69">
        <f>MAX(D4:D18)</f>
        <v>15.09053371128229</v>
      </c>
      <c r="E19" s="70">
        <f>MAX(E4:E18)</f>
        <v>15.087968168026112</v>
      </c>
      <c r="F19" s="71">
        <f>MAX(F4:F18)</f>
        <v>0.0003253171522885623</v>
      </c>
      <c r="G19" s="4"/>
      <c r="H19" s="478"/>
      <c r="I19" s="478"/>
      <c r="J19" s="507"/>
      <c r="K19" s="395"/>
      <c r="L19" s="395"/>
      <c r="M19" s="478"/>
      <c r="N19" s="510"/>
      <c r="O19" s="478"/>
      <c r="P19" s="510"/>
      <c r="Q19" s="478"/>
    </row>
    <row r="20" spans="1:17" ht="13.5" thickBot="1">
      <c r="A20" s="52" t="s">
        <v>21</v>
      </c>
      <c r="B20" s="72">
        <f>MIN(B4:B18)</f>
        <v>2.739719618035963</v>
      </c>
      <c r="C20" s="72">
        <f>MIN(C4:C18)</f>
        <v>2.4543509251263487</v>
      </c>
      <c r="D20" s="72">
        <f>MIN(D4:D18)</f>
        <v>0</v>
      </c>
      <c r="E20" s="73">
        <f>MIN(E4:E18)</f>
        <v>0</v>
      </c>
      <c r="F20" s="466">
        <f>MIN(F4:F18)</f>
        <v>-0.0031732385186700185</v>
      </c>
      <c r="G20" s="4"/>
      <c r="H20" s="478"/>
      <c r="I20" s="478"/>
      <c r="J20" s="507"/>
      <c r="K20" s="395"/>
      <c r="L20" s="395"/>
      <c r="M20" s="478"/>
      <c r="N20" s="510"/>
      <c r="O20" s="478"/>
      <c r="P20" s="510"/>
      <c r="Q20" s="478"/>
    </row>
    <row r="21" spans="1:17" ht="13.5" thickBot="1">
      <c r="A21" s="53" t="s">
        <v>22</v>
      </c>
      <c r="B21" s="54"/>
      <c r="C21" s="55"/>
      <c r="D21" s="2"/>
      <c r="E21" s="2"/>
      <c r="F21" s="467"/>
      <c r="G21" s="469">
        <f aca="true" t="shared" si="0" ref="G21:L21">SUM(G4:G20)</f>
        <v>0.00980624243423911</v>
      </c>
      <c r="H21" s="512">
        <f t="shared" si="0"/>
        <v>0</v>
      </c>
      <c r="I21" s="512">
        <f t="shared" si="0"/>
        <v>0</v>
      </c>
      <c r="J21" s="513">
        <f t="shared" si="0"/>
        <v>0.00980624243423911</v>
      </c>
      <c r="K21" s="512">
        <f t="shared" si="0"/>
        <v>0</v>
      </c>
      <c r="L21" s="512">
        <f t="shared" si="0"/>
        <v>0.031999754381823564</v>
      </c>
      <c r="M21" s="512">
        <f>SUM(M4:M20)</f>
        <v>0.08000000000000002</v>
      </c>
      <c r="N21" s="512">
        <f>SUM(N4:N20)</f>
        <v>0.05044676993353825</v>
      </c>
      <c r="O21" s="512">
        <f>SUM(O4:O20)</f>
        <v>0.07400000000000001</v>
      </c>
      <c r="P21" s="512">
        <f>SUM(P4:P20)</f>
        <v>0.06672529234536917</v>
      </c>
      <c r="Q21" s="512">
        <f>SUM(Q4:Q20)</f>
        <v>2.55</v>
      </c>
    </row>
    <row r="22" spans="1:17" ht="13.5" thickBot="1">
      <c r="A22" s="56"/>
      <c r="B22" s="75">
        <f>B19-B20</f>
        <v>15.09053371128229</v>
      </c>
      <c r="C22" s="76">
        <f>C19-C20</f>
        <v>15.087968168026112</v>
      </c>
      <c r="D22" s="2"/>
      <c r="E22" s="2"/>
      <c r="F22" s="470" t="s">
        <v>86</v>
      </c>
      <c r="G22" s="471">
        <f aca="true" t="shared" si="1" ref="G22:L22">G21/8</f>
        <v>0.0012257803042798887</v>
      </c>
      <c r="H22" s="471">
        <f t="shared" si="1"/>
        <v>0</v>
      </c>
      <c r="I22" s="471">
        <f t="shared" si="1"/>
        <v>0</v>
      </c>
      <c r="J22" s="508">
        <f t="shared" si="1"/>
        <v>0.0012257803042798887</v>
      </c>
      <c r="K22" s="471">
        <f t="shared" si="1"/>
        <v>0</v>
      </c>
      <c r="L22" s="471">
        <f t="shared" si="1"/>
        <v>0.0039999692977279455</v>
      </c>
      <c r="M22" s="471">
        <f>M21/8</f>
        <v>0.010000000000000002</v>
      </c>
      <c r="N22" s="471">
        <f>N21/8</f>
        <v>0.006305846241692281</v>
      </c>
      <c r="O22" s="471">
        <f>O21/8</f>
        <v>0.009250000000000001</v>
      </c>
      <c r="P22" s="471">
        <f>P21/8</f>
        <v>0.008340661543171146</v>
      </c>
      <c r="Q22" s="471">
        <f>Q21/8</f>
        <v>0.31875</v>
      </c>
    </row>
    <row r="23" spans="1:11" ht="12.75">
      <c r="A23" s="56"/>
      <c r="B23" s="57"/>
      <c r="C23" s="58"/>
      <c r="D23" s="2"/>
      <c r="E23" s="2"/>
      <c r="F23" s="2"/>
      <c r="G23" s="437"/>
      <c r="H23" s="437"/>
      <c r="I23" s="437"/>
      <c r="J23" s="437"/>
      <c r="K23" s="437"/>
    </row>
    <row r="24" spans="1:7" ht="12.75">
      <c r="A24" s="56"/>
      <c r="B24" s="57" t="s">
        <v>23</v>
      </c>
      <c r="C24" s="58" t="s">
        <v>24</v>
      </c>
      <c r="D24" s="2"/>
      <c r="E24" s="2"/>
      <c r="F24" s="2"/>
      <c r="G24" s="2"/>
    </row>
    <row r="25" spans="1:16" ht="13.5" thickBot="1">
      <c r="A25" s="59"/>
      <c r="B25" s="60">
        <f>B20</f>
        <v>2.739719618035963</v>
      </c>
      <c r="C25" s="61">
        <f>C20</f>
        <v>2.4543509251263487</v>
      </c>
      <c r="D25" s="2"/>
      <c r="E25" s="2"/>
      <c r="F25" s="2"/>
      <c r="G25" s="2"/>
      <c r="O25" s="80"/>
      <c r="P25" t="s">
        <v>98</v>
      </c>
    </row>
    <row r="26" spans="15:16" ht="13.5" thickBot="1">
      <c r="O26" s="369"/>
      <c r="P26" t="s">
        <v>99</v>
      </c>
    </row>
    <row r="27" spans="1:16" ht="12.75">
      <c r="A27" s="14"/>
      <c r="B27" s="515"/>
      <c r="C27" s="520" t="s">
        <v>88</v>
      </c>
      <c r="D27" s="479"/>
      <c r="E27" s="479"/>
      <c r="F27" s="479"/>
      <c r="G27" s="479"/>
      <c r="H27" s="387"/>
      <c r="M27" s="498"/>
      <c r="O27" s="539"/>
      <c r="P27" t="s">
        <v>100</v>
      </c>
    </row>
    <row r="28" spans="1:13" ht="13.5" thickBot="1">
      <c r="A28" s="363"/>
      <c r="B28" s="521" t="s">
        <v>93</v>
      </c>
      <c r="C28" s="514"/>
      <c r="D28" s="518"/>
      <c r="E28" s="518"/>
      <c r="F28" s="518"/>
      <c r="G28" s="518"/>
      <c r="H28" s="519"/>
      <c r="M28" s="498"/>
    </row>
    <row r="29" spans="1:14" ht="12.75">
      <c r="A29" s="3"/>
      <c r="B29" s="516">
        <v>1</v>
      </c>
      <c r="C29" s="435">
        <f>Q4</f>
        <v>0</v>
      </c>
      <c r="D29" s="435">
        <f>O4</f>
        <v>0</v>
      </c>
      <c r="E29" s="435">
        <f>M4</f>
        <v>0</v>
      </c>
      <c r="F29" s="435">
        <f>K4</f>
        <v>0</v>
      </c>
      <c r="G29" s="435">
        <f>I4</f>
        <v>0</v>
      </c>
      <c r="H29" s="480">
        <f>G4</f>
        <v>0</v>
      </c>
      <c r="M29" s="498"/>
      <c r="N29" s="392"/>
    </row>
    <row r="30" spans="1:14" ht="12.75">
      <c r="A30" s="3"/>
      <c r="B30" s="516">
        <v>2</v>
      </c>
      <c r="C30" s="435">
        <f aca="true" t="shared" si="2" ref="C30:C43">Q5</f>
        <v>0</v>
      </c>
      <c r="D30" s="435">
        <f aca="true" t="shared" si="3" ref="D30:D43">O5</f>
        <v>0</v>
      </c>
      <c r="E30" s="435">
        <f aca="true" t="shared" si="4" ref="E30:E43">M5</f>
        <v>0.002</v>
      </c>
      <c r="F30" s="435">
        <f aca="true" t="shared" si="5" ref="F30:F43">K5</f>
        <v>0</v>
      </c>
      <c r="G30" s="435">
        <f aca="true" t="shared" si="6" ref="G30:G43">I5</f>
        <v>0</v>
      </c>
      <c r="H30" s="480">
        <f aca="true" t="shared" si="7" ref="H30:H43">G5</f>
        <v>0.0031732385186700185</v>
      </c>
      <c r="M30" s="498"/>
      <c r="N30" s="392"/>
    </row>
    <row r="31" spans="1:14" ht="12.75">
      <c r="A31" s="3"/>
      <c r="B31" s="516">
        <v>3</v>
      </c>
      <c r="C31" s="435">
        <f t="shared" si="2"/>
        <v>0</v>
      </c>
      <c r="D31" s="435">
        <f t="shared" si="3"/>
        <v>0</v>
      </c>
      <c r="E31" s="435">
        <f t="shared" si="4"/>
        <v>0.005</v>
      </c>
      <c r="F31" s="435">
        <f t="shared" si="5"/>
        <v>0</v>
      </c>
      <c r="G31" s="435">
        <f t="shared" si="6"/>
        <v>0</v>
      </c>
      <c r="H31" s="480">
        <f t="shared" si="7"/>
        <v>0.0023730646832440527</v>
      </c>
      <c r="M31" s="498"/>
      <c r="N31" s="392"/>
    </row>
    <row r="32" spans="1:14" ht="12.75">
      <c r="A32" s="3"/>
      <c r="B32" s="516">
        <v>4</v>
      </c>
      <c r="C32" s="435">
        <f t="shared" si="2"/>
        <v>0.011</v>
      </c>
      <c r="D32" s="435">
        <f t="shared" si="3"/>
        <v>0.007</v>
      </c>
      <c r="E32" s="435">
        <f t="shared" si="4"/>
        <v>0.009</v>
      </c>
      <c r="F32" s="435">
        <f t="shared" si="5"/>
        <v>0</v>
      </c>
      <c r="G32" s="435">
        <f t="shared" si="6"/>
        <v>0</v>
      </c>
      <c r="H32" s="480">
        <f t="shared" si="7"/>
        <v>0.00015368829887485447</v>
      </c>
      <c r="M32" s="498"/>
      <c r="N32" s="392"/>
    </row>
    <row r="33" spans="1:14" ht="12.75">
      <c r="A33" s="14"/>
      <c r="B33" s="516">
        <v>5</v>
      </c>
      <c r="C33" s="435">
        <f t="shared" si="2"/>
        <v>0.032</v>
      </c>
      <c r="D33" s="435">
        <f t="shared" si="3"/>
        <v>0.02</v>
      </c>
      <c r="E33" s="435">
        <f t="shared" si="4"/>
        <v>0.01</v>
      </c>
      <c r="F33" s="435">
        <f t="shared" si="5"/>
        <v>0</v>
      </c>
      <c r="G33" s="435">
        <f t="shared" si="6"/>
        <v>0</v>
      </c>
      <c r="H33" s="480">
        <f t="shared" si="7"/>
      </c>
      <c r="M33" s="498"/>
      <c r="N33" s="392"/>
    </row>
    <row r="34" spans="1:14" ht="12.75">
      <c r="A34" s="14"/>
      <c r="B34" s="516">
        <v>6</v>
      </c>
      <c r="C34" s="435">
        <f t="shared" si="2"/>
        <v>0</v>
      </c>
      <c r="D34" s="435">
        <f t="shared" si="3"/>
        <v>0.038</v>
      </c>
      <c r="E34" s="435">
        <f t="shared" si="4"/>
        <v>0.045</v>
      </c>
      <c r="F34" s="435">
        <f t="shared" si="5"/>
        <v>0</v>
      </c>
      <c r="G34" s="435">
        <f t="shared" si="6"/>
        <v>0</v>
      </c>
      <c r="H34" s="480">
        <f t="shared" si="7"/>
      </c>
      <c r="M34" s="498"/>
      <c r="N34" s="392"/>
    </row>
    <row r="35" spans="1:14" ht="12.75">
      <c r="A35" s="14"/>
      <c r="B35" s="516">
        <v>7</v>
      </c>
      <c r="C35" s="435">
        <f t="shared" si="2"/>
        <v>0.007</v>
      </c>
      <c r="D35" s="435">
        <f t="shared" si="3"/>
        <v>0.006</v>
      </c>
      <c r="E35" s="435">
        <f t="shared" si="4"/>
        <v>0.005</v>
      </c>
      <c r="F35" s="435">
        <f t="shared" si="5"/>
        <v>0</v>
      </c>
      <c r="G35" s="435">
        <f t="shared" si="6"/>
        <v>0</v>
      </c>
      <c r="H35" s="480">
        <f t="shared" si="7"/>
        <v>0.0006076952624916032</v>
      </c>
      <c r="M35" s="498"/>
      <c r="N35" s="392"/>
    </row>
    <row r="36" spans="1:14" ht="12.75">
      <c r="A36" s="14"/>
      <c r="B36" s="516">
        <v>8</v>
      </c>
      <c r="C36" s="435">
        <f t="shared" si="2"/>
        <v>2.5</v>
      </c>
      <c r="D36" s="435">
        <f t="shared" si="3"/>
        <v>0.003</v>
      </c>
      <c r="E36" s="435">
        <f t="shared" si="4"/>
        <v>0.004</v>
      </c>
      <c r="F36" s="435">
        <f t="shared" si="5"/>
        <v>0</v>
      </c>
      <c r="G36" s="435">
        <f t="shared" si="6"/>
        <v>0</v>
      </c>
      <c r="H36" s="480">
        <f t="shared" si="7"/>
        <v>0.0034985556709585808</v>
      </c>
      <c r="M36" s="498"/>
      <c r="N36" s="392"/>
    </row>
    <row r="37" spans="1:14" ht="12.75">
      <c r="A37" s="14"/>
      <c r="B37" s="516">
        <v>9</v>
      </c>
      <c r="C37" s="435">
        <f t="shared" si="2"/>
        <v>0</v>
      </c>
      <c r="D37" s="435">
        <f t="shared" si="3"/>
        <v>0</v>
      </c>
      <c r="E37" s="435">
        <f t="shared" si="4"/>
        <v>0</v>
      </c>
      <c r="F37" s="435">
        <f t="shared" si="5"/>
        <v>0</v>
      </c>
      <c r="G37" s="435">
        <f t="shared" si="6"/>
        <v>0</v>
      </c>
      <c r="H37" s="480">
        <f t="shared" si="7"/>
      </c>
      <c r="M37" s="498"/>
      <c r="N37" s="392"/>
    </row>
    <row r="38" spans="1:13" ht="12.75">
      <c r="A38" s="14"/>
      <c r="B38" s="516">
        <v>10</v>
      </c>
      <c r="C38" s="435">
        <f t="shared" si="2"/>
        <v>0</v>
      </c>
      <c r="D38" s="435">
        <f t="shared" si="3"/>
        <v>0</v>
      </c>
      <c r="E38" s="435">
        <f t="shared" si="4"/>
        <v>0</v>
      </c>
      <c r="F38" s="435">
        <f t="shared" si="5"/>
        <v>0</v>
      </c>
      <c r="G38" s="435">
        <f t="shared" si="6"/>
        <v>0</v>
      </c>
      <c r="H38" s="480">
        <f t="shared" si="7"/>
      </c>
      <c r="M38" s="498"/>
    </row>
    <row r="39" spans="1:13" ht="12.75">
      <c r="A39" s="14"/>
      <c r="B39" s="516">
        <v>11</v>
      </c>
      <c r="C39" s="435">
        <f t="shared" si="2"/>
        <v>0</v>
      </c>
      <c r="D39" s="435">
        <f t="shared" si="3"/>
        <v>0</v>
      </c>
      <c r="E39" s="435">
        <f t="shared" si="4"/>
        <v>0</v>
      </c>
      <c r="F39" s="435">
        <f t="shared" si="5"/>
        <v>0</v>
      </c>
      <c r="G39" s="435">
        <f t="shared" si="6"/>
        <v>0</v>
      </c>
      <c r="H39" s="480">
        <f t="shared" si="7"/>
      </c>
      <c r="M39" s="498"/>
    </row>
    <row r="40" spans="1:13" ht="12.75">
      <c r="A40" s="14"/>
      <c r="B40" s="516">
        <v>12</v>
      </c>
      <c r="C40" s="435">
        <f t="shared" si="2"/>
        <v>0</v>
      </c>
      <c r="D40" s="435">
        <f t="shared" si="3"/>
        <v>0</v>
      </c>
      <c r="E40" s="435">
        <f t="shared" si="4"/>
        <v>0</v>
      </c>
      <c r="F40" s="435">
        <f t="shared" si="5"/>
        <v>0</v>
      </c>
      <c r="G40" s="435">
        <f t="shared" si="6"/>
        <v>0</v>
      </c>
      <c r="H40" s="480">
        <f t="shared" si="7"/>
      </c>
      <c r="M40" s="498"/>
    </row>
    <row r="41" spans="2:13" ht="12.75">
      <c r="B41" s="516">
        <v>13</v>
      </c>
      <c r="C41" s="435">
        <f t="shared" si="2"/>
        <v>0</v>
      </c>
      <c r="D41" s="435">
        <f t="shared" si="3"/>
        <v>0</v>
      </c>
      <c r="E41" s="435">
        <f t="shared" si="4"/>
        <v>0</v>
      </c>
      <c r="F41" s="435">
        <f t="shared" si="5"/>
        <v>0</v>
      </c>
      <c r="G41" s="435">
        <f t="shared" si="6"/>
        <v>0</v>
      </c>
      <c r="H41" s="480">
        <f t="shared" si="7"/>
      </c>
      <c r="M41" s="498"/>
    </row>
    <row r="42" spans="2:13" ht="12.75">
      <c r="B42" s="516">
        <v>14</v>
      </c>
      <c r="C42" s="435">
        <f t="shared" si="2"/>
        <v>0</v>
      </c>
      <c r="D42" s="435">
        <f t="shared" si="3"/>
        <v>0</v>
      </c>
      <c r="E42" s="435">
        <f t="shared" si="4"/>
        <v>0</v>
      </c>
      <c r="F42" s="435">
        <f t="shared" si="5"/>
        <v>0</v>
      </c>
      <c r="G42" s="435">
        <f t="shared" si="6"/>
        <v>0</v>
      </c>
      <c r="H42" s="480">
        <f t="shared" si="7"/>
      </c>
      <c r="M42" s="4"/>
    </row>
    <row r="43" spans="2:13" ht="12.75">
      <c r="B43" s="516">
        <v>15</v>
      </c>
      <c r="C43" s="435">
        <f t="shared" si="2"/>
        <v>0</v>
      </c>
      <c r="D43" s="435">
        <f t="shared" si="3"/>
        <v>0</v>
      </c>
      <c r="E43" s="435">
        <f t="shared" si="4"/>
        <v>0</v>
      </c>
      <c r="F43" s="435">
        <f t="shared" si="5"/>
        <v>0</v>
      </c>
      <c r="G43" s="435">
        <f t="shared" si="6"/>
        <v>0</v>
      </c>
      <c r="H43" s="480">
        <f t="shared" si="7"/>
      </c>
      <c r="M43" s="4"/>
    </row>
    <row r="44" spans="2:13" ht="13.5" thickBot="1">
      <c r="B44" s="517" t="s">
        <v>89</v>
      </c>
      <c r="C44" s="481">
        <f>Q22</f>
        <v>0.31875</v>
      </c>
      <c r="D44" s="481">
        <f>O22</f>
        <v>0.009250000000000001</v>
      </c>
      <c r="E44" s="481">
        <f>M22</f>
        <v>0.010000000000000002</v>
      </c>
      <c r="F44" s="481">
        <f>K22</f>
        <v>0</v>
      </c>
      <c r="G44" s="481">
        <f>I22</f>
        <v>0</v>
      </c>
      <c r="H44" s="482">
        <f>G22</f>
        <v>0.0012257803042798887</v>
      </c>
      <c r="M44" s="483"/>
    </row>
    <row r="45" ht="12.75">
      <c r="M45" s="483"/>
    </row>
  </sheetData>
  <mergeCells count="5">
    <mergeCell ref="P2:Q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103" spans="1:24" ht="12.75">
      <c r="A103" s="368">
        <f aca="true" t="shared" si="0" ref="A103:U103">SUM(A3:A102)</f>
        <v>0</v>
      </c>
      <c r="B103" s="368">
        <f t="shared" si="0"/>
        <v>0</v>
      </c>
      <c r="C103" s="368">
        <f t="shared" si="0"/>
        <v>0</v>
      </c>
      <c r="D103" s="369">
        <f t="shared" si="0"/>
        <v>0</v>
      </c>
      <c r="E103" s="369">
        <f t="shared" si="0"/>
        <v>0</v>
      </c>
      <c r="F103" s="369">
        <f t="shared" si="0"/>
        <v>0</v>
      </c>
      <c r="G103" s="373">
        <f t="shared" si="0"/>
        <v>0</v>
      </c>
      <c r="H103" s="373">
        <f t="shared" si="0"/>
        <v>0</v>
      </c>
      <c r="I103" s="373">
        <f t="shared" si="0"/>
        <v>0</v>
      </c>
      <c r="J103" s="365">
        <f t="shared" si="0"/>
        <v>0</v>
      </c>
      <c r="K103" s="365">
        <f t="shared" si="0"/>
        <v>0</v>
      </c>
      <c r="L103" s="365">
        <f t="shared" si="0"/>
        <v>0</v>
      </c>
      <c r="M103" s="366">
        <f t="shared" si="0"/>
        <v>0</v>
      </c>
      <c r="N103" s="366">
        <f t="shared" si="0"/>
        <v>0</v>
      </c>
      <c r="O103" s="366">
        <f t="shared" si="0"/>
        <v>0</v>
      </c>
      <c r="P103" s="382">
        <f t="shared" si="0"/>
        <v>0</v>
      </c>
      <c r="Q103" s="382">
        <f t="shared" si="0"/>
        <v>0</v>
      </c>
      <c r="R103" s="382">
        <f t="shared" si="0"/>
        <v>0</v>
      </c>
      <c r="S103" s="378">
        <f t="shared" si="0"/>
        <v>0</v>
      </c>
      <c r="T103" s="378">
        <f t="shared" si="0"/>
        <v>0</v>
      </c>
      <c r="U103" s="378">
        <f t="shared" si="0"/>
        <v>0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0</v>
      </c>
      <c r="B104" s="368">
        <f t="shared" si="1"/>
        <v>0</v>
      </c>
      <c r="C104" s="368">
        <f t="shared" si="1"/>
        <v>0</v>
      </c>
      <c r="D104" s="369">
        <f t="shared" si="1"/>
        <v>0</v>
      </c>
      <c r="E104" s="369">
        <f t="shared" si="1"/>
        <v>0</v>
      </c>
      <c r="F104" s="369">
        <f t="shared" si="1"/>
        <v>0</v>
      </c>
      <c r="G104" s="373">
        <f t="shared" si="1"/>
        <v>0</v>
      </c>
      <c r="H104" s="373">
        <f t="shared" si="1"/>
        <v>0</v>
      </c>
      <c r="I104" s="373">
        <f t="shared" si="1"/>
        <v>0</v>
      </c>
      <c r="J104" s="365">
        <f t="shared" si="1"/>
        <v>0</v>
      </c>
      <c r="K104" s="365">
        <f t="shared" si="1"/>
        <v>0</v>
      </c>
      <c r="L104" s="365">
        <f t="shared" si="1"/>
        <v>0</v>
      </c>
      <c r="M104" s="366">
        <f t="shared" si="1"/>
        <v>0</v>
      </c>
      <c r="N104" s="366">
        <f t="shared" si="1"/>
        <v>0</v>
      </c>
      <c r="O104" s="366">
        <f t="shared" si="1"/>
        <v>0</v>
      </c>
      <c r="P104" s="382">
        <f t="shared" si="1"/>
        <v>0</v>
      </c>
      <c r="Q104" s="382">
        <f t="shared" si="1"/>
        <v>0</v>
      </c>
      <c r="R104" s="382">
        <f t="shared" si="1"/>
        <v>0</v>
      </c>
      <c r="S104" s="378">
        <f t="shared" si="1"/>
        <v>0</v>
      </c>
      <c r="T104" s="378">
        <f t="shared" si="1"/>
        <v>0</v>
      </c>
      <c r="U104" s="378">
        <f t="shared" si="1"/>
        <v>0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0" t="s">
        <v>74</v>
      </c>
      <c r="I1" s="421"/>
      <c r="J1" s="422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3" t="s">
        <v>16</v>
      </c>
      <c r="I2" s="424" t="s">
        <v>17</v>
      </c>
      <c r="J2" s="425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499">
        <f>'Super Point Data'!A$104</f>
        <v>0</v>
      </c>
      <c r="C3" s="499">
        <f>'Super Point Data'!B$104</f>
        <v>0</v>
      </c>
      <c r="D3" s="499">
        <f>'Super Point Data'!C$104</f>
        <v>0</v>
      </c>
      <c r="E3" s="392">
        <f>SQRT((B3)^2+(C3)^2+(D3)^2)</f>
        <v>0</v>
      </c>
      <c r="F3" s="392">
        <f>E3/12</f>
        <v>0</v>
      </c>
      <c r="G3" s="392">
        <f>F3*0.3048</f>
        <v>0</v>
      </c>
      <c r="H3" s="426"/>
      <c r="I3" s="427"/>
      <c r="J3" s="428"/>
      <c r="K3" s="432">
        <f>IF(AND(ISBLANK(H3),ISBLANK(I3),ISBLANK(J3)),"",SQRT((B3-H3)^2+(C3-I3)^2+(D3-J3)^2))</f>
      </c>
      <c r="L3" s="432">
        <f>IF(AND(ISBLANK(H3),ISBLANK(I3),ISBLANK(J3)),"",0.00002+(G3*0.0000008)+0.000036+(G3*0.000006)*39.3701)</f>
      </c>
      <c r="M3" s="432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499">
        <f>'Super Point Data'!D$104</f>
        <v>0</v>
      </c>
      <c r="C4" s="499">
        <f>'Super Point Data'!E$104</f>
        <v>0</v>
      </c>
      <c r="D4" s="499">
        <f>'Super Point Data'!F$104</f>
        <v>0</v>
      </c>
      <c r="E4" s="392">
        <f aca="true" t="shared" si="0" ref="E4:E10">SQRT((B4)^2+(C4)^2+(D4)^2)</f>
        <v>0</v>
      </c>
      <c r="F4" s="392">
        <f aca="true" t="shared" si="1" ref="F4:F10">E4/12</f>
        <v>0</v>
      </c>
      <c r="G4" s="392">
        <f aca="true" t="shared" si="2" ref="G4:G10">F4*0.3048</f>
        <v>0</v>
      </c>
      <c r="H4" s="426"/>
      <c r="I4" s="427"/>
      <c r="J4" s="428"/>
      <c r="K4" s="432">
        <f>IF(AND(ISBLANK(H4),ISBLANK(I4),ISBLANK(J4)),"",SQRT((B4-H4)^2+(C4-I4)^2+(D4-J4)^2))</f>
      </c>
      <c r="L4" s="432">
        <f>IF(AND(ISBLANK(H4),ISBLANK(I4),ISBLANK(J4)),"",0.00002+(G4*0.0000008)+0.000036+(G4*0.000006)*39.3701)</f>
      </c>
      <c r="M4" s="432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499">
        <f>'Super Point Data'!G$104</f>
        <v>0</v>
      </c>
      <c r="C5" s="499">
        <f>'Super Point Data'!H$104</f>
        <v>0</v>
      </c>
      <c r="D5" s="499">
        <f>'Super Point Data'!I$104</f>
        <v>0</v>
      </c>
      <c r="E5" s="392">
        <f t="shared" si="0"/>
        <v>0</v>
      </c>
      <c r="F5" s="392">
        <f t="shared" si="1"/>
        <v>0</v>
      </c>
      <c r="G5" s="392">
        <f t="shared" si="2"/>
        <v>0</v>
      </c>
      <c r="H5" s="426"/>
      <c r="I5" s="427"/>
      <c r="J5" s="428"/>
      <c r="K5" s="432">
        <f aca="true" t="shared" si="3" ref="K5:K10">IF(AND(ISBLANK(H5),ISBLANK(I5),ISBLANK(J5)),"",SQRT((B5-H5)^2+(C5-I5)^2+(D5-J5)^2))</f>
      </c>
      <c r="L5" s="432">
        <f aca="true" t="shared" si="4" ref="L5:L10">IF(AND(ISBLANK(H5),ISBLANK(I5),ISBLANK(J5)),"",0.00002+(G5*0.0000008)+0.000036+(G5*0.000006)*39.3701)</f>
      </c>
      <c r="M5" s="432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499">
        <f>'Super Point Data'!J$104</f>
        <v>0</v>
      </c>
      <c r="C6" s="499">
        <f>'Super Point Data'!K$104</f>
        <v>0</v>
      </c>
      <c r="D6" s="499">
        <f>'Super Point Data'!L$104</f>
        <v>0</v>
      </c>
      <c r="E6" s="392">
        <f t="shared" si="0"/>
        <v>0</v>
      </c>
      <c r="F6" s="392">
        <f t="shared" si="1"/>
        <v>0</v>
      </c>
      <c r="G6" s="392">
        <f t="shared" si="2"/>
        <v>0</v>
      </c>
      <c r="H6" s="426"/>
      <c r="I6" s="427"/>
      <c r="J6" s="428"/>
      <c r="K6" s="432">
        <f t="shared" si="3"/>
      </c>
      <c r="L6" s="432">
        <f t="shared" si="4"/>
      </c>
      <c r="M6" s="432">
        <f t="shared" si="5"/>
      </c>
      <c r="N6" s="391">
        <f t="shared" si="6"/>
      </c>
    </row>
    <row r="7" spans="1:14" ht="12.75">
      <c r="A7" s="418">
        <v>5</v>
      </c>
      <c r="B7" s="499">
        <f>'Super Point Data'!M$104</f>
        <v>0</v>
      </c>
      <c r="C7" s="499">
        <f>'Super Point Data'!N$104</f>
        <v>0</v>
      </c>
      <c r="D7" s="499">
        <f>'Super Point Data'!C$104</f>
        <v>0</v>
      </c>
      <c r="E7" s="392">
        <f t="shared" si="0"/>
        <v>0</v>
      </c>
      <c r="F7" s="392">
        <f t="shared" si="1"/>
        <v>0</v>
      </c>
      <c r="G7" s="392">
        <f t="shared" si="2"/>
        <v>0</v>
      </c>
      <c r="H7" s="426"/>
      <c r="I7" s="427"/>
      <c r="J7" s="428"/>
      <c r="K7" s="432">
        <f t="shared" si="3"/>
      </c>
      <c r="L7" s="432">
        <f t="shared" si="4"/>
      </c>
      <c r="M7" s="432">
        <f t="shared" si="5"/>
      </c>
      <c r="N7" s="391">
        <f t="shared" si="6"/>
      </c>
    </row>
    <row r="8" spans="1:14" ht="12.75">
      <c r="A8" s="418">
        <v>6</v>
      </c>
      <c r="B8" s="499">
        <f>'Super Point Data'!P$104</f>
        <v>0</v>
      </c>
      <c r="C8" s="499">
        <f>'Super Point Data'!Q$104</f>
        <v>0</v>
      </c>
      <c r="D8" s="499">
        <f>'Super Point Data'!R$104</f>
        <v>0</v>
      </c>
      <c r="E8" s="392">
        <f t="shared" si="0"/>
        <v>0</v>
      </c>
      <c r="F8" s="392">
        <f t="shared" si="1"/>
        <v>0</v>
      </c>
      <c r="G8" s="392">
        <f t="shared" si="2"/>
        <v>0</v>
      </c>
      <c r="H8" s="426"/>
      <c r="I8" s="427"/>
      <c r="J8" s="428"/>
      <c r="K8" s="432">
        <f t="shared" si="3"/>
      </c>
      <c r="L8" s="432">
        <f t="shared" si="4"/>
      </c>
      <c r="M8" s="432">
        <f t="shared" si="5"/>
      </c>
      <c r="N8" s="391">
        <f t="shared" si="6"/>
      </c>
    </row>
    <row r="9" spans="1:14" ht="12.75">
      <c r="A9" s="418">
        <v>7</v>
      </c>
      <c r="B9" s="499">
        <f>'Super Point Data'!S$104</f>
        <v>0</v>
      </c>
      <c r="C9" s="499">
        <f>'Super Point Data'!T$104</f>
        <v>0</v>
      </c>
      <c r="D9" s="499">
        <f>'Super Point Data'!U$104</f>
        <v>0</v>
      </c>
      <c r="E9" s="392">
        <f t="shared" si="0"/>
        <v>0</v>
      </c>
      <c r="F9" s="392">
        <f t="shared" si="1"/>
        <v>0</v>
      </c>
      <c r="G9" s="392">
        <f t="shared" si="2"/>
        <v>0</v>
      </c>
      <c r="H9" s="426"/>
      <c r="I9" s="427"/>
      <c r="J9" s="428"/>
      <c r="K9" s="432">
        <f t="shared" si="3"/>
      </c>
      <c r="L9" s="432">
        <f t="shared" si="4"/>
      </c>
      <c r="M9" s="432">
        <f t="shared" si="5"/>
      </c>
      <c r="N9" s="391">
        <f t="shared" si="6"/>
      </c>
    </row>
    <row r="10" spans="1:14" ht="13.5" thickBot="1">
      <c r="A10" s="419">
        <v>8</v>
      </c>
      <c r="B10" s="499">
        <f>'Super Point Data'!V$104</f>
        <v>0</v>
      </c>
      <c r="C10" s="499">
        <f>'Super Point Data'!W$104</f>
        <v>0</v>
      </c>
      <c r="D10" s="499">
        <f>'Super Point Data'!X$104</f>
        <v>0</v>
      </c>
      <c r="E10" s="392">
        <f t="shared" si="0"/>
        <v>0</v>
      </c>
      <c r="F10" s="392">
        <f t="shared" si="1"/>
        <v>0</v>
      </c>
      <c r="G10" s="392">
        <f t="shared" si="2"/>
        <v>0</v>
      </c>
      <c r="H10" s="429"/>
      <c r="I10" s="430"/>
      <c r="J10" s="431"/>
      <c r="K10" s="432">
        <f t="shared" si="3"/>
      </c>
      <c r="L10" s="432">
        <f t="shared" si="4"/>
      </c>
      <c r="M10" s="432">
        <f t="shared" si="5"/>
      </c>
      <c r="N10" s="391">
        <f t="shared" si="6"/>
      </c>
    </row>
    <row r="11" ht="13.5" thickBot="1"/>
    <row r="12" spans="7:10" ht="12.75">
      <c r="G12" s="462"/>
      <c r="H12" s="451" t="s">
        <v>82</v>
      </c>
      <c r="I12" s="452" t="s">
        <v>83</v>
      </c>
      <c r="J12" s="453" t="s">
        <v>84</v>
      </c>
    </row>
    <row r="13" spans="7:11" ht="12.75">
      <c r="G13" s="454">
        <v>1</v>
      </c>
      <c r="H13" s="455">
        <f>B3-H3</f>
        <v>0</v>
      </c>
      <c r="I13" s="456">
        <f>C3-I3</f>
        <v>0</v>
      </c>
      <c r="J13" s="457">
        <f>D3-J3</f>
        <v>0</v>
      </c>
      <c r="K13" s="391"/>
    </row>
    <row r="14" spans="7:11" ht="12.75">
      <c r="G14" s="454">
        <v>2</v>
      </c>
      <c r="H14" s="455">
        <f aca="true" t="shared" si="7" ref="H14:H20">B4-H4</f>
        <v>0</v>
      </c>
      <c r="I14" s="456">
        <f aca="true" t="shared" si="8" ref="I14:I20">C4-I4</f>
        <v>0</v>
      </c>
      <c r="J14" s="457">
        <f aca="true" t="shared" si="9" ref="J14:J20">D4-J4</f>
        <v>0</v>
      </c>
      <c r="K14" s="391"/>
    </row>
    <row r="15" spans="7:11" ht="12.75">
      <c r="G15" s="454">
        <v>3</v>
      </c>
      <c r="H15" s="455">
        <f t="shared" si="7"/>
        <v>0</v>
      </c>
      <c r="I15" s="456">
        <f t="shared" si="8"/>
        <v>0</v>
      </c>
      <c r="J15" s="457">
        <f t="shared" si="9"/>
        <v>0</v>
      </c>
      <c r="K15" s="391"/>
    </row>
    <row r="16" spans="7:11" ht="12.75">
      <c r="G16" s="454">
        <v>4</v>
      </c>
      <c r="H16" s="455">
        <f t="shared" si="7"/>
        <v>0</v>
      </c>
      <c r="I16" s="456">
        <f t="shared" si="8"/>
        <v>0</v>
      </c>
      <c r="J16" s="457">
        <f t="shared" si="9"/>
        <v>0</v>
      </c>
      <c r="K16" s="391"/>
    </row>
    <row r="17" spans="7:11" ht="12.75">
      <c r="G17" s="454">
        <v>5</v>
      </c>
      <c r="H17" s="455">
        <f t="shared" si="7"/>
        <v>0</v>
      </c>
      <c r="I17" s="456">
        <f t="shared" si="8"/>
        <v>0</v>
      </c>
      <c r="J17" s="457">
        <f t="shared" si="9"/>
        <v>0</v>
      </c>
      <c r="K17" s="391"/>
    </row>
    <row r="18" spans="7:11" ht="12.75">
      <c r="G18" s="454">
        <v>6</v>
      </c>
      <c r="H18" s="455">
        <f t="shared" si="7"/>
        <v>0</v>
      </c>
      <c r="I18" s="456">
        <f t="shared" si="8"/>
        <v>0</v>
      </c>
      <c r="J18" s="457">
        <f t="shared" si="9"/>
        <v>0</v>
      </c>
      <c r="K18" s="391"/>
    </row>
    <row r="19" spans="7:11" ht="12.75">
      <c r="G19" s="454">
        <v>7</v>
      </c>
      <c r="H19" s="455">
        <f t="shared" si="7"/>
        <v>0</v>
      </c>
      <c r="I19" s="456">
        <f t="shared" si="8"/>
        <v>0</v>
      </c>
      <c r="J19" s="457">
        <f t="shared" si="9"/>
        <v>0</v>
      </c>
      <c r="K19" s="391"/>
    </row>
    <row r="20" spans="7:11" ht="13.5" thickBot="1">
      <c r="G20" s="458">
        <v>8</v>
      </c>
      <c r="H20" s="459">
        <f t="shared" si="7"/>
        <v>0</v>
      </c>
      <c r="I20" s="460">
        <f t="shared" si="8"/>
        <v>0</v>
      </c>
      <c r="J20" s="461">
        <f t="shared" si="9"/>
        <v>0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2008-01-21T12:40:07Z</dcterms:modified>
  <cp:category/>
  <cp:version/>
  <cp:contentType/>
  <cp:contentStatus/>
</cp:coreProperties>
</file>