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2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<sst xmlns="http://schemas.openxmlformats.org/spreadsheetml/2006/main" count="387" uniqueCount="112">
  <si>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</si>
  <si>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</si>
  <si>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</si>
  <si>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</si>
  <si>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</si>
  <si>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</si>
  <si>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</si>
  <si>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</si>
  <si>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</si>
  <si>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</si>
  <si>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</si>
  <si>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</si>
  <si>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</si>
  <si>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</si>
  <si>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</si>
  <si>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</si>
  <si>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</si>
  <si>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</si>
  <si>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</si>
  <si>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</si>
  <si>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</si>
  <si>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</si>
  <si>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</si>
  <si>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</si>
  <si>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</si>
  <si>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</si>
  <si>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</si>
  <si>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</si>
  <si>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</si>
  <si>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</si>
  <si>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</si>
  <si>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</si>
  <si>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</si>
  <si>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</si>
  <si>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</si>
  <si>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</si>
  <si>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</si>
  <si>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</si>
  <si>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</si>
  <si>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</si>
  <si>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</si>
  <si>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</si>
  <si>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</si>
  <si>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</si>
  <si>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</si>
  <si>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</si>
  <si>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</si>
  <si>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</si>
  <si>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</si>
  <si>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</si>
  <si>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</si>
  <si>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</si>
  <si>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</si>
  <si>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</si>
  <si>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</si>
  <si>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</si>
  <si>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</si>
  <si>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</si>
  <si>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</si>
  <si>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</si>
  <si>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</si>
  <si>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</si>
  <si>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</si>
  <si>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</si>
  <si>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</si>
  <si>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</si>
  <si>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</si>
  <si>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</si>
  <si>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</si>
  <si>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</si>
  <si>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</si>
  <si>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</si>
  <si>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</si>
  <si>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</si>
  <si>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</si>
  <si>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</si>
  <si>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</si>
  <si>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</si>
  <si>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</si>
  <si>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</si>
  <si>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</si>
  <si>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</si>
  <si>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>dx</t>
  </si>
  <si>
    <t>dy</t>
  </si>
  <si>
    <t>dz</t>
  </si>
  <si>
    <t>"remaining"</t>
  </si>
  <si>
    <t>AVERAGE</t>
  </si>
  <si>
    <t>Adjustment History - Trending</t>
  </si>
  <si>
    <t>FOR CHART</t>
  </si>
  <si>
    <t>AVG</t>
  </si>
  <si>
    <t>1-8</t>
  </si>
  <si>
    <t>2-6</t>
  </si>
  <si>
    <t>1-3</t>
  </si>
  <si>
    <t>1-5</t>
  </si>
  <si>
    <t>2-4</t>
  </si>
  <si>
    <t>1-4</t>
  </si>
  <si>
    <t>1-6</t>
  </si>
  <si>
    <t>2-3</t>
  </si>
  <si>
    <t>1-1</t>
  </si>
  <si>
    <t>1-9</t>
  </si>
  <si>
    <t>2-9</t>
  </si>
  <si>
    <t>PPPL #</t>
  </si>
  <si>
    <t>Raftop #</t>
  </si>
  <si>
    <t>adj 1</t>
  </si>
  <si>
    <t>initial</t>
  </si>
  <si>
    <t>adj 2</t>
  </si>
  <si>
    <t>adj 3</t>
  </si>
  <si>
    <t xml:space="preserve">#2 </t>
  </si>
  <si>
    <t xml:space="preserve">#3  </t>
  </si>
  <si>
    <t xml:space="preserve">#4 </t>
  </si>
  <si>
    <t xml:space="preserve">#5 </t>
  </si>
  <si>
    <t xml:space="preserve">#1 (initial)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</si>
</sst>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0" fillId="21" borderId="10" xfId="0" applyFill="1" applyBorder="1" applyAlignment="1">
      <alignment/>
    </xf>
    <xf numFmtId="166" fontId="0" fillId="21" borderId="6" xfId="0" applyNumberFormat="1" applyFill="1" applyBorder="1" applyAlignment="1">
      <alignment/>
    </xf>
    <xf numFmtId="166" fontId="0" fillId="21" borderId="11" xfId="0" applyNumberFormat="1" applyFill="1" applyBorder="1" applyAlignment="1">
      <alignment/>
    </xf>
    <xf numFmtId="0" fontId="0" fillId="21" borderId="15" xfId="0" applyFill="1" applyBorder="1" applyAlignment="1">
      <alignment/>
    </xf>
    <xf numFmtId="166" fontId="0" fillId="21" borderId="7" xfId="0" applyNumberFormat="1" applyFill="1" applyBorder="1" applyAlignment="1">
      <alignment/>
    </xf>
    <xf numFmtId="166" fontId="0" fillId="21" borderId="12" xfId="0" applyNumberFormat="1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2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166" fontId="0" fillId="0" borderId="40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166" fontId="0" fillId="0" borderId="63" xfId="0" applyNumberFormat="1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76" xfId="0" applyNumberFormat="1" applyBorder="1" applyAlignment="1">
      <alignment/>
    </xf>
    <xf numFmtId="166" fontId="0" fillId="0" borderId="55" xfId="0" applyNumberFormat="1" applyFill="1" applyBorder="1" applyAlignment="1">
      <alignment/>
    </xf>
    <xf numFmtId="166" fontId="0" fillId="0" borderId="55" xfId="0" applyNumberFormat="1" applyFont="1" applyFill="1" applyBorder="1" applyAlignment="1">
      <alignment horizontal="center"/>
    </xf>
    <xf numFmtId="166" fontId="0" fillId="0" borderId="56" xfId="0" applyNumberFormat="1" applyFont="1" applyFill="1" applyBorder="1" applyAlignment="1">
      <alignment horizontal="center"/>
    </xf>
    <xf numFmtId="166" fontId="0" fillId="0" borderId="77" xfId="0" applyNumberForma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0" fillId="0" borderId="78" xfId="0" applyNumberFormat="1" applyFont="1" applyFill="1" applyBorder="1" applyAlignment="1">
      <alignment horizontal="center"/>
    </xf>
    <xf numFmtId="166" fontId="0" fillId="0" borderId="78" xfId="0" applyNumberFormat="1" applyFill="1" applyBorder="1" applyAlignment="1">
      <alignment/>
    </xf>
    <xf numFmtId="166" fontId="0" fillId="0" borderId="78" xfId="0" applyNumberFormat="1" applyBorder="1" applyAlignment="1">
      <alignment/>
    </xf>
    <xf numFmtId="166" fontId="0" fillId="0" borderId="79" xfId="0" applyNumberFormat="1" applyBorder="1" applyAlignment="1">
      <alignment/>
    </xf>
    <xf numFmtId="166" fontId="0" fillId="0" borderId="80" xfId="0" applyNumberFormat="1" applyFill="1" applyBorder="1" applyAlignment="1">
      <alignment/>
    </xf>
    <xf numFmtId="166" fontId="0" fillId="0" borderId="80" xfId="0" applyNumberFormat="1" applyBorder="1" applyAlignment="1">
      <alignment/>
    </xf>
    <xf numFmtId="166" fontId="0" fillId="0" borderId="81" xfId="0" applyNumberFormat="1" applyBorder="1" applyAlignment="1">
      <alignment/>
    </xf>
    <xf numFmtId="1" fontId="0" fillId="0" borderId="55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80" xfId="0" applyNumberFormat="1" applyFill="1" applyBorder="1" applyAlignment="1">
      <alignment/>
    </xf>
    <xf numFmtId="166" fontId="0" fillId="5" borderId="10" xfId="0" applyNumberFormat="1" applyFill="1" applyBorder="1" applyAlignment="1">
      <alignment/>
    </xf>
    <xf numFmtId="166" fontId="0" fillId="5" borderId="6" xfId="0" applyNumberFormat="1" applyFill="1" applyBorder="1" applyAlignment="1">
      <alignment/>
    </xf>
    <xf numFmtId="166" fontId="0" fillId="5" borderId="11" xfId="0" applyNumberFormat="1" applyFill="1" applyBorder="1" applyAlignment="1">
      <alignment/>
    </xf>
    <xf numFmtId="166" fontId="0" fillId="0" borderId="43" xfId="0" applyNumberFormat="1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6" fontId="0" fillId="0" borderId="42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0" xfId="0" applyNumberForma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Adjustment History</a:t>
            </a:r>
          </a:p>
        </c:rich>
      </c:tx>
      <c:layout>
        <c:manualLayout>
          <c:xMode val="factor"/>
          <c:yMode val="factor"/>
          <c:x val="-0.3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2675"/>
          <c:w val="0.853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Adjustments!$B$28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Adjustments!$C$28:$H$28</c:f>
              <c:numCache>
                <c:ptCount val="6"/>
                <c:pt idx="0">
                  <c:v>0.009917112016310625</c:v>
                </c:pt>
                <c:pt idx="1">
                  <c:v>0.004043892838161867</c:v>
                </c:pt>
                <c:pt idx="2">
                  <c:v>0.006117729498864577</c:v>
                </c:pt>
                <c:pt idx="3">
                  <c:v>0.007104286200309673</c:v>
                </c:pt>
                <c:pt idx="4">
                  <c:v>0</c:v>
                </c:pt>
                <c:pt idx="5">
                  <c:v>0.007104286200309673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Adjustments!$B$29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>
                <c:ptCount val="6"/>
                <c:pt idx="0">
                  <c:v>0.0058680947295606245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Adjustments!$B$30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>
                <c:ptCount val="6"/>
                <c:pt idx="0">
                  <c:v>0.010469943413397687</c:v>
                </c:pt>
                <c:pt idx="1">
                  <c:v>0.007442475355400546</c:v>
                </c:pt>
                <c:pt idx="2">
                  <c:v>0.007103600071527438</c:v>
                </c:pt>
                <c:pt idx="3">
                  <c:v>0.009116145705007739</c:v>
                </c:pt>
                <c:pt idx="4">
                  <c:v>0</c:v>
                </c:pt>
                <c:pt idx="5">
                  <c:v>0.009116145705007739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Adjustments!$B$31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>
                <c:ptCount val="6"/>
                <c:pt idx="0">
                  <c:v>0</c:v>
                </c:pt>
                <c:pt idx="1">
                  <c:v>0.0009206778698995777</c:v>
                </c:pt>
                <c:pt idx="2">
                  <c:v>0.0031589643252871724</c:v>
                </c:pt>
                <c:pt idx="3">
                  <c:v>0.006341266872208706</c:v>
                </c:pt>
                <c:pt idx="4">
                  <c:v>0</c:v>
                </c:pt>
                <c:pt idx="5">
                  <c:v>0.006341266872208706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Adjustments!$B$32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>
                <c:ptCount val="6"/>
                <c:pt idx="0">
                  <c:v>0.005948111165288594</c:v>
                </c:pt>
                <c:pt idx="1">
                  <c:v>0.0005818027116468727</c:v>
                </c:pt>
                <c:pt idx="2">
                  <c:v>0.006030621741142994</c:v>
                </c:pt>
                <c:pt idx="3">
                  <c:v>0.009485300481824055</c:v>
                </c:pt>
                <c:pt idx="4">
                  <c:v>0</c:v>
                </c:pt>
                <c:pt idx="5">
                  <c:v>0.009485300481824055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Adjustments!$B$33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>
                <c:ptCount val="6"/>
                <c:pt idx="0">
                  <c:v>0.006054155891689561</c:v>
                </c:pt>
                <c:pt idx="1">
                  <c:v>0.0017849072515261355</c:v>
                </c:pt>
                <c:pt idx="2">
                  <c:v>0.002907623548708216</c:v>
                </c:pt>
                <c:pt idx="3">
                  <c:v>0.006116818212419162</c:v>
                </c:pt>
                <c:pt idx="4">
                  <c:v>0</c:v>
                </c:pt>
                <c:pt idx="5">
                  <c:v>0.006116818212419162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Adjustments!$B$34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>
                <c:ptCount val="6"/>
                <c:pt idx="0">
                  <c:v>0.008030381878399773</c:v>
                </c:pt>
                <c:pt idx="1">
                  <c:v>0.005995389615881308</c:v>
                </c:pt>
                <c:pt idx="2">
                  <c:v>0.0030222860149553554</c:v>
                </c:pt>
                <c:pt idx="3">
                  <c:v>0.006262792667765638</c:v>
                </c:pt>
                <c:pt idx="4">
                  <c:v>0</c:v>
                </c:pt>
                <c:pt idx="5">
                  <c:v>0.006262792667765638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Adjustments!$B$35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>
                <c:ptCount val="6"/>
                <c:pt idx="0">
                  <c:v>0.01060620384599531</c:v>
                </c:pt>
                <c:pt idx="1">
                  <c:v>0.006588794243292284</c:v>
                </c:pt>
                <c:pt idx="2">
                  <c:v>0.0014107807756396085</c:v>
                </c:pt>
                <c:pt idx="3">
                  <c:v>0.005237146970170414</c:v>
                </c:pt>
                <c:pt idx="4">
                  <c:v>0</c:v>
                </c:pt>
                <c:pt idx="5">
                  <c:v>0.005237146970170414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Adjustments!$B$36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Adjustments!$B$37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Adjustments!$B$38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Adjustments!$B$39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Adjustments!$B$40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Adjustments!$B$41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Adjustments!$B$42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Adjustments!$B$43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>
                <c:ptCount val="6"/>
                <c:pt idx="0">
                  <c:v>0.007111750367580272</c:v>
                </c:pt>
                <c:pt idx="1">
                  <c:v>0.003419742485726074</c:v>
                </c:pt>
                <c:pt idx="2">
                  <c:v>0.00371895074701567</c:v>
                </c:pt>
                <c:pt idx="3">
                  <c:v>0.006207969638713173</c:v>
                </c:pt>
                <c:pt idx="4">
                  <c:v>0</c:v>
                </c:pt>
                <c:pt idx="5">
                  <c:v>0.006207969638713173</c:v>
                </c:pt>
              </c:numCache>
            </c:numRef>
          </c:val>
          <c:smooth val="0"/>
        </c:ser>
        <c:marker val="1"/>
        <c:axId val="40166932"/>
        <c:axId val="25958069"/>
      </c:lineChart>
      <c:catAx>
        <c:axId val="40166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58069"/>
        <c:crosses val="autoZero"/>
        <c:auto val="1"/>
        <c:lblOffset val="100"/>
        <c:noMultiLvlLbl val="0"/>
      </c:catAx>
      <c:valAx>
        <c:axId val="25958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66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24</xdr:row>
      <xdr:rowOff>161925</xdr:rowOff>
    </xdr:from>
    <xdr:to>
      <xdr:col>9</xdr:col>
      <xdr:colOff>733425</xdr:colOff>
      <xdr:row>51</xdr:row>
      <xdr:rowOff>142875</xdr:rowOff>
    </xdr:to>
    <xdr:graphicFrame>
      <xdr:nvGraphicFramePr>
        <xdr:cNvPr id="1" name="Chart 3"/>
        <xdr:cNvGraphicFramePr/>
      </xdr:nvGraphicFramePr>
      <xdr:xfrm>
        <a:off x="247650" y="4095750"/>
        <a:ext cx="7829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risurf\Design\MC9\A%20NCSX%20CAD%20MEASUREMENT%20FILES%20Leica%200707\Coils\A2\A2%20Excels\100407%20A2%20RACKING%20SHEET%20Adjustment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ffsets"/>
      <sheetName val="Adjustments"/>
      <sheetName val="Super Point Data"/>
      <sheetName val="Stability Chec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selection activeCell="F41" sqref="F41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9.00390625" style="0" customWidth="1"/>
  </cols>
  <sheetData>
    <row r="1" spans="1:9" ht="30.75" customHeight="1" thickBot="1">
      <c r="A1" s="81" t="s">
        <v>43</v>
      </c>
      <c r="B1" s="80"/>
      <c r="C1" s="80"/>
      <c r="D1" s="80"/>
      <c r="E1" s="80"/>
      <c r="F1" s="80"/>
      <c r="I1" s="1"/>
    </row>
    <row r="2" spans="1:15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  <c r="J2" s="3"/>
      <c r="K2" s="3"/>
      <c r="L2" s="440"/>
      <c r="M2" s="440"/>
      <c r="N2" s="440"/>
      <c r="O2" s="3"/>
    </row>
    <row r="3" spans="1:15" ht="12.75">
      <c r="A3" s="84"/>
      <c r="B3" s="91" t="s">
        <v>1</v>
      </c>
      <c r="C3" s="92" t="s">
        <v>2</v>
      </c>
      <c r="D3" s="93" t="s">
        <v>3</v>
      </c>
      <c r="E3" s="91" t="s">
        <v>12</v>
      </c>
      <c r="F3" s="92" t="s">
        <v>13</v>
      </c>
      <c r="G3" s="92" t="s">
        <v>34</v>
      </c>
      <c r="H3" s="94" t="s">
        <v>33</v>
      </c>
      <c r="I3" s="16"/>
      <c r="J3" s="3"/>
      <c r="K3" s="3"/>
      <c r="L3" s="440"/>
      <c r="M3" s="440"/>
      <c r="N3" s="440"/>
      <c r="O3" s="3"/>
    </row>
    <row r="4" spans="1:15" ht="13.5" thickBot="1">
      <c r="A4" s="101" t="s">
        <v>0</v>
      </c>
      <c r="B4" s="95"/>
      <c r="C4" s="96"/>
      <c r="D4" s="97"/>
      <c r="E4" s="95"/>
      <c r="F4" s="96"/>
      <c r="G4" s="98">
        <f>IF(D5&gt;-1,D5,"")</f>
      </c>
      <c r="H4" s="99"/>
      <c r="I4" s="494"/>
      <c r="J4" s="3"/>
      <c r="K4" s="494"/>
      <c r="L4" s="493"/>
      <c r="M4" s="493"/>
      <c r="N4" s="493"/>
      <c r="O4" s="3"/>
    </row>
    <row r="5" spans="1:15" ht="12.75">
      <c r="A5" s="100">
        <v>1</v>
      </c>
      <c r="B5" s="516">
        <v>37.881</v>
      </c>
      <c r="C5" s="517">
        <v>47.504</v>
      </c>
      <c r="D5" s="518">
        <v>-32.913</v>
      </c>
      <c r="E5" s="89">
        <f aca="true" t="shared" si="0" ref="E5:E17">57.3*ATAN2(B5-60,C5)</f>
        <v>114.97628319888982</v>
      </c>
      <c r="F5" s="90">
        <f aca="true" t="shared" si="1" ref="F5:F17">57.3*ATAN2(B5,D5)</f>
        <v>-40.988843377490284</v>
      </c>
      <c r="G5" s="87">
        <f>SUMPRODUCT(G$24:I$24,B5:D5)</f>
        <v>-0.863383313839126</v>
      </c>
      <c r="H5" s="88">
        <f>SUMPRODUCT(G$23:I$23,B5:D5)</f>
        <v>16.349408320758318</v>
      </c>
      <c r="I5" s="495"/>
      <c r="J5" s="3"/>
      <c r="K5" s="494"/>
      <c r="L5" s="440"/>
      <c r="M5" s="440"/>
      <c r="N5" s="440"/>
      <c r="O5" s="3"/>
    </row>
    <row r="6" spans="1:15" ht="12.75">
      <c r="A6" s="85">
        <v>2</v>
      </c>
      <c r="B6" s="519">
        <v>50.751</v>
      </c>
      <c r="C6" s="520">
        <v>41.654</v>
      </c>
      <c r="D6" s="521">
        <v>-43.713</v>
      </c>
      <c r="E6" s="89">
        <f t="shared" si="0"/>
        <v>102.52660095740298</v>
      </c>
      <c r="F6" s="90">
        <f t="shared" si="1"/>
        <v>-40.742075697891416</v>
      </c>
      <c r="G6" s="22">
        <f aca="true" t="shared" si="2" ref="G6:G17">SUMPRODUCT(G$24:I$24,B6:D6)</f>
        <v>-0.8639867628583389</v>
      </c>
      <c r="H6" s="82">
        <f aca="true" t="shared" si="3" ref="H6:H17">SUMPRODUCT(G$23:I$23,B6:D6)</f>
        <v>22.095155267464037</v>
      </c>
      <c r="I6" s="495"/>
      <c r="J6" s="3"/>
      <c r="K6" s="3"/>
      <c r="L6" s="440"/>
      <c r="M6" s="440"/>
      <c r="N6" s="440"/>
      <c r="O6" s="3"/>
    </row>
    <row r="7" spans="1:15" ht="12.75">
      <c r="A7" s="85">
        <v>3</v>
      </c>
      <c r="B7" s="519">
        <v>68.097</v>
      </c>
      <c r="C7" s="520">
        <v>18.775</v>
      </c>
      <c r="D7" s="521">
        <v>-58.25</v>
      </c>
      <c r="E7" s="89">
        <f t="shared" si="0"/>
        <v>66.67606632513495</v>
      </c>
      <c r="F7" s="90">
        <f t="shared" si="1"/>
        <v>-40.54658169446264</v>
      </c>
      <c r="G7" s="22">
        <f t="shared" si="2"/>
        <v>-0.8501809548562136</v>
      </c>
      <c r="H7" s="82">
        <f t="shared" si="3"/>
        <v>29.8487319215089</v>
      </c>
      <c r="I7" s="495"/>
      <c r="J7" s="3"/>
      <c r="K7" s="3"/>
      <c r="L7" s="440"/>
      <c r="M7" s="440"/>
      <c r="N7" s="440"/>
      <c r="O7" s="3"/>
    </row>
    <row r="8" spans="1:14" ht="12.75">
      <c r="A8" s="85">
        <v>4</v>
      </c>
      <c r="B8" s="519">
        <v>70.106</v>
      </c>
      <c r="C8" s="520">
        <v>-20.022</v>
      </c>
      <c r="D8" s="521">
        <v>-59.931</v>
      </c>
      <c r="E8" s="89">
        <f t="shared" si="0"/>
        <v>-63.222533834472856</v>
      </c>
      <c r="F8" s="90">
        <f t="shared" si="1"/>
        <v>-40.5288807690676</v>
      </c>
      <c r="G8" s="22">
        <f t="shared" si="2"/>
        <v>-0.846541355878955</v>
      </c>
      <c r="H8" s="82">
        <f t="shared" si="3"/>
        <v>30.748076957711845</v>
      </c>
      <c r="I8" s="495"/>
      <c r="K8" s="14"/>
      <c r="L8" s="392"/>
      <c r="M8" s="392"/>
      <c r="N8" s="392"/>
    </row>
    <row r="9" spans="1:14" ht="12.75">
      <c r="A9" s="85">
        <v>5</v>
      </c>
      <c r="B9" s="519">
        <v>52.696</v>
      </c>
      <c r="C9" s="520">
        <v>-42.133</v>
      </c>
      <c r="D9" s="521">
        <v>-45.34</v>
      </c>
      <c r="E9" s="89">
        <f t="shared" si="0"/>
        <v>-99.84216773335426</v>
      </c>
      <c r="F9" s="90">
        <f t="shared" si="1"/>
        <v>-40.7119275011067</v>
      </c>
      <c r="G9" s="22">
        <f t="shared" si="2"/>
        <v>-0.8601191709725953</v>
      </c>
      <c r="H9" s="82">
        <f t="shared" si="3"/>
        <v>22.966074677824768</v>
      </c>
      <c r="I9" s="495"/>
      <c r="K9" s="14"/>
      <c r="L9" s="392"/>
      <c r="M9" s="392"/>
      <c r="N9" s="392"/>
    </row>
    <row r="10" spans="1:14" ht="12.75">
      <c r="A10" s="85">
        <v>6</v>
      </c>
      <c r="B10" s="519">
        <v>36.87</v>
      </c>
      <c r="C10" s="520">
        <v>-40.05</v>
      </c>
      <c r="D10" s="521">
        <v>-32.059</v>
      </c>
      <c r="E10" s="89">
        <f t="shared" si="0"/>
        <v>-120.01648062321578</v>
      </c>
      <c r="F10" s="90">
        <f t="shared" si="1"/>
        <v>-41.01045316442721</v>
      </c>
      <c r="G10" s="22">
        <f t="shared" si="2"/>
        <v>-0.8590396328086136</v>
      </c>
      <c r="H10" s="82">
        <f t="shared" si="3"/>
        <v>15.900856637532247</v>
      </c>
      <c r="I10" s="495"/>
      <c r="K10" s="14"/>
      <c r="L10" s="392"/>
      <c r="M10" s="392"/>
      <c r="N10" s="392"/>
    </row>
    <row r="11" spans="1:14" ht="12.75">
      <c r="A11" s="85">
        <v>7</v>
      </c>
      <c r="B11" s="519">
        <v>22.648</v>
      </c>
      <c r="C11" s="520">
        <v>-29.172</v>
      </c>
      <c r="D11" s="521">
        <v>-20.118</v>
      </c>
      <c r="E11" s="89">
        <f t="shared" si="0"/>
        <v>-142.02054036980357</v>
      </c>
      <c r="F11" s="90">
        <f t="shared" si="1"/>
        <v>-41.617442032034674</v>
      </c>
      <c r="G11" s="22">
        <f t="shared" si="2"/>
        <v>-0.8534283224868577</v>
      </c>
      <c r="H11" s="82">
        <f t="shared" si="3"/>
        <v>9.554743344909966</v>
      </c>
      <c r="I11" s="495"/>
      <c r="K11" s="14"/>
      <c r="L11" s="493"/>
      <c r="M11" s="493"/>
      <c r="N11" s="493"/>
    </row>
    <row r="12" spans="1:14" ht="12.75">
      <c r="A12" s="85">
        <v>8</v>
      </c>
      <c r="B12" s="519">
        <v>17.447</v>
      </c>
      <c r="C12" s="520">
        <v>-22.571</v>
      </c>
      <c r="D12" s="521">
        <v>-15.751</v>
      </c>
      <c r="E12" s="89">
        <f t="shared" si="0"/>
        <v>-152.0687876976665</v>
      </c>
      <c r="F12" s="90">
        <f t="shared" si="1"/>
        <v>-42.0785485925974</v>
      </c>
      <c r="G12" s="22">
        <f t="shared" si="2"/>
        <v>-0.8512505973659721</v>
      </c>
      <c r="H12" s="82">
        <f t="shared" si="3"/>
        <v>7.234045219827098</v>
      </c>
      <c r="I12" s="495"/>
      <c r="K12" s="14"/>
      <c r="L12" s="493"/>
      <c r="M12" s="493"/>
      <c r="N12" s="493"/>
    </row>
    <row r="13" spans="1:9" ht="12.75">
      <c r="A13" s="85">
        <v>9</v>
      </c>
      <c r="B13" s="519"/>
      <c r="C13" s="520"/>
      <c r="D13" s="521"/>
      <c r="E13" s="89">
        <f t="shared" si="0"/>
        <v>180.01325905069513</v>
      </c>
      <c r="F13" s="90" t="e">
        <f t="shared" si="1"/>
        <v>#DIV/0!</v>
      </c>
      <c r="G13" s="22">
        <f t="shared" si="2"/>
        <v>0</v>
      </c>
      <c r="H13" s="82">
        <f t="shared" si="3"/>
        <v>0</v>
      </c>
      <c r="I13" s="495"/>
    </row>
    <row r="14" spans="1:8" ht="12.75">
      <c r="A14" s="85">
        <v>10</v>
      </c>
      <c r="B14" s="519"/>
      <c r="C14" s="520"/>
      <c r="D14" s="521"/>
      <c r="E14" s="89">
        <f t="shared" si="0"/>
        <v>180.01325905069513</v>
      </c>
      <c r="F14" s="90" t="e">
        <f t="shared" si="1"/>
        <v>#DIV/0!</v>
      </c>
      <c r="G14" s="22">
        <f t="shared" si="2"/>
        <v>0</v>
      </c>
      <c r="H14" s="82">
        <f t="shared" si="3"/>
        <v>0</v>
      </c>
    </row>
    <row r="15" spans="1:8" ht="12.75">
      <c r="A15" s="85">
        <v>11</v>
      </c>
      <c r="B15" s="519"/>
      <c r="C15" s="520"/>
      <c r="D15" s="521"/>
      <c r="E15" s="89">
        <f t="shared" si="0"/>
        <v>180.01325905069513</v>
      </c>
      <c r="F15" s="90" t="e">
        <f t="shared" si="1"/>
        <v>#DIV/0!</v>
      </c>
      <c r="G15" s="22">
        <f t="shared" si="2"/>
        <v>0</v>
      </c>
      <c r="H15" s="82">
        <f t="shared" si="3"/>
        <v>0</v>
      </c>
    </row>
    <row r="16" spans="1:9" ht="12.75">
      <c r="A16" s="85">
        <v>12</v>
      </c>
      <c r="B16" s="519"/>
      <c r="C16" s="520"/>
      <c r="D16" s="521"/>
      <c r="E16" s="89">
        <f t="shared" si="0"/>
        <v>180.01325905069513</v>
      </c>
      <c r="F16" s="90" t="e">
        <f t="shared" si="1"/>
        <v>#DIV/0!</v>
      </c>
      <c r="G16" s="22">
        <f t="shared" si="2"/>
        <v>0</v>
      </c>
      <c r="H16" s="82">
        <f t="shared" si="3"/>
        <v>0</v>
      </c>
      <c r="I16" s="494"/>
    </row>
    <row r="17" spans="1:9" ht="13.5" thickBot="1">
      <c r="A17" s="85">
        <v>13</v>
      </c>
      <c r="B17" s="519"/>
      <c r="C17" s="520"/>
      <c r="D17" s="521"/>
      <c r="E17" s="89">
        <f t="shared" si="0"/>
        <v>180.01325905069513</v>
      </c>
      <c r="F17" s="90" t="e">
        <f t="shared" si="1"/>
        <v>#DIV/0!</v>
      </c>
      <c r="G17" s="22">
        <f t="shared" si="2"/>
        <v>0</v>
      </c>
      <c r="H17" s="82">
        <f t="shared" si="3"/>
        <v>0</v>
      </c>
      <c r="I17" s="494"/>
    </row>
    <row r="18" spans="1:14" ht="13.5" thickBot="1">
      <c r="A18" s="85">
        <v>14</v>
      </c>
      <c r="B18" s="519"/>
      <c r="C18" s="520"/>
      <c r="D18" s="521"/>
      <c r="E18" s="89">
        <f>57.3*ATAN2(B18-60,C18)</f>
        <v>180.01325905069513</v>
      </c>
      <c r="F18" s="90" t="e">
        <f>57.3*ATAN2(B18,D18)</f>
        <v>#DIV/0!</v>
      </c>
      <c r="G18" s="22">
        <f>SUMPRODUCT(G$24:I$24,B18:D18)</f>
        <v>0</v>
      </c>
      <c r="H18" s="82">
        <f>SUMPRODUCT(G$23:I$23,B18:D18)</f>
        <v>0</v>
      </c>
      <c r="I18" s="494"/>
      <c r="J18" s="24" t="s">
        <v>46</v>
      </c>
      <c r="K18" s="25"/>
      <c r="L18" s="25"/>
      <c r="M18" s="25"/>
      <c r="N18" s="362" t="s">
        <v>53</v>
      </c>
    </row>
    <row r="19" spans="1:14" ht="13.5" thickBot="1">
      <c r="A19" s="86">
        <v>15</v>
      </c>
      <c r="B19" s="522"/>
      <c r="C19" s="523"/>
      <c r="D19" s="524"/>
      <c r="E19" s="89">
        <f>57.3*ATAN2(B19-60,C19)</f>
        <v>180.01325905069513</v>
      </c>
      <c r="F19" s="90" t="e">
        <f>57.3*ATAN2(B19,D19)</f>
        <v>#DIV/0!</v>
      </c>
      <c r="G19" s="23">
        <f>SUMPRODUCT(G$24:I$24,B19:D19)</f>
        <v>0</v>
      </c>
      <c r="H19" s="83">
        <f>SUMPRODUCT(G$23:I$23,B19:D19)</f>
        <v>0</v>
      </c>
      <c r="I19" s="494"/>
      <c r="J19" s="327" t="s">
        <v>47</v>
      </c>
      <c r="K19" s="328"/>
      <c r="L19" s="333">
        <v>20</v>
      </c>
      <c r="M19" s="333">
        <v>0</v>
      </c>
      <c r="N19" s="325"/>
    </row>
    <row r="20" spans="10:15" ht="12.75">
      <c r="J20" s="331" t="s">
        <v>48</v>
      </c>
      <c r="K20" s="332"/>
      <c r="L20" s="333">
        <v>40</v>
      </c>
      <c r="M20" s="333">
        <v>20</v>
      </c>
      <c r="N20" s="325">
        <f>IF(AND(K19=1,ISBLANK(K20),ISBLANK(K21)),20,IF(AND(K20=1,ISBLANK(K19),ISBLANK(K21)),40,IF(AND(K21=1,ISBLANK(K19),ISBLANK(K20)),60)))</f>
        <v>60</v>
      </c>
      <c r="O20" t="s">
        <v>81</v>
      </c>
    </row>
    <row r="21" spans="10:15" ht="13.5" thickBot="1">
      <c r="J21" s="334" t="s">
        <v>49</v>
      </c>
      <c r="K21" s="335">
        <v>1</v>
      </c>
      <c r="L21" s="333">
        <v>60</v>
      </c>
      <c r="M21" s="333">
        <v>40</v>
      </c>
      <c r="N21" s="325">
        <f>IF(AND(K19=1,ISBLANK(K20),ISBLANK(K21)),0,IF(AND(K20=1,ISBLANK(K19),ISBLANK(K21)),20,IF(AND(K21=1,ISBLANK(K19),ISBLANK(K20)),40)))</f>
        <v>40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5" t="s">
        <v>3</v>
      </c>
      <c r="F23" s="37" t="s">
        <v>31</v>
      </c>
      <c r="G23" s="38">
        <f>SIN(N20*ACOS(-1)/180)</f>
        <v>0.8660254037844386</v>
      </c>
      <c r="H23" s="38">
        <v>0</v>
      </c>
      <c r="I23" s="39">
        <f>COS(N20*ACOS(-1)/180)</f>
        <v>0.5000000000000001</v>
      </c>
      <c r="J23" s="327" t="s">
        <v>52</v>
      </c>
      <c r="K23" s="328"/>
      <c r="L23" s="324"/>
      <c r="M23" s="324"/>
      <c r="N23" s="360" t="str">
        <f>IF(AND(K23=1,ISBLANK(K24)),"G",IF(AND(K24=1,ISBLANK(K23)),"H"))</f>
        <v>H</v>
      </c>
      <c r="O23" t="s">
        <v>79</v>
      </c>
    </row>
    <row r="24" spans="1:15" ht="13.5" thickBot="1">
      <c r="A24" s="29">
        <v>1</v>
      </c>
      <c r="B24" s="451">
        <v>-52.7241</v>
      </c>
      <c r="C24" s="451">
        <v>-145.983</v>
      </c>
      <c r="D24" s="452">
        <v>-13.9905</v>
      </c>
      <c r="F24" s="40" t="s">
        <v>14</v>
      </c>
      <c r="G24" s="41">
        <f>SIN(N21*ACOS(-1)/180)</f>
        <v>0.6427876096865393</v>
      </c>
      <c r="H24" s="41">
        <v>0</v>
      </c>
      <c r="I24" s="42">
        <f>N24*COS(N21*ACOS(-1)/180)</f>
        <v>0.766044443118978</v>
      </c>
      <c r="J24" s="329" t="s">
        <v>51</v>
      </c>
      <c r="K24" s="330">
        <v>1</v>
      </c>
      <c r="L24" s="326"/>
      <c r="M24" s="326"/>
      <c r="N24" s="361">
        <f>IF(AND(K23=1,ISBLANK(K24)),-1,IF(AND(K24=1,ISBLANK(K23)),1))</f>
        <v>1</v>
      </c>
      <c r="O24" t="s">
        <v>80</v>
      </c>
    </row>
    <row r="25" spans="1:11" ht="12.75">
      <c r="A25" s="29">
        <v>2</v>
      </c>
      <c r="B25" s="451">
        <v>-109.7599</v>
      </c>
      <c r="C25" s="451">
        <v>-212.7227</v>
      </c>
      <c r="D25" s="452">
        <v>-13.3232</v>
      </c>
      <c r="J25" s="14"/>
      <c r="K25" s="14"/>
    </row>
    <row r="26" spans="1:11" ht="13.5" thickBot="1">
      <c r="A26" s="36">
        <v>3</v>
      </c>
      <c r="B26" s="453">
        <v>-149.1103</v>
      </c>
      <c r="C26" s="453">
        <v>-125.194</v>
      </c>
      <c r="D26" s="454">
        <v>-13.7473</v>
      </c>
      <c r="J26" s="14"/>
      <c r="K26" s="14"/>
    </row>
    <row r="27" ht="13.5" thickBot="1">
      <c r="M27" s="336"/>
    </row>
    <row r="28" spans="1:10" ht="12.75">
      <c r="A28" s="21" t="s">
        <v>45</v>
      </c>
      <c r="B28" s="17"/>
      <c r="C28" s="17"/>
      <c r="D28" s="18"/>
      <c r="E28" s="74" t="s">
        <v>42</v>
      </c>
      <c r="G28" s="1"/>
      <c r="H28" s="392"/>
      <c r="I28" s="441"/>
      <c r="J28" s="437"/>
    </row>
    <row r="29" spans="1:10" ht="13.5" thickBot="1">
      <c r="A29" s="34"/>
      <c r="B29" s="19"/>
      <c r="C29" s="19"/>
      <c r="D29" s="20"/>
      <c r="E29" s="14"/>
      <c r="F29" s="15"/>
      <c r="G29" s="3"/>
      <c r="H29" s="392"/>
      <c r="I29" s="441"/>
      <c r="J29" s="437"/>
    </row>
    <row r="30" spans="1:19" ht="12.75">
      <c r="A30" s="443" t="s">
        <v>15</v>
      </c>
      <c r="B30" s="77" t="s">
        <v>16</v>
      </c>
      <c r="C30" s="78" t="s">
        <v>17</v>
      </c>
      <c r="D30" s="79" t="s">
        <v>18</v>
      </c>
      <c r="E30" s="14"/>
      <c r="F30" s="15"/>
      <c r="G30" s="495"/>
      <c r="H30" s="392" t="s">
        <v>104</v>
      </c>
      <c r="I30" s="392"/>
      <c r="J30" s="392"/>
      <c r="L30" t="s">
        <v>103</v>
      </c>
      <c r="N30" s="392"/>
      <c r="O30" s="392"/>
      <c r="P30" s="392"/>
      <c r="Q30" s="392"/>
      <c r="R30" s="392"/>
      <c r="S30" s="392"/>
    </row>
    <row r="31" spans="1:19" ht="12.75">
      <c r="A31" s="444">
        <v>1</v>
      </c>
      <c r="B31" s="513">
        <v>-59.08541</v>
      </c>
      <c r="C31" s="514">
        <v>-178.96609</v>
      </c>
      <c r="D31" s="515">
        <v>2.85416</v>
      </c>
      <c r="E31" s="14" t="b">
        <f>AND(ISBLANK(B31),ISBLANK(C31),ISBLANK(D31))</f>
        <v>0</v>
      </c>
      <c r="F31" s="15"/>
      <c r="G31" s="495"/>
      <c r="H31">
        <v>-59.08487</v>
      </c>
      <c r="I31">
        <v>-178.96203</v>
      </c>
      <c r="J31">
        <v>2.8417</v>
      </c>
      <c r="L31">
        <v>-59.08744</v>
      </c>
      <c r="M31">
        <v>-178.96384</v>
      </c>
      <c r="N31">
        <v>2.85219</v>
      </c>
      <c r="O31" s="392"/>
      <c r="P31" s="392"/>
      <c r="Q31" s="392"/>
      <c r="R31" s="392"/>
      <c r="S31" s="392"/>
    </row>
    <row r="32" spans="1:19" ht="12.75">
      <c r="A32" s="444">
        <v>2</v>
      </c>
      <c r="B32" s="513">
        <v>-67.89401</v>
      </c>
      <c r="C32" s="514">
        <v>-193.24802</v>
      </c>
      <c r="D32" s="515">
        <v>8.73673</v>
      </c>
      <c r="E32" s="14" t="b">
        <f aca="true" t="shared" si="4" ref="E32:E45">AND(ISBLANK(B32),ISBLANK(C32),ISBLANK(D32))</f>
        <v>0</v>
      </c>
      <c r="F32" s="15"/>
      <c r="G32" s="495"/>
      <c r="H32">
        <v>-67.8949</v>
      </c>
      <c r="I32">
        <v>-193.24544</v>
      </c>
      <c r="J32">
        <v>8.72123</v>
      </c>
      <c r="L32">
        <v>-67.89399</v>
      </c>
      <c r="M32">
        <v>-193.24557</v>
      </c>
      <c r="N32">
        <v>8.73169</v>
      </c>
      <c r="O32" s="392"/>
      <c r="P32" s="392"/>
      <c r="Q32" s="392"/>
      <c r="R32" s="392"/>
      <c r="S32" s="392"/>
    </row>
    <row r="33" spans="1:19" ht="12.75">
      <c r="A33" s="444">
        <v>3</v>
      </c>
      <c r="B33" s="513">
        <v>-94.47268</v>
      </c>
      <c r="C33" s="514">
        <v>-209.553</v>
      </c>
      <c r="D33" s="515">
        <v>16.69464</v>
      </c>
      <c r="E33" s="14" t="b">
        <f t="shared" si="4"/>
        <v>0</v>
      </c>
      <c r="F33" s="15"/>
      <c r="G33" s="495"/>
      <c r="H33">
        <v>-94.46918</v>
      </c>
      <c r="I33">
        <v>-209.55084</v>
      </c>
      <c r="J33">
        <v>16.68364</v>
      </c>
      <c r="L33">
        <v>-94.47184</v>
      </c>
      <c r="M33">
        <v>-209.55047</v>
      </c>
      <c r="N33">
        <v>16.69127</v>
      </c>
      <c r="O33" s="392"/>
      <c r="P33" s="392"/>
      <c r="Q33" s="392"/>
      <c r="R33" s="392"/>
      <c r="S33" s="392"/>
    </row>
    <row r="34" spans="1:19" ht="12.75">
      <c r="A34" s="444">
        <v>4</v>
      </c>
      <c r="B34" s="513">
        <v>-132.99436</v>
      </c>
      <c r="C34" s="514">
        <v>-204.35232</v>
      </c>
      <c r="D34" s="515">
        <v>17.71459</v>
      </c>
      <c r="E34" s="14" t="b">
        <f t="shared" si="4"/>
        <v>0</v>
      </c>
      <c r="F34" s="15"/>
      <c r="G34" s="495"/>
      <c r="H34">
        <v>-132.99201</v>
      </c>
      <c r="I34">
        <v>-204.35015</v>
      </c>
      <c r="J34">
        <v>17.71129</v>
      </c>
      <c r="L34">
        <v>-132.99478</v>
      </c>
      <c r="M34">
        <v>-204.35098</v>
      </c>
      <c r="N34">
        <v>17.71498</v>
      </c>
      <c r="O34" s="392"/>
      <c r="P34" s="392"/>
      <c r="Q34" s="392"/>
      <c r="R34" s="392"/>
      <c r="S34" s="392"/>
    </row>
    <row r="35" spans="1:19" ht="12.75">
      <c r="A35" s="444">
        <v>5</v>
      </c>
      <c r="B35" s="513">
        <v>-150.50821</v>
      </c>
      <c r="C35" s="514">
        <v>-179.12998</v>
      </c>
      <c r="D35" s="515">
        <v>9.83117</v>
      </c>
      <c r="E35" s="14" t="b">
        <f t="shared" si="4"/>
        <v>0</v>
      </c>
      <c r="F35" s="15"/>
      <c r="G35" s="495"/>
      <c r="H35">
        <v>-150.5039</v>
      </c>
      <c r="I35">
        <v>-179.12509</v>
      </c>
      <c r="J35">
        <v>9.82504</v>
      </c>
      <c r="L35">
        <v>-150.50769</v>
      </c>
      <c r="M35">
        <v>-179.12571</v>
      </c>
      <c r="N35">
        <v>9.83502</v>
      </c>
      <c r="O35" s="392"/>
      <c r="P35" s="392"/>
      <c r="Q35" s="392"/>
      <c r="R35" s="392"/>
      <c r="S35" s="392"/>
    </row>
    <row r="36" spans="1:19" ht="12.75">
      <c r="A36" s="444">
        <v>6</v>
      </c>
      <c r="B36" s="513">
        <v>-144.6762</v>
      </c>
      <c r="C36" s="514">
        <v>-160.55225</v>
      </c>
      <c r="D36" s="515">
        <v>2.62284</v>
      </c>
      <c r="E36" s="14" t="b">
        <f t="shared" si="4"/>
        <v>0</v>
      </c>
      <c r="F36" s="15"/>
      <c r="G36" s="495"/>
      <c r="H36">
        <v>-144.67396</v>
      </c>
      <c r="I36">
        <v>-160.54986</v>
      </c>
      <c r="J36">
        <v>2.61326</v>
      </c>
      <c r="L36">
        <v>-144.67786</v>
      </c>
      <c r="M36">
        <v>-160.54847</v>
      </c>
      <c r="N36">
        <v>2.62213</v>
      </c>
      <c r="O36" s="392"/>
      <c r="P36" s="392"/>
      <c r="Q36" s="392"/>
      <c r="R36" s="392"/>
      <c r="S36" s="392"/>
    </row>
    <row r="37" spans="1:19" ht="12.75">
      <c r="A37" s="444">
        <v>7</v>
      </c>
      <c r="B37" s="513">
        <v>-130.61347</v>
      </c>
      <c r="C37" s="514">
        <v>-145.61707</v>
      </c>
      <c r="D37" s="515">
        <v>-3.87826</v>
      </c>
      <c r="E37" s="14" t="b">
        <f t="shared" si="4"/>
        <v>0</v>
      </c>
      <c r="F37" s="15"/>
      <c r="G37" s="495"/>
      <c r="H37">
        <v>-130.61288</v>
      </c>
      <c r="I37">
        <v>-145.61526</v>
      </c>
      <c r="J37">
        <v>-3.88966</v>
      </c>
      <c r="L37">
        <v>-130.61407</v>
      </c>
      <c r="M37">
        <v>-145.61615</v>
      </c>
      <c r="N37">
        <v>-3.88302</v>
      </c>
      <c r="O37" s="392"/>
      <c r="P37" s="392"/>
      <c r="Q37" s="392"/>
      <c r="R37" s="392"/>
      <c r="S37" s="392"/>
    </row>
    <row r="38" spans="1:19" ht="12.75">
      <c r="A38" s="444">
        <v>8</v>
      </c>
      <c r="B38" s="513">
        <v>-122.89491</v>
      </c>
      <c r="C38" s="514">
        <v>-140.66809</v>
      </c>
      <c r="D38" s="515">
        <v>-6.26134</v>
      </c>
      <c r="E38" s="14" t="b">
        <f t="shared" si="4"/>
        <v>0</v>
      </c>
      <c r="F38" s="14"/>
      <c r="G38" s="495"/>
      <c r="H38">
        <v>-122.89421</v>
      </c>
      <c r="I38">
        <v>-140.66962</v>
      </c>
      <c r="J38">
        <v>-6.27632</v>
      </c>
      <c r="L38">
        <v>-122.89511</v>
      </c>
      <c r="M38">
        <v>-140.66879</v>
      </c>
      <c r="N38">
        <v>-6.26771</v>
      </c>
      <c r="O38" s="392"/>
      <c r="P38" s="392"/>
      <c r="Q38" s="392"/>
      <c r="R38" s="392"/>
      <c r="S38" s="392"/>
    </row>
    <row r="39" spans="1:13" ht="12.75">
      <c r="A39" s="444">
        <v>9</v>
      </c>
      <c r="B39" s="513"/>
      <c r="C39" s="514"/>
      <c r="D39" s="515"/>
      <c r="E39" s="14" t="b">
        <f t="shared" si="4"/>
        <v>1</v>
      </c>
      <c r="F39" s="14"/>
      <c r="I39" s="496"/>
      <c r="J39" s="496"/>
      <c r="K39" s="493"/>
      <c r="L39" s="3"/>
      <c r="M39" s="3"/>
    </row>
    <row r="40" spans="1:12" ht="12.75">
      <c r="A40" s="444">
        <v>10</v>
      </c>
      <c r="B40" s="448"/>
      <c r="C40" s="449"/>
      <c r="D40" s="450"/>
      <c r="E40" s="14" t="b">
        <f t="shared" si="4"/>
        <v>1</v>
      </c>
      <c r="F40" s="14"/>
      <c r="H40" t="s">
        <v>105</v>
      </c>
      <c r="I40" s="496"/>
      <c r="J40" s="496"/>
      <c r="L40" t="s">
        <v>106</v>
      </c>
    </row>
    <row r="41" spans="1:15" ht="12.75">
      <c r="A41" s="444">
        <v>11</v>
      </c>
      <c r="B41" s="448"/>
      <c r="C41" s="449"/>
      <c r="D41" s="450"/>
      <c r="E41" s="14" t="b">
        <f t="shared" si="4"/>
        <v>1</v>
      </c>
      <c r="F41" s="14"/>
      <c r="H41">
        <v>-59.08721</v>
      </c>
      <c r="I41">
        <v>-178.96502</v>
      </c>
      <c r="J41">
        <v>2.85132</v>
      </c>
      <c r="L41">
        <v>-59.08541</v>
      </c>
      <c r="M41">
        <v>-178.96609</v>
      </c>
      <c r="N41">
        <v>2.85416</v>
      </c>
      <c r="O41" s="437"/>
    </row>
    <row r="42" spans="1:16" ht="12.75">
      <c r="A42" s="444">
        <v>12</v>
      </c>
      <c r="B42" s="448"/>
      <c r="C42" s="449"/>
      <c r="D42" s="450"/>
      <c r="E42" s="14" t="b">
        <f t="shared" si="4"/>
        <v>1</v>
      </c>
      <c r="F42" s="14"/>
      <c r="H42">
        <v>-67.89616</v>
      </c>
      <c r="I42">
        <v>-193.24623</v>
      </c>
      <c r="J42">
        <v>8.7329</v>
      </c>
      <c r="L42">
        <v>-67.89401</v>
      </c>
      <c r="M42">
        <v>-193.24802</v>
      </c>
      <c r="N42">
        <v>8.73673</v>
      </c>
      <c r="O42" s="392"/>
      <c r="P42" s="392"/>
    </row>
    <row r="43" spans="1:16" ht="12.75">
      <c r="A43" s="444">
        <v>13</v>
      </c>
      <c r="B43" s="446"/>
      <c r="C43" s="30"/>
      <c r="D43" s="31"/>
      <c r="E43" s="14" t="b">
        <f t="shared" si="4"/>
        <v>1</v>
      </c>
      <c r="F43" s="14"/>
      <c r="G43" s="3"/>
      <c r="H43">
        <v>-94.47315</v>
      </c>
      <c r="I43">
        <v>-209.55181</v>
      </c>
      <c r="J43">
        <v>16.69282</v>
      </c>
      <c r="L43">
        <v>-94.47268</v>
      </c>
      <c r="M43">
        <v>-209.553</v>
      </c>
      <c r="N43">
        <v>16.69464</v>
      </c>
      <c r="O43" s="392"/>
      <c r="P43" s="392"/>
    </row>
    <row r="44" spans="1:14" ht="12.75">
      <c r="A44" s="444">
        <v>14</v>
      </c>
      <c r="B44" s="446"/>
      <c r="C44" s="30"/>
      <c r="D44" s="31"/>
      <c r="E44" s="14" t="b">
        <f t="shared" si="4"/>
        <v>1</v>
      </c>
      <c r="F44" s="14"/>
      <c r="G44" s="3"/>
      <c r="H44">
        <v>-132.9936</v>
      </c>
      <c r="I44">
        <v>-204.35038</v>
      </c>
      <c r="J44">
        <v>17.71393</v>
      </c>
      <c r="L44">
        <v>-132.99436</v>
      </c>
      <c r="M44">
        <v>-204.35232</v>
      </c>
      <c r="N44">
        <v>17.71459</v>
      </c>
    </row>
    <row r="45" spans="1:16" ht="13.5" thickBot="1">
      <c r="A45" s="445">
        <v>15</v>
      </c>
      <c r="B45" s="447"/>
      <c r="C45" s="32"/>
      <c r="D45" s="33"/>
      <c r="E45" s="14" t="b">
        <f t="shared" si="4"/>
        <v>1</v>
      </c>
      <c r="F45" s="14"/>
      <c r="G45" s="3"/>
      <c r="H45">
        <v>-150.51018</v>
      </c>
      <c r="I45">
        <v>-179.12907</v>
      </c>
      <c r="J45">
        <v>9.8308</v>
      </c>
      <c r="L45">
        <v>-150.50821</v>
      </c>
      <c r="M45">
        <v>-179.12998</v>
      </c>
      <c r="N45">
        <v>9.83117</v>
      </c>
      <c r="O45" s="392"/>
      <c r="P45" s="392"/>
    </row>
    <row r="46" spans="1:16" ht="12.75">
      <c r="A46" s="14"/>
      <c r="B46" s="14"/>
      <c r="C46" s="14"/>
      <c r="D46" s="14"/>
      <c r="E46" s="14"/>
      <c r="F46" s="14"/>
      <c r="G46" s="3"/>
      <c r="H46">
        <v>-144.67688</v>
      </c>
      <c r="I46">
        <v>-160.55143</v>
      </c>
      <c r="J46">
        <v>2.62222</v>
      </c>
      <c r="L46">
        <v>-144.6762</v>
      </c>
      <c r="M46">
        <v>-160.55225</v>
      </c>
      <c r="N46">
        <v>2.62284</v>
      </c>
      <c r="O46" s="392"/>
      <c r="P46" s="392"/>
    </row>
    <row r="47" spans="7:16" ht="12.75">
      <c r="G47" s="3"/>
      <c r="H47">
        <v>-130.61422</v>
      </c>
      <c r="I47">
        <v>-145.61752</v>
      </c>
      <c r="J47">
        <v>-3.87884</v>
      </c>
      <c r="L47">
        <v>-130.61347</v>
      </c>
      <c r="M47">
        <v>-145.61707</v>
      </c>
      <c r="N47">
        <v>-3.87826</v>
      </c>
      <c r="O47" s="392"/>
      <c r="P47" s="392"/>
    </row>
    <row r="48" spans="4:16" ht="12.75">
      <c r="D48" s="14"/>
      <c r="E48" s="14"/>
      <c r="F48" s="14"/>
      <c r="G48" s="14"/>
      <c r="H48">
        <v>-122.89504</v>
      </c>
      <c r="I48">
        <v>-140.66953</v>
      </c>
      <c r="J48">
        <v>-6.26133</v>
      </c>
      <c r="L48">
        <v>-122.89491</v>
      </c>
      <c r="M48">
        <v>-140.66809</v>
      </c>
      <c r="N48">
        <v>-6.26134</v>
      </c>
      <c r="O48" s="392"/>
      <c r="P48" s="392"/>
    </row>
    <row r="49" spans="1:17" ht="12.75">
      <c r="A49" s="3"/>
      <c r="B49" s="3"/>
      <c r="C49" s="3"/>
      <c r="D49" s="455"/>
      <c r="E49" s="455"/>
      <c r="F49" s="455"/>
      <c r="G49" s="3"/>
      <c r="H49" s="392"/>
      <c r="I49" s="392"/>
      <c r="J49" s="392"/>
      <c r="M49" s="392"/>
      <c r="N49" s="392"/>
      <c r="O49" s="392"/>
      <c r="P49" s="392"/>
      <c r="Q49" s="3"/>
    </row>
    <row r="50" spans="1:17" ht="12.75">
      <c r="A50" s="3"/>
      <c r="B50" s="3"/>
      <c r="C50" s="3"/>
      <c r="D50" s="455"/>
      <c r="E50" s="455"/>
      <c r="F50" s="455"/>
      <c r="G50" s="3"/>
      <c r="H50" s="14"/>
      <c r="M50" s="392"/>
      <c r="N50" s="392"/>
      <c r="O50" s="392"/>
      <c r="P50" s="392"/>
      <c r="Q50" s="3"/>
    </row>
    <row r="51" spans="1:18" ht="12.75">
      <c r="A51" s="3"/>
      <c r="B51" s="3"/>
      <c r="C51" s="3"/>
      <c r="D51" s="455"/>
      <c r="E51" s="455"/>
      <c r="F51" s="455"/>
      <c r="G51" s="3"/>
      <c r="H51" s="14"/>
      <c r="N51" s="3"/>
      <c r="O51" s="3"/>
      <c r="P51" s="3"/>
      <c r="Q51" s="3"/>
      <c r="R51" s="3"/>
    </row>
    <row r="52" spans="1:18" ht="12.75">
      <c r="A52" s="3" t="s">
        <v>101</v>
      </c>
      <c r="B52" s="3" t="s">
        <v>102</v>
      </c>
      <c r="C52" s="3"/>
      <c r="D52" s="455"/>
      <c r="E52" s="455"/>
      <c r="F52" s="455"/>
      <c r="G52" s="3"/>
      <c r="H52" s="439"/>
      <c r="N52" s="3"/>
      <c r="O52" s="3"/>
      <c r="P52" s="3"/>
      <c r="Q52" s="438"/>
      <c r="R52" s="3"/>
    </row>
    <row r="53" spans="1:18" ht="12.75">
      <c r="A53" s="497" t="s">
        <v>90</v>
      </c>
      <c r="B53" s="510">
        <v>18</v>
      </c>
      <c r="C53" s="498">
        <v>18.7289077955621</v>
      </c>
      <c r="D53" s="499">
        <v>-36.7498465727118</v>
      </c>
      <c r="E53" s="500">
        <v>-0.939189016540169</v>
      </c>
      <c r="F53" s="455"/>
      <c r="G53" s="3"/>
      <c r="H53" s="3"/>
      <c r="N53" s="3"/>
      <c r="O53" s="3"/>
      <c r="P53" s="3"/>
      <c r="Q53" s="438"/>
      <c r="R53" s="3"/>
    </row>
    <row r="54" spans="1:18" ht="12.75">
      <c r="A54" s="501" t="s">
        <v>91</v>
      </c>
      <c r="B54" s="511">
        <v>2</v>
      </c>
      <c r="C54" s="440">
        <v>65.3117041752946</v>
      </c>
      <c r="D54" s="502">
        <v>-49.3798257121504</v>
      </c>
      <c r="E54" s="503">
        <v>-22.7786747380521</v>
      </c>
      <c r="F54" s="455"/>
      <c r="G54" s="3"/>
      <c r="H54" s="3"/>
      <c r="N54" s="3"/>
      <c r="O54" s="3"/>
      <c r="P54" s="3"/>
      <c r="Q54" s="438"/>
      <c r="R54" s="3"/>
    </row>
    <row r="55" spans="1:18" ht="12.75">
      <c r="A55" s="501" t="s">
        <v>92</v>
      </c>
      <c r="B55" s="511">
        <v>3</v>
      </c>
      <c r="C55" s="440">
        <v>84.8813681648401</v>
      </c>
      <c r="D55" s="502">
        <v>43.8495696627687</v>
      </c>
      <c r="E55" s="503">
        <v>-0.933037238746241</v>
      </c>
      <c r="F55" s="455"/>
      <c r="G55" s="3"/>
      <c r="H55" s="3"/>
      <c r="L55" s="3"/>
      <c r="M55" s="3"/>
      <c r="N55" s="3"/>
      <c r="O55" s="3"/>
      <c r="P55" s="3"/>
      <c r="Q55" s="438"/>
      <c r="R55" s="3"/>
    </row>
    <row r="56" spans="1:18" ht="12.75">
      <c r="A56" s="501" t="s">
        <v>93</v>
      </c>
      <c r="B56" s="511">
        <v>4</v>
      </c>
      <c r="C56" s="440">
        <v>97.2301845393476</v>
      </c>
      <c r="D56" s="502">
        <v>-32.399097144013</v>
      </c>
      <c r="E56" s="503">
        <v>-0.941904413049784</v>
      </c>
      <c r="F56" s="455"/>
      <c r="G56" s="3"/>
      <c r="H56" s="3"/>
      <c r="L56" s="3"/>
      <c r="M56" s="3"/>
      <c r="N56" s="3"/>
      <c r="O56" s="3"/>
      <c r="P56" s="3"/>
      <c r="Q56" s="438"/>
      <c r="R56" s="3"/>
    </row>
    <row r="57" spans="1:18" ht="12.75">
      <c r="A57" s="501"/>
      <c r="B57" s="511">
        <v>5</v>
      </c>
      <c r="C57" s="440"/>
      <c r="D57" s="502"/>
      <c r="E57" s="503"/>
      <c r="F57" s="455"/>
      <c r="G57" s="3"/>
      <c r="H57" s="3"/>
      <c r="L57" s="3"/>
      <c r="M57" s="3"/>
      <c r="N57" s="3"/>
      <c r="O57" s="3"/>
      <c r="P57" s="3"/>
      <c r="Q57" s="438"/>
      <c r="R57" s="3"/>
    </row>
    <row r="58" spans="1:18" ht="12.75">
      <c r="A58" s="501" t="s">
        <v>94</v>
      </c>
      <c r="B58" s="511">
        <v>6</v>
      </c>
      <c r="C58" s="440">
        <v>88.235669230051</v>
      </c>
      <c r="D58" s="502">
        <v>29.4625305020781</v>
      </c>
      <c r="E58" s="503">
        <v>-31.1042950533715</v>
      </c>
      <c r="F58" s="455"/>
      <c r="G58" s="3"/>
      <c r="H58" s="3"/>
      <c r="L58" s="3"/>
      <c r="M58" s="3"/>
      <c r="N58" s="3"/>
      <c r="O58" s="3"/>
      <c r="P58" s="3"/>
      <c r="Q58" s="438"/>
      <c r="R58" s="3"/>
    </row>
    <row r="59" spans="1:18" ht="12.75">
      <c r="A59" s="501" t="s">
        <v>95</v>
      </c>
      <c r="B59" s="511">
        <v>7</v>
      </c>
      <c r="C59" s="440">
        <v>97.3721495158414</v>
      </c>
      <c r="D59" s="440">
        <v>32.1652507014924</v>
      </c>
      <c r="E59" s="504">
        <v>-0.939979492970156</v>
      </c>
      <c r="F59" s="14"/>
      <c r="G59" s="3"/>
      <c r="H59" s="3"/>
      <c r="L59" s="3"/>
      <c r="M59" s="3"/>
      <c r="N59" s="3"/>
      <c r="O59" s="3"/>
      <c r="P59" s="3"/>
      <c r="Q59" s="438"/>
      <c r="R59" s="3"/>
    </row>
    <row r="60" spans="1:18" ht="12.75">
      <c r="A60" s="501" t="s">
        <v>96</v>
      </c>
      <c r="B60" s="511">
        <v>8</v>
      </c>
      <c r="C60" s="440">
        <v>84.8843465316972</v>
      </c>
      <c r="D60" s="440">
        <v>-43.8444215139098</v>
      </c>
      <c r="E60" s="504">
        <v>-0.949115423883459</v>
      </c>
      <c r="F60" s="14"/>
      <c r="G60" s="3"/>
      <c r="H60" s="3"/>
      <c r="L60" s="3"/>
      <c r="M60" s="3"/>
      <c r="N60" s="3"/>
      <c r="O60" s="3"/>
      <c r="P60" s="3"/>
      <c r="Q60" s="438"/>
      <c r="R60" s="3"/>
    </row>
    <row r="61" spans="1:18" ht="12.75">
      <c r="A61" s="501" t="s">
        <v>97</v>
      </c>
      <c r="B61" s="511">
        <v>9</v>
      </c>
      <c r="C61" s="440">
        <v>80.5524630465112</v>
      </c>
      <c r="D61" s="441">
        <v>38.3279110370421</v>
      </c>
      <c r="E61" s="505">
        <v>-28.310583302886</v>
      </c>
      <c r="G61" s="3"/>
      <c r="H61" s="3"/>
      <c r="L61" s="3"/>
      <c r="M61" s="3"/>
      <c r="N61" s="3"/>
      <c r="O61" s="3"/>
      <c r="P61" s="3"/>
      <c r="Q61" s="438"/>
      <c r="R61" s="3"/>
    </row>
    <row r="62" spans="1:18" ht="12.75">
      <c r="A62" s="501"/>
      <c r="B62" s="511">
        <v>10</v>
      </c>
      <c r="C62" s="440"/>
      <c r="D62" s="440"/>
      <c r="E62" s="504"/>
      <c r="F62" s="14"/>
      <c r="G62" s="3"/>
      <c r="H62" s="3"/>
      <c r="L62" s="3"/>
      <c r="M62" s="3"/>
      <c r="N62" s="3"/>
      <c r="O62" s="3"/>
      <c r="P62" s="3"/>
      <c r="Q62" s="438"/>
      <c r="R62" s="3"/>
    </row>
    <row r="63" spans="1:18" ht="12.75">
      <c r="A63" s="501"/>
      <c r="B63" s="511">
        <v>11</v>
      </c>
      <c r="C63" s="440"/>
      <c r="D63" s="440"/>
      <c r="E63" s="504"/>
      <c r="F63" s="14"/>
      <c r="G63" s="3"/>
      <c r="H63" s="3"/>
      <c r="L63" s="3"/>
      <c r="M63" s="3"/>
      <c r="N63" s="3"/>
      <c r="O63" s="3"/>
      <c r="P63" s="3"/>
      <c r="Q63" s="438"/>
      <c r="R63" s="3"/>
    </row>
    <row r="64" spans="1:18" ht="12.75">
      <c r="A64" s="501"/>
      <c r="B64" s="511">
        <v>12</v>
      </c>
      <c r="C64" s="440"/>
      <c r="D64" s="441"/>
      <c r="E64" s="505"/>
      <c r="G64" s="3"/>
      <c r="H64" s="3"/>
      <c r="L64" s="3"/>
      <c r="M64" s="3"/>
      <c r="N64" s="3"/>
      <c r="O64" s="3"/>
      <c r="P64" s="3"/>
      <c r="Q64" s="438"/>
      <c r="R64" s="3"/>
    </row>
    <row r="65" spans="1:18" ht="12.75">
      <c r="A65" s="501" t="s">
        <v>98</v>
      </c>
      <c r="B65" s="511">
        <v>13</v>
      </c>
      <c r="C65" s="440">
        <v>20.6500223149755</v>
      </c>
      <c r="D65" s="440">
        <v>41.0647051772742</v>
      </c>
      <c r="E65" s="504">
        <v>-0.9379222481383</v>
      </c>
      <c r="F65" s="14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501" t="s">
        <v>99</v>
      </c>
      <c r="B66" s="511">
        <v>14</v>
      </c>
      <c r="C66" s="440">
        <v>22.7187808957321</v>
      </c>
      <c r="D66" s="440">
        <v>-9.46400330589099</v>
      </c>
      <c r="E66" s="504">
        <v>-0.94258431144808</v>
      </c>
      <c r="F66" s="14"/>
      <c r="G66" s="3"/>
      <c r="H66" s="3"/>
      <c r="L66" s="3"/>
      <c r="M66" s="3"/>
      <c r="N66" s="3"/>
      <c r="O66" s="3"/>
      <c r="P66" s="3"/>
      <c r="Q66" s="3"/>
      <c r="R66" s="3"/>
    </row>
    <row r="67" spans="1:18" ht="12.75">
      <c r="A67" s="506" t="s">
        <v>100</v>
      </c>
      <c r="B67" s="512">
        <v>15</v>
      </c>
      <c r="C67" s="507">
        <v>23.8424037901473</v>
      </c>
      <c r="D67" s="508">
        <v>-8.32577283197937</v>
      </c>
      <c r="E67" s="509">
        <v>-7.67671476091428</v>
      </c>
      <c r="G67" s="3"/>
      <c r="H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64"/>
      <c r="E68" s="14"/>
      <c r="F68" s="14"/>
      <c r="G68" s="3"/>
      <c r="H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64"/>
      <c r="E69" s="14"/>
      <c r="F69" s="14"/>
      <c r="G69" s="3"/>
      <c r="H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G70" s="3"/>
      <c r="H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64"/>
      <c r="E71" s="14"/>
      <c r="F71" s="14"/>
      <c r="G71" s="3"/>
      <c r="H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64"/>
      <c r="E72" s="14"/>
      <c r="F72" s="14"/>
      <c r="G72" s="3"/>
      <c r="H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64"/>
      <c r="E74" s="14"/>
      <c r="F74" s="14"/>
      <c r="G74" s="3"/>
      <c r="H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64"/>
      <c r="E75" s="14"/>
      <c r="F75" s="14"/>
      <c r="G75" s="3"/>
      <c r="H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I76" s="3"/>
      <c r="J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K81" s="3"/>
      <c r="L81" s="3"/>
      <c r="M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4">
      <selection activeCell="E62" sqref="E62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81" t="s">
        <v>43</v>
      </c>
      <c r="B1" s="80"/>
      <c r="C1" s="80"/>
      <c r="D1" s="80"/>
      <c r="E1" s="80"/>
    </row>
    <row r="2" spans="1:10" ht="10.5" customHeight="1">
      <c r="A2" s="337" t="s">
        <v>36</v>
      </c>
      <c r="B2" s="338"/>
      <c r="C2" s="338"/>
      <c r="D2" s="338"/>
      <c r="E2" s="339"/>
      <c r="F2" s="340"/>
      <c r="G2" s="340"/>
      <c r="H2" s="341" t="s">
        <v>28</v>
      </c>
      <c r="I2" s="342"/>
      <c r="J2" s="343"/>
    </row>
    <row r="3" spans="1:10" ht="10.5" customHeight="1">
      <c r="A3" s="344" t="s">
        <v>0</v>
      </c>
      <c r="B3" s="344" t="s">
        <v>1</v>
      </c>
      <c r="C3" s="344" t="s">
        <v>2</v>
      </c>
      <c r="D3" s="344" t="s">
        <v>3</v>
      </c>
      <c r="E3" s="339"/>
      <c r="F3" s="345" t="s">
        <v>37</v>
      </c>
      <c r="G3" s="346">
        <f>B4*(C5*D6-D5*C6)-C4*(B5*D6-D5*B6)+D4*(B5*C6-C5*B6)</f>
        <v>115538.31909498715</v>
      </c>
      <c r="H3" s="347" t="s">
        <v>4</v>
      </c>
      <c r="I3" s="348" t="s">
        <v>5</v>
      </c>
      <c r="J3" s="349" t="s">
        <v>6</v>
      </c>
    </row>
    <row r="4" spans="1:10" ht="10.5" customHeight="1">
      <c r="A4" s="344">
        <v>1</v>
      </c>
      <c r="B4" s="350">
        <f>'Input Data'!B24</f>
        <v>-52.7241</v>
      </c>
      <c r="C4" s="350">
        <f>'Input Data'!C24</f>
        <v>-145.983</v>
      </c>
      <c r="D4" s="350">
        <f>'Input Data'!D24</f>
        <v>-13.9905</v>
      </c>
      <c r="E4" s="318"/>
      <c r="F4" s="345" t="s">
        <v>38</v>
      </c>
      <c r="G4" s="346">
        <f>(C5*D6-D5*C6)-(C4*D6-D4*C6)+(C4*D5-D4*C5)</f>
        <v>-30.103594739999835</v>
      </c>
      <c r="H4" s="351">
        <f>G4/G3</f>
        <v>-0.0002605507417435324</v>
      </c>
      <c r="I4" s="352">
        <f>H4*J$4</f>
        <v>-0.003951261624308118</v>
      </c>
      <c r="J4" s="353">
        <f>1/SQRT(SUMSQ(H4:H6))</f>
        <v>15.16503694392649</v>
      </c>
    </row>
    <row r="5" spans="1:10" ht="10.5" customHeight="1">
      <c r="A5" s="344">
        <v>2</v>
      </c>
      <c r="B5" s="350">
        <f>'Input Data'!B25</f>
        <v>-109.7599</v>
      </c>
      <c r="C5" s="350">
        <f>'Input Data'!C25</f>
        <v>-212.7227</v>
      </c>
      <c r="D5" s="350">
        <f>'Input Data'!D25</f>
        <v>-13.3232</v>
      </c>
      <c r="E5" s="318"/>
      <c r="F5" s="345" t="s">
        <v>39</v>
      </c>
      <c r="G5" s="346">
        <f>-(B5*D6-D5*B6)+(B4*D6-D4*B6)-(B4*D5-D4*B5)</f>
        <v>-50.44740469999999</v>
      </c>
      <c r="H5" s="351">
        <f>G5/G3</f>
        <v>-0.000436629207479865</v>
      </c>
      <c r="I5" s="352">
        <f>H5*J$4</f>
        <v>-0.0066214980622294976</v>
      </c>
      <c r="J5" s="354"/>
    </row>
    <row r="6" spans="1:10" ht="10.5" customHeight="1" thickBot="1">
      <c r="A6" s="344">
        <v>3</v>
      </c>
      <c r="B6" s="350">
        <f>'Input Data'!B26</f>
        <v>-149.1103</v>
      </c>
      <c r="C6" s="350">
        <f>'Input Data'!C26</f>
        <v>-125.194</v>
      </c>
      <c r="D6" s="350">
        <f>'Input Data'!D26</f>
        <v>-13.7473</v>
      </c>
      <c r="E6" s="318"/>
      <c r="F6" s="345" t="s">
        <v>40</v>
      </c>
      <c r="G6" s="346">
        <f>(B5*C6-C5*B6)-(B4*C6-C4*B6)+(B4*C5-C4*B5)</f>
        <v>-7618.503318340003</v>
      </c>
      <c r="H6" s="355">
        <f>G6/G3</f>
        <v>-0.06593919123989182</v>
      </c>
      <c r="I6" s="356">
        <f>H6*J$4</f>
        <v>-0.9999702712055935</v>
      </c>
      <c r="J6" s="357"/>
    </row>
    <row r="7" spans="1:10" ht="10.5" customHeight="1" thickBot="1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0.5" customHeight="1" thickBot="1">
      <c r="A8" s="358" t="s">
        <v>41</v>
      </c>
      <c r="B8" s="359"/>
      <c r="C8" s="339"/>
      <c r="D8" s="339"/>
      <c r="E8" s="339"/>
      <c r="F8" s="340"/>
      <c r="G8" s="340"/>
      <c r="H8" s="340"/>
      <c r="I8" s="340"/>
      <c r="J8" s="340"/>
    </row>
    <row r="9" spans="1:10" ht="10.5" customHeight="1">
      <c r="A9" s="102" t="s">
        <v>0</v>
      </c>
      <c r="B9" s="103" t="s">
        <v>16</v>
      </c>
      <c r="C9" s="103" t="s">
        <v>17</v>
      </c>
      <c r="D9" s="103" t="s">
        <v>18</v>
      </c>
      <c r="E9" s="104"/>
      <c r="F9" s="105" t="s">
        <v>7</v>
      </c>
      <c r="G9" s="105" t="s">
        <v>8</v>
      </c>
      <c r="H9" s="105" t="s">
        <v>9</v>
      </c>
      <c r="I9" s="105" t="s">
        <v>10</v>
      </c>
      <c r="J9" s="106" t="s">
        <v>11</v>
      </c>
    </row>
    <row r="10" spans="1:10" ht="10.5" customHeight="1">
      <c r="A10" s="107">
        <v>1</v>
      </c>
      <c r="B10" s="108">
        <f>'Input Data'!B31</f>
        <v>-59.08541</v>
      </c>
      <c r="C10" s="108">
        <f>'Input Data'!C31</f>
        <v>-178.96609</v>
      </c>
      <c r="D10" s="108">
        <f>'Input Data'!D31</f>
        <v>2.85416</v>
      </c>
      <c r="E10" s="109" t="s">
        <v>1</v>
      </c>
      <c r="F10" s="110">
        <f>C10*I$6-D10*I$5</f>
        <v>178.97966836881398</v>
      </c>
      <c r="G10" s="110">
        <f>I$5*F12-I$6-F11</f>
        <v>60.09699304972822</v>
      </c>
      <c r="H10" s="110">
        <f>J$4*I$4</f>
        <v>-0.059921028507751606</v>
      </c>
      <c r="I10" s="110">
        <f>G10+H10</f>
        <v>60.03707202122047</v>
      </c>
      <c r="J10" s="111">
        <f>B10-I10</f>
        <v>-119.12248202122046</v>
      </c>
    </row>
    <row r="11" spans="1:10" ht="10.5" customHeight="1" thickBot="1">
      <c r="A11" s="243"/>
      <c r="B11" s="244"/>
      <c r="C11" s="244"/>
      <c r="D11" s="245"/>
      <c r="E11" s="109" t="s">
        <v>2</v>
      </c>
      <c r="F11" s="110">
        <f>-(B10*I$6-I$4*D10)</f>
        <v>-59.09493099487132</v>
      </c>
      <c r="G11" s="110">
        <f>-(I$4*F12-I$6*F10)</f>
        <v>-178.97559575387402</v>
      </c>
      <c r="H11" s="110">
        <f>J$4*I$5</f>
        <v>-0.100415262737848</v>
      </c>
      <c r="I11" s="110">
        <f>G11+H11</f>
        <v>-179.07601101661186</v>
      </c>
      <c r="J11" s="112">
        <f>C10-I11</f>
        <v>0.10992101661184961</v>
      </c>
    </row>
    <row r="12" spans="1:10" ht="10.5" customHeight="1" thickBot="1">
      <c r="A12" s="246"/>
      <c r="B12" s="247"/>
      <c r="C12" s="247"/>
      <c r="D12" s="248"/>
      <c r="E12" s="113" t="s">
        <v>3</v>
      </c>
      <c r="F12" s="114">
        <f>B10*I$5-I$4*C10</f>
        <v>-0.31590791564843757</v>
      </c>
      <c r="G12" s="114">
        <f>I$4*F11-I$5*F10</f>
        <v>1.4186130603137512</v>
      </c>
      <c r="H12" s="114">
        <f>J$4*I$6</f>
        <v>-15.164586105661016</v>
      </c>
      <c r="I12" s="115">
        <f>G12+H12</f>
        <v>-13.745973045347265</v>
      </c>
      <c r="J12" s="116">
        <f>IF('Input Data'!E31=TRUE,"",(D10-I12))</f>
        <v>16.600133045347263</v>
      </c>
    </row>
    <row r="13" spans="1:10" ht="10.5" customHeight="1">
      <c r="A13" s="117" t="s">
        <v>0</v>
      </c>
      <c r="B13" s="118" t="s">
        <v>16</v>
      </c>
      <c r="C13" s="118" t="s">
        <v>17</v>
      </c>
      <c r="D13" s="118" t="s">
        <v>18</v>
      </c>
      <c r="E13" s="119"/>
      <c r="F13" s="120" t="s">
        <v>7</v>
      </c>
      <c r="G13" s="120" t="s">
        <v>8</v>
      </c>
      <c r="H13" s="120" t="s">
        <v>9</v>
      </c>
      <c r="I13" s="120" t="s">
        <v>10</v>
      </c>
      <c r="J13" s="121" t="s">
        <v>11</v>
      </c>
    </row>
    <row r="14" spans="1:10" ht="10.5" customHeight="1">
      <c r="A14" s="122">
        <v>2</v>
      </c>
      <c r="B14" s="123">
        <f>'Input Data'!B32</f>
        <v>-67.89401</v>
      </c>
      <c r="C14" s="123">
        <f>'Input Data'!C32</f>
        <v>-193.24802</v>
      </c>
      <c r="D14" s="123">
        <f>'Input Data'!D32</f>
        <v>8.73673</v>
      </c>
      <c r="E14" s="124" t="s">
        <v>1</v>
      </c>
      <c r="F14" s="125">
        <f>C14*I$6-D14*I$5</f>
        <v>193.30012521010917</v>
      </c>
      <c r="G14" s="125">
        <f>I$5*F16-I$6-F15</f>
        <v>68.92856220942839</v>
      </c>
      <c r="H14" s="125">
        <f>J$4*I$4</f>
        <v>-0.059921028507751606</v>
      </c>
      <c r="I14" s="125">
        <f>G14+H14</f>
        <v>68.86864118092065</v>
      </c>
      <c r="J14" s="126">
        <f>B14-I14</f>
        <v>-136.76265118092064</v>
      </c>
    </row>
    <row r="15" spans="1:10" ht="10.5" customHeight="1" thickBot="1">
      <c r="A15" s="243"/>
      <c r="B15" s="244"/>
      <c r="C15" s="244"/>
      <c r="D15" s="245"/>
      <c r="E15" s="124" t="s">
        <v>2</v>
      </c>
      <c r="F15" s="125">
        <f>-(B14*I$6-I$4*D14)</f>
        <v>-67.92651269890621</v>
      </c>
      <c r="G15" s="125">
        <f>-(I$4*F16-I$6*F14)</f>
        <v>-193.29561937964252</v>
      </c>
      <c r="H15" s="125">
        <f>J$4*I$5</f>
        <v>-0.100415262737848</v>
      </c>
      <c r="I15" s="125">
        <f>G15+H15</f>
        <v>-193.39603464238036</v>
      </c>
      <c r="J15" s="127">
        <f>C14-I15</f>
        <v>0.14801464238036033</v>
      </c>
    </row>
    <row r="16" spans="1:10" ht="10.5" customHeight="1" thickBot="1">
      <c r="A16" s="246"/>
      <c r="B16" s="247"/>
      <c r="C16" s="247"/>
      <c r="D16" s="248"/>
      <c r="E16" s="128" t="s">
        <v>3</v>
      </c>
      <c r="F16" s="129">
        <f>B14*I$5-I$4*C14</f>
        <v>-0.31401342974753765</v>
      </c>
      <c r="G16" s="129">
        <f>I$4*F15-I$5*F14</f>
        <v>1.5483318274077233</v>
      </c>
      <c r="H16" s="129">
        <f>J$4*I$6</f>
        <v>-15.164586105661016</v>
      </c>
      <c r="I16" s="130">
        <f>G16+H16</f>
        <v>-13.616254278253292</v>
      </c>
      <c r="J16" s="116">
        <f>IF('Input Data'!E32=TRUE,"",(D14-I16))</f>
        <v>22.35298427825329</v>
      </c>
    </row>
    <row r="17" spans="1:10" ht="10.5" customHeight="1">
      <c r="A17" s="131" t="s">
        <v>0</v>
      </c>
      <c r="B17" s="132" t="s">
        <v>16</v>
      </c>
      <c r="C17" s="132" t="s">
        <v>17</v>
      </c>
      <c r="D17" s="132" t="s">
        <v>18</v>
      </c>
      <c r="E17" s="133"/>
      <c r="F17" s="134" t="s">
        <v>7</v>
      </c>
      <c r="G17" s="134" t="s">
        <v>8</v>
      </c>
      <c r="H17" s="134" t="s">
        <v>9</v>
      </c>
      <c r="I17" s="134" t="s">
        <v>10</v>
      </c>
      <c r="J17" s="135" t="s">
        <v>11</v>
      </c>
    </row>
    <row r="18" spans="1:10" ht="10.5" customHeight="1">
      <c r="A18" s="136">
        <v>3</v>
      </c>
      <c r="B18" s="137">
        <f>'Input Data'!B33</f>
        <v>-94.47268</v>
      </c>
      <c r="C18" s="137">
        <f>'Input Data'!C33</f>
        <v>-209.553</v>
      </c>
      <c r="D18" s="137">
        <f>'Input Data'!D33</f>
        <v>16.69464</v>
      </c>
      <c r="E18" s="138" t="s">
        <v>1</v>
      </c>
      <c r="F18" s="139">
        <f>C18*I$6-D18*I$5</f>
        <v>209.65731376835535</v>
      </c>
      <c r="G18" s="139">
        <f>I$5*F20-I$6-F19</f>
        <v>95.53714711212285</v>
      </c>
      <c r="H18" s="139">
        <f>J$4*I$4</f>
        <v>-0.059921028507751606</v>
      </c>
      <c r="I18" s="139">
        <f>G18+H18</f>
        <v>95.47722608361511</v>
      </c>
      <c r="J18" s="140">
        <f>B18-I18</f>
        <v>-189.9499060836151</v>
      </c>
    </row>
    <row r="19" spans="1:10" ht="10.5" customHeight="1" thickBot="1">
      <c r="A19" s="243"/>
      <c r="B19" s="244"/>
      <c r="C19" s="244"/>
      <c r="D19" s="245"/>
      <c r="E19" s="138" t="s">
        <v>2</v>
      </c>
      <c r="F19" s="139">
        <f>-(B18*I$6-I$4*D18)</f>
        <v>-94.53583633148288</v>
      </c>
      <c r="G19" s="139">
        <f>-(I$4*F20-I$6*F18)</f>
        <v>-209.65188083442732</v>
      </c>
      <c r="H19" s="139">
        <f>J$4*I$5</f>
        <v>-0.100415262737848</v>
      </c>
      <c r="I19" s="139">
        <f>G19+H19</f>
        <v>-209.75229609716516</v>
      </c>
      <c r="J19" s="141">
        <f>C18-I19</f>
        <v>0.19929609716515984</v>
      </c>
    </row>
    <row r="20" spans="1:10" ht="10.5" customHeight="1" thickBot="1">
      <c r="A20" s="246"/>
      <c r="B20" s="247"/>
      <c r="C20" s="247"/>
      <c r="D20" s="248"/>
      <c r="E20" s="142" t="s">
        <v>3</v>
      </c>
      <c r="F20" s="143">
        <f>B18*I$5-I$4*C18</f>
        <v>-0.20244805960501167</v>
      </c>
      <c r="G20" s="143">
        <f>I$4*F19-I$5*F18</f>
        <v>1.7617813190678682</v>
      </c>
      <c r="H20" s="143">
        <f>J$4*I$6</f>
        <v>-15.164586105661016</v>
      </c>
      <c r="I20" s="144">
        <f>G20+H20</f>
        <v>-13.402804786593148</v>
      </c>
      <c r="J20" s="116">
        <f>IF('Input Data'!E33=TRUE,"",(D18-I20))</f>
        <v>30.097444786593147</v>
      </c>
    </row>
    <row r="21" spans="1:10" ht="10.5" customHeight="1">
      <c r="A21" s="145" t="s">
        <v>0</v>
      </c>
      <c r="B21" s="146" t="s">
        <v>16</v>
      </c>
      <c r="C21" s="146" t="s">
        <v>17</v>
      </c>
      <c r="D21" s="146" t="s">
        <v>18</v>
      </c>
      <c r="E21" s="147"/>
      <c r="F21" s="148" t="s">
        <v>7</v>
      </c>
      <c r="G21" s="148" t="s">
        <v>8</v>
      </c>
      <c r="H21" s="148" t="s">
        <v>9</v>
      </c>
      <c r="I21" s="148" t="s">
        <v>10</v>
      </c>
      <c r="J21" s="149" t="s">
        <v>11</v>
      </c>
    </row>
    <row r="22" spans="1:10" ht="10.5" customHeight="1">
      <c r="A22" s="150">
        <v>4</v>
      </c>
      <c r="B22" s="151">
        <f>'Input Data'!B34</f>
        <v>-132.99436</v>
      </c>
      <c r="C22" s="151">
        <f>'Input Data'!C34</f>
        <v>-204.35232</v>
      </c>
      <c r="D22" s="151">
        <f>'Input Data'!D34</f>
        <v>17.71459</v>
      </c>
      <c r="E22" s="152" t="s">
        <v>1</v>
      </c>
      <c r="F22" s="153">
        <f>C22*I$6-D22*I$5</f>
        <v>204.4635419752504</v>
      </c>
      <c r="G22" s="153">
        <f>I$5*F24-I$6-F23</f>
        <v>134.05988697785875</v>
      </c>
      <c r="H22" s="153">
        <f>J$4*I$4</f>
        <v>-0.059921028507751606</v>
      </c>
      <c r="I22" s="153">
        <f>G22+H22</f>
        <v>133.999965949351</v>
      </c>
      <c r="J22" s="154">
        <f>B22-I22</f>
        <v>-266.99432594935104</v>
      </c>
    </row>
    <row r="23" spans="1:10" ht="10.5" customHeight="1" thickBot="1">
      <c r="A23" s="243"/>
      <c r="B23" s="244"/>
      <c r="C23" s="244"/>
      <c r="D23" s="245"/>
      <c r="E23" s="152" t="s">
        <v>2</v>
      </c>
      <c r="F23" s="153">
        <f>-(B22*I$6-I$4*D22)</f>
        <v>-133.06040121767168</v>
      </c>
      <c r="G23" s="153">
        <f>-(I$4*F24-I$6*F22)</f>
        <v>-204.45717439728344</v>
      </c>
      <c r="H23" s="153">
        <f>J$4*I$5</f>
        <v>-0.100415262737848</v>
      </c>
      <c r="I23" s="153">
        <f>G23+H23</f>
        <v>-204.55758966002128</v>
      </c>
      <c r="J23" s="155">
        <f>C22-I23</f>
        <v>0.20526966002128688</v>
      </c>
    </row>
    <row r="24" spans="1:10" ht="10.5" customHeight="1" thickBot="1">
      <c r="A24" s="246"/>
      <c r="B24" s="247"/>
      <c r="C24" s="247"/>
      <c r="D24" s="248"/>
      <c r="E24" s="156" t="s">
        <v>3</v>
      </c>
      <c r="F24" s="157">
        <f>B22*I$5-I$4*C22</f>
        <v>0.07317241717311984</v>
      </c>
      <c r="G24" s="157">
        <f>I$4*F23-I$5*F22</f>
        <v>1.8796114040321275</v>
      </c>
      <c r="H24" s="157">
        <f>J$4*I$6</f>
        <v>-15.164586105661016</v>
      </c>
      <c r="I24" s="158">
        <f>G24+H24</f>
        <v>-13.284974701628888</v>
      </c>
      <c r="J24" s="116">
        <f>IF('Input Data'!E34=TRUE,"",(D22-I24))</f>
        <v>30.99956470162889</v>
      </c>
    </row>
    <row r="25" spans="1:10" ht="10.5" customHeight="1">
      <c r="A25" s="159" t="s">
        <v>0</v>
      </c>
      <c r="B25" s="160" t="s">
        <v>16</v>
      </c>
      <c r="C25" s="160" t="s">
        <v>17</v>
      </c>
      <c r="D25" s="160" t="s">
        <v>18</v>
      </c>
      <c r="E25" s="161"/>
      <c r="F25" s="162" t="s">
        <v>7</v>
      </c>
      <c r="G25" s="162" t="s">
        <v>8</v>
      </c>
      <c r="H25" s="162" t="s">
        <v>9</v>
      </c>
      <c r="I25" s="162" t="s">
        <v>10</v>
      </c>
      <c r="J25" s="163" t="s">
        <v>11</v>
      </c>
    </row>
    <row r="26" spans="1:10" ht="10.5" customHeight="1">
      <c r="A26" s="164">
        <v>5</v>
      </c>
      <c r="B26" s="165">
        <f>'Input Data'!B35</f>
        <v>-150.50821</v>
      </c>
      <c r="C26" s="165">
        <f>'Input Data'!C35</f>
        <v>-179.12998</v>
      </c>
      <c r="D26" s="165">
        <f>'Input Data'!D35</f>
        <v>9.83117</v>
      </c>
      <c r="E26" s="166" t="s">
        <v>1</v>
      </c>
      <c r="F26" s="167">
        <f>C26*I$6-D26*I$5</f>
        <v>179.18975175475697</v>
      </c>
      <c r="G26" s="167">
        <f>I$5*F28-I$6-F27</f>
        <v>151.54063907699413</v>
      </c>
      <c r="H26" s="167">
        <f>J$4*I$4</f>
        <v>-0.059921028507751606</v>
      </c>
      <c r="I26" s="167">
        <f>G26+H26</f>
        <v>151.48071804848638</v>
      </c>
      <c r="J26" s="168">
        <f>B26-I26</f>
        <v>-301.9889280484864</v>
      </c>
    </row>
    <row r="27" spans="1:10" ht="10.5" customHeight="1" thickBot="1">
      <c r="A27" s="243"/>
      <c r="B27" s="244"/>
      <c r="C27" s="244"/>
      <c r="D27" s="245"/>
      <c r="E27" s="166" t="s">
        <v>2</v>
      </c>
      <c r="F27" s="167">
        <f>-(B26*I$6-I$4*D26)</f>
        <v>-150.54258109711145</v>
      </c>
      <c r="G27" s="167">
        <f>-(I$4*F28-I$6*F26)</f>
        <v>-179.1832835335094</v>
      </c>
      <c r="H27" s="167">
        <f>J$4*I$5</f>
        <v>-0.100415262737848</v>
      </c>
      <c r="I27" s="167">
        <f>G27+H27</f>
        <v>-179.28369879624725</v>
      </c>
      <c r="J27" s="169">
        <f>C26-I27</f>
        <v>0.15371879624726148</v>
      </c>
    </row>
    <row r="28" spans="1:10" ht="10.5" customHeight="1" thickBot="1">
      <c r="A28" s="246"/>
      <c r="B28" s="247"/>
      <c r="C28" s="247"/>
      <c r="D28" s="248"/>
      <c r="E28" s="170" t="s">
        <v>3</v>
      </c>
      <c r="F28" s="171">
        <f>B26*I$5-I$4*C26</f>
        <v>0.28880040512754945</v>
      </c>
      <c r="G28" s="171">
        <f>I$4*F27-I$5*F26</f>
        <v>1.781337717528817</v>
      </c>
      <c r="H28" s="171">
        <f>J$4*I$6</f>
        <v>-15.164586105661016</v>
      </c>
      <c r="I28" s="172">
        <f>G28+H28</f>
        <v>-13.383248388132198</v>
      </c>
      <c r="J28" s="116">
        <f>IF('Input Data'!E35=TRUE,"",(D26-I28))</f>
        <v>23.2144183881322</v>
      </c>
    </row>
    <row r="29" spans="1:10" ht="10.5" customHeight="1">
      <c r="A29" s="173" t="s">
        <v>0</v>
      </c>
      <c r="B29" s="174" t="s">
        <v>16</v>
      </c>
      <c r="C29" s="174" t="s">
        <v>17</v>
      </c>
      <c r="D29" s="174" t="s">
        <v>18</v>
      </c>
      <c r="E29" s="175"/>
      <c r="F29" s="176" t="s">
        <v>7</v>
      </c>
      <c r="G29" s="176" t="s">
        <v>8</v>
      </c>
      <c r="H29" s="176" t="s">
        <v>9</v>
      </c>
      <c r="I29" s="176" t="s">
        <v>10</v>
      </c>
      <c r="J29" s="177" t="s">
        <v>11</v>
      </c>
    </row>
    <row r="30" spans="1:10" ht="10.5" customHeight="1">
      <c r="A30" s="178">
        <v>6</v>
      </c>
      <c r="B30" s="179">
        <f>'Input Data'!B36</f>
        <v>-144.6762</v>
      </c>
      <c r="C30" s="179">
        <f>'Input Data'!C36</f>
        <v>-160.55225</v>
      </c>
      <c r="D30" s="179">
        <f>'Input Data'!D36</f>
        <v>2.62284</v>
      </c>
      <c r="E30" s="180" t="s">
        <v>1</v>
      </c>
      <c r="F30" s="181">
        <f>C30*I$6-D30*I$5</f>
        <v>160.56484410514577</v>
      </c>
      <c r="G30" s="181">
        <f>I$5*F32-I$6-F31</f>
        <v>145.68009010375422</v>
      </c>
      <c r="H30" s="181">
        <f>J$4*I$4</f>
        <v>-0.059921028507751606</v>
      </c>
      <c r="I30" s="181">
        <f>G30+H30</f>
        <v>145.62016907524648</v>
      </c>
      <c r="J30" s="182">
        <f>B30-I30</f>
        <v>-290.2963690752465</v>
      </c>
    </row>
    <row r="31" spans="1:10" ht="10.5" customHeight="1" thickBot="1">
      <c r="A31" s="243"/>
      <c r="B31" s="244"/>
      <c r="C31" s="244"/>
      <c r="D31" s="245"/>
      <c r="E31" s="180" t="s">
        <v>2</v>
      </c>
      <c r="F31" s="181">
        <f>-(B30*I$6-I$4*D30)</f>
        <v>-144.68226247803338</v>
      </c>
      <c r="G31" s="181">
        <f>-(I$4*F32-I$6*F30)</f>
        <v>-160.55879212018476</v>
      </c>
      <c r="H31" s="181">
        <f>J$4*I$5</f>
        <v>-0.100415262737848</v>
      </c>
      <c r="I31" s="181">
        <f>G31+H31</f>
        <v>-160.6592073829226</v>
      </c>
      <c r="J31" s="183">
        <f>C30-I31</f>
        <v>0.1069573829226158</v>
      </c>
    </row>
    <row r="32" spans="1:10" ht="10.5" customHeight="1" thickBot="1">
      <c r="A32" s="246"/>
      <c r="B32" s="247"/>
      <c r="C32" s="247"/>
      <c r="D32" s="248"/>
      <c r="E32" s="184" t="s">
        <v>3</v>
      </c>
      <c r="F32" s="185">
        <f>B30*I$5-I$4*C30</f>
        <v>0.3235892338294042</v>
      </c>
      <c r="G32" s="185">
        <f>I$4*F31-I$5*F30</f>
        <v>1.6348572755519317</v>
      </c>
      <c r="H32" s="185">
        <f>J$4*I$6</f>
        <v>-15.164586105661016</v>
      </c>
      <c r="I32" s="186">
        <f>G32+H32</f>
        <v>-13.529728830109084</v>
      </c>
      <c r="J32" s="116">
        <f>IF('Input Data'!E36=TRUE,"",(D30-I32))</f>
        <v>16.152568830109082</v>
      </c>
    </row>
    <row r="33" spans="1:10" ht="10.5" customHeight="1">
      <c r="A33" s="187" t="s">
        <v>0</v>
      </c>
      <c r="B33" s="188" t="s">
        <v>16</v>
      </c>
      <c r="C33" s="188" t="s">
        <v>17</v>
      </c>
      <c r="D33" s="188" t="s">
        <v>18</v>
      </c>
      <c r="E33" s="189"/>
      <c r="F33" s="190" t="s">
        <v>7</v>
      </c>
      <c r="G33" s="190" t="s">
        <v>8</v>
      </c>
      <c r="H33" s="190" t="s">
        <v>9</v>
      </c>
      <c r="I33" s="190" t="s">
        <v>10</v>
      </c>
      <c r="J33" s="191" t="s">
        <v>11</v>
      </c>
    </row>
    <row r="34" spans="1:10" ht="10.5" customHeight="1">
      <c r="A34" s="192">
        <v>7</v>
      </c>
      <c r="B34" s="193">
        <f>'Input Data'!B37</f>
        <v>-130.61347</v>
      </c>
      <c r="C34" s="193">
        <f>'Input Data'!C37</f>
        <v>-145.61707</v>
      </c>
      <c r="D34" s="193">
        <f>'Input Data'!D37</f>
        <v>-3.87826</v>
      </c>
      <c r="E34" s="194" t="s">
        <v>1</v>
      </c>
      <c r="F34" s="195">
        <f>C34*I$6-D34*I$5</f>
        <v>145.5870610889891</v>
      </c>
      <c r="G34" s="195">
        <f>I$5*F36-I$6-F35</f>
        <v>131.59231644131398</v>
      </c>
      <c r="H34" s="195">
        <f>J$4*I$4</f>
        <v>-0.059921028507751606</v>
      </c>
      <c r="I34" s="195">
        <f>G34+H34</f>
        <v>131.53239541280624</v>
      </c>
      <c r="J34" s="196">
        <f>B34-I34</f>
        <v>-262.14586541280624</v>
      </c>
    </row>
    <row r="35" spans="1:10" ht="10.5" customHeight="1" thickBot="1">
      <c r="A35" s="243"/>
      <c r="B35" s="244"/>
      <c r="C35" s="244"/>
      <c r="D35" s="245"/>
      <c r="E35" s="194" t="s">
        <v>2</v>
      </c>
      <c r="F35" s="195">
        <f>-(B34*I$6-I$4*D34)</f>
        <v>-130.59426299909654</v>
      </c>
      <c r="G35" s="195">
        <f>-(I$4*F36-I$6*F34)</f>
        <v>-145.58158912745256</v>
      </c>
      <c r="H35" s="195">
        <f>J$4*I$5</f>
        <v>-0.100415262737848</v>
      </c>
      <c r="I35" s="195">
        <f>G35+H35</f>
        <v>-145.6820043901904</v>
      </c>
      <c r="J35" s="197">
        <f>C34-I35</f>
        <v>0.0649343901903876</v>
      </c>
    </row>
    <row r="36" spans="1:10" ht="10.5" customHeight="1" thickBot="1">
      <c r="A36" s="246"/>
      <c r="B36" s="247"/>
      <c r="C36" s="247"/>
      <c r="D36" s="248"/>
      <c r="E36" s="198" t="s">
        <v>3</v>
      </c>
      <c r="F36" s="199">
        <f>B34*I$5-I$4*C34</f>
        <v>0.28948569797088164</v>
      </c>
      <c r="G36" s="199">
        <f>I$4*F35-I$5*F34</f>
        <v>1.4800165426295604</v>
      </c>
      <c r="H36" s="199">
        <f>J$4*I$6</f>
        <v>-15.164586105661016</v>
      </c>
      <c r="I36" s="200">
        <f>G36+H36</f>
        <v>-13.684569563031456</v>
      </c>
      <c r="J36" s="116">
        <f>IF('Input Data'!E37=TRUE,"",(D34-I36))</f>
        <v>9.806309563031455</v>
      </c>
    </row>
    <row r="37" spans="1:10" ht="10.5" customHeight="1">
      <c r="A37" s="201" t="s">
        <v>0</v>
      </c>
      <c r="B37" s="202" t="s">
        <v>16</v>
      </c>
      <c r="C37" s="202" t="s">
        <v>17</v>
      </c>
      <c r="D37" s="202" t="s">
        <v>18</v>
      </c>
      <c r="E37" s="203"/>
      <c r="F37" s="204" t="s">
        <v>7</v>
      </c>
      <c r="G37" s="204" t="s">
        <v>8</v>
      </c>
      <c r="H37" s="204" t="s">
        <v>9</v>
      </c>
      <c r="I37" s="204" t="s">
        <v>10</v>
      </c>
      <c r="J37" s="205" t="s">
        <v>11</v>
      </c>
    </row>
    <row r="38" spans="1:10" ht="10.5" customHeight="1">
      <c r="A38" s="206">
        <v>8</v>
      </c>
      <c r="B38" s="207">
        <f>'Input Data'!B38</f>
        <v>-122.89491</v>
      </c>
      <c r="C38" s="207">
        <f>'Input Data'!C38</f>
        <v>-140.66809</v>
      </c>
      <c r="D38" s="207">
        <f>'Input Data'!D38</f>
        <v>-6.26134</v>
      </c>
      <c r="E38" s="208" t="s">
        <v>1</v>
      </c>
      <c r="F38" s="209">
        <f>C38*I$6-D38*I$5</f>
        <v>140.62244865659588</v>
      </c>
      <c r="G38" s="209">
        <f>I$5*F40-I$6-F39</f>
        <v>123.86477866511059</v>
      </c>
      <c r="H38" s="209">
        <f>J$4*I$4</f>
        <v>-0.059921028507751606</v>
      </c>
      <c r="I38" s="209">
        <f>G38+H38</f>
        <v>123.80485763660285</v>
      </c>
      <c r="J38" s="210">
        <f>B38-I38</f>
        <v>-246.69976763660284</v>
      </c>
    </row>
    <row r="39" spans="1:10" ht="10.5" customHeight="1" thickBot="1">
      <c r="A39" s="243"/>
      <c r="B39" s="244"/>
      <c r="C39" s="244"/>
      <c r="D39" s="245"/>
      <c r="E39" s="208" t="s">
        <v>2</v>
      </c>
      <c r="F39" s="209">
        <f>-(B38*I$6-I$4*D38)</f>
        <v>-122.86651629002824</v>
      </c>
      <c r="G39" s="209">
        <f>-(I$4*F40-I$6*F38)</f>
        <v>-140.61724896398613</v>
      </c>
      <c r="H39" s="209">
        <f>J$4*I$5</f>
        <v>-0.100415262737848</v>
      </c>
      <c r="I39" s="209">
        <f>G39+H39</f>
        <v>-140.71766422672397</v>
      </c>
      <c r="J39" s="211">
        <f>C38-I39</f>
        <v>0.049574226723962056</v>
      </c>
    </row>
    <row r="40" spans="1:10" ht="10.5" customHeight="1" thickBot="1">
      <c r="A40" s="246"/>
      <c r="B40" s="247"/>
      <c r="C40" s="247"/>
      <c r="D40" s="248"/>
      <c r="E40" s="212" t="s">
        <v>3</v>
      </c>
      <c r="F40" s="213">
        <f>B38*I$5-I$4*C38</f>
        <v>0.2579319826411478</v>
      </c>
      <c r="G40" s="213">
        <f>I$4*F39-I$5*F38</f>
        <v>1.4166090220148335</v>
      </c>
      <c r="H40" s="213">
        <f>J$4*I$6</f>
        <v>-15.164586105661016</v>
      </c>
      <c r="I40" s="214">
        <f>G40+H40</f>
        <v>-13.747977083646182</v>
      </c>
      <c r="J40" s="116">
        <f>IF('Input Data'!E38=TRUE,"",(D38-I40))</f>
        <v>7.486637083646182</v>
      </c>
    </row>
    <row r="41" spans="1:10" ht="10.5" customHeight="1">
      <c r="A41" s="215" t="s">
        <v>0</v>
      </c>
      <c r="B41" s="216" t="s">
        <v>16</v>
      </c>
      <c r="C41" s="216" t="s">
        <v>17</v>
      </c>
      <c r="D41" s="216" t="s">
        <v>18</v>
      </c>
      <c r="E41" s="217"/>
      <c r="F41" s="218" t="s">
        <v>7</v>
      </c>
      <c r="G41" s="218" t="s">
        <v>8</v>
      </c>
      <c r="H41" s="218" t="s">
        <v>9</v>
      </c>
      <c r="I41" s="218" t="s">
        <v>10</v>
      </c>
      <c r="J41" s="219" t="s">
        <v>11</v>
      </c>
    </row>
    <row r="42" spans="1:10" ht="10.5" customHeight="1">
      <c r="A42" s="220">
        <v>9</v>
      </c>
      <c r="B42" s="221">
        <f>'Input Data'!B39</f>
        <v>0</v>
      </c>
      <c r="C42" s="221">
        <f>'Input Data'!C39</f>
        <v>0</v>
      </c>
      <c r="D42" s="221">
        <f>'Input Data'!D39</f>
        <v>0</v>
      </c>
      <c r="E42" s="222" t="s">
        <v>1</v>
      </c>
      <c r="F42" s="223">
        <f>C42*I$6-D42*I$5</f>
        <v>0</v>
      </c>
      <c r="G42" s="223">
        <f>I$5*F44-I$6-F43</f>
        <v>0.9999702712055935</v>
      </c>
      <c r="H42" s="223">
        <f>J$4*I$4</f>
        <v>-0.059921028507751606</v>
      </c>
      <c r="I42" s="223">
        <f>G42+H42</f>
        <v>0.9400492426978418</v>
      </c>
      <c r="J42" s="224">
        <f>B42-I42</f>
        <v>-0.9400492426978418</v>
      </c>
    </row>
    <row r="43" spans="1:10" ht="10.5" customHeight="1" thickBot="1">
      <c r="A43" s="243"/>
      <c r="B43" s="244"/>
      <c r="C43" s="244"/>
      <c r="D43" s="245"/>
      <c r="E43" s="222" t="s">
        <v>2</v>
      </c>
      <c r="F43" s="223">
        <f>-(B42*I$6-I$4*D42)</f>
        <v>0</v>
      </c>
      <c r="G43" s="223">
        <f>-(I$4*F44-I$6*F42)</f>
        <v>0</v>
      </c>
      <c r="H43" s="223">
        <f>J$4*I$5</f>
        <v>-0.100415262737848</v>
      </c>
      <c r="I43" s="223">
        <f>G43+H43</f>
        <v>-0.100415262737848</v>
      </c>
      <c r="J43" s="225">
        <f>C42-I43</f>
        <v>0.100415262737848</v>
      </c>
    </row>
    <row r="44" spans="1:10" ht="10.5" customHeight="1" thickBot="1">
      <c r="A44" s="246"/>
      <c r="B44" s="247"/>
      <c r="C44" s="247"/>
      <c r="D44" s="248"/>
      <c r="E44" s="226" t="s">
        <v>3</v>
      </c>
      <c r="F44" s="227">
        <f>B42*I$5-I$4*C42</f>
        <v>0</v>
      </c>
      <c r="G44" s="227">
        <f>I$4*F43-I$5*F42</f>
        <v>0</v>
      </c>
      <c r="H44" s="227">
        <f>J$4*I$6</f>
        <v>-15.164586105661016</v>
      </c>
      <c r="I44" s="228">
        <f>G44+H44</f>
        <v>-15.164586105661016</v>
      </c>
      <c r="J44" s="116">
        <f>IF('Input Data'!E39=TRUE,"",(D42-I44))</f>
      </c>
    </row>
    <row r="45" spans="1:10" ht="10.5" customHeight="1">
      <c r="A45" s="229" t="s">
        <v>0</v>
      </c>
      <c r="B45" s="230" t="s">
        <v>16</v>
      </c>
      <c r="C45" s="230" t="s">
        <v>17</v>
      </c>
      <c r="D45" s="230" t="s">
        <v>18</v>
      </c>
      <c r="E45" s="231"/>
      <c r="F45" s="232" t="s">
        <v>7</v>
      </c>
      <c r="G45" s="232" t="s">
        <v>8</v>
      </c>
      <c r="H45" s="232" t="s">
        <v>9</v>
      </c>
      <c r="I45" s="232" t="s">
        <v>10</v>
      </c>
      <c r="J45" s="233" t="s">
        <v>11</v>
      </c>
    </row>
    <row r="46" spans="1:10" ht="10.5" customHeight="1">
      <c r="A46" s="234">
        <v>10</v>
      </c>
      <c r="B46" s="235">
        <f>'Input Data'!B40</f>
        <v>0</v>
      </c>
      <c r="C46" s="235">
        <f>'Input Data'!C40</f>
        <v>0</v>
      </c>
      <c r="D46" s="235">
        <f>'Input Data'!D40</f>
        <v>0</v>
      </c>
      <c r="E46" s="236" t="s">
        <v>1</v>
      </c>
      <c r="F46" s="237">
        <f>C46*I$6-D46*I$5</f>
        <v>0</v>
      </c>
      <c r="G46" s="237">
        <f>I$5*F48-I$6-F47</f>
        <v>0.9999702712055935</v>
      </c>
      <c r="H46" s="237">
        <f>J$4*I$4</f>
        <v>-0.059921028507751606</v>
      </c>
      <c r="I46" s="237">
        <f>G46+H46</f>
        <v>0.9400492426978418</v>
      </c>
      <c r="J46" s="238">
        <f>B46-I46</f>
        <v>-0.9400492426978418</v>
      </c>
    </row>
    <row r="47" spans="1:10" ht="10.5" customHeight="1" thickBot="1">
      <c r="A47" s="243"/>
      <c r="B47" s="244"/>
      <c r="C47" s="244"/>
      <c r="D47" s="245"/>
      <c r="E47" s="236" t="s">
        <v>2</v>
      </c>
      <c r="F47" s="237">
        <f>-(B46*I$6-I$4*D46)</f>
        <v>0</v>
      </c>
      <c r="G47" s="237">
        <f>-(I$4*F48-I$6*F46)</f>
        <v>0</v>
      </c>
      <c r="H47" s="237">
        <f>J$4*I$5</f>
        <v>-0.100415262737848</v>
      </c>
      <c r="I47" s="237">
        <f>G47+H47</f>
        <v>-0.100415262737848</v>
      </c>
      <c r="J47" s="239">
        <f>C46-I47</f>
        <v>0.100415262737848</v>
      </c>
    </row>
    <row r="48" spans="1:10" ht="10.5" customHeight="1" thickBot="1">
      <c r="A48" s="246"/>
      <c r="B48" s="247"/>
      <c r="C48" s="247"/>
      <c r="D48" s="248"/>
      <c r="E48" s="240" t="s">
        <v>3</v>
      </c>
      <c r="F48" s="241">
        <f>B46*I$5-I$4*C46</f>
        <v>0</v>
      </c>
      <c r="G48" s="241">
        <f>I$4*F47-I$5*F46</f>
        <v>0</v>
      </c>
      <c r="H48" s="241">
        <f>J$4*I$6</f>
        <v>-15.164586105661016</v>
      </c>
      <c r="I48" s="242">
        <f>G48+H48</f>
        <v>-15.164586105661016</v>
      </c>
      <c r="J48" s="116">
        <f>IF('Input Data'!E40=TRUE,"",(D46-I48))</f>
      </c>
    </row>
    <row r="49" spans="1:10" ht="10.5" customHeight="1">
      <c r="A49" s="259" t="s">
        <v>0</v>
      </c>
      <c r="B49" s="260" t="s">
        <v>16</v>
      </c>
      <c r="C49" s="260" t="s">
        <v>17</v>
      </c>
      <c r="D49" s="260" t="s">
        <v>18</v>
      </c>
      <c r="E49" s="249"/>
      <c r="F49" s="250" t="s">
        <v>7</v>
      </c>
      <c r="G49" s="250" t="s">
        <v>8</v>
      </c>
      <c r="H49" s="250" t="s">
        <v>9</v>
      </c>
      <c r="I49" s="250" t="s">
        <v>10</v>
      </c>
      <c r="J49" s="251" t="s">
        <v>11</v>
      </c>
    </row>
    <row r="50" spans="1:12" ht="10.5" customHeight="1">
      <c r="A50" s="261">
        <v>11</v>
      </c>
      <c r="B50" s="262">
        <f>'Input Data'!B41</f>
        <v>0</v>
      </c>
      <c r="C50" s="262">
        <f>'Input Data'!C41</f>
        <v>0</v>
      </c>
      <c r="D50" s="262">
        <f>'Input Data'!D41</f>
        <v>0</v>
      </c>
      <c r="E50" s="252" t="s">
        <v>1</v>
      </c>
      <c r="F50" s="253">
        <f>C50*I$6-D50*I$5</f>
        <v>0</v>
      </c>
      <c r="G50" s="253">
        <f>I$5*F52-I$6-F51</f>
        <v>0.9999702712055935</v>
      </c>
      <c r="H50" s="253">
        <f>J$4*I$4</f>
        <v>-0.059921028507751606</v>
      </c>
      <c r="I50" s="253">
        <f>G50+H50</f>
        <v>0.9400492426978418</v>
      </c>
      <c r="J50" s="254">
        <f>B50-I50</f>
        <v>-0.9400492426978418</v>
      </c>
      <c r="L50" s="14"/>
    </row>
    <row r="51" spans="1:10" ht="10.5" customHeight="1" thickBot="1">
      <c r="A51" s="243"/>
      <c r="B51" s="244"/>
      <c r="C51" s="244"/>
      <c r="D51" s="245"/>
      <c r="E51" s="252" t="s">
        <v>2</v>
      </c>
      <c r="F51" s="253">
        <f>-(B50*I$6-I$4*D50)</f>
        <v>0</v>
      </c>
      <c r="G51" s="253">
        <f>-(I$4*F52-I$6*F50)</f>
        <v>0</v>
      </c>
      <c r="H51" s="253">
        <f>J$4*I$5</f>
        <v>-0.100415262737848</v>
      </c>
      <c r="I51" s="253">
        <f>G51+H51</f>
        <v>-0.100415262737848</v>
      </c>
      <c r="J51" s="255">
        <f>C50-I51</f>
        <v>0.100415262737848</v>
      </c>
    </row>
    <row r="52" spans="1:10" ht="10.5" customHeight="1" thickBot="1">
      <c r="A52" s="246"/>
      <c r="B52" s="247"/>
      <c r="C52" s="247"/>
      <c r="D52" s="248"/>
      <c r="E52" s="256" t="s">
        <v>3</v>
      </c>
      <c r="F52" s="257">
        <f>B50*I$5-I$4*C50</f>
        <v>0</v>
      </c>
      <c r="G52" s="257">
        <f>I$4*F51-I$5*F50</f>
        <v>0</v>
      </c>
      <c r="H52" s="257">
        <f>J$4*I$6</f>
        <v>-15.164586105661016</v>
      </c>
      <c r="I52" s="258">
        <f>G52+H52</f>
        <v>-15.164586105661016</v>
      </c>
      <c r="J52" s="116">
        <f>IF('Input Data'!E41=TRUE,"",(D50-I52))</f>
      </c>
    </row>
    <row r="53" spans="1:10" ht="10.5" customHeight="1">
      <c r="A53" s="263" t="s">
        <v>0</v>
      </c>
      <c r="B53" s="264" t="s">
        <v>16</v>
      </c>
      <c r="C53" s="264" t="s">
        <v>17</v>
      </c>
      <c r="D53" s="264" t="s">
        <v>18</v>
      </c>
      <c r="E53" s="265"/>
      <c r="F53" s="266" t="s">
        <v>7</v>
      </c>
      <c r="G53" s="266" t="s">
        <v>8</v>
      </c>
      <c r="H53" s="266" t="s">
        <v>9</v>
      </c>
      <c r="I53" s="266" t="s">
        <v>10</v>
      </c>
      <c r="J53" s="267" t="s">
        <v>11</v>
      </c>
    </row>
    <row r="54" spans="1:10" ht="10.5" customHeight="1">
      <c r="A54" s="268">
        <v>12</v>
      </c>
      <c r="B54" s="269">
        <f>'Input Data'!B42</f>
        <v>0</v>
      </c>
      <c r="C54" s="269">
        <f>'Input Data'!C42</f>
        <v>0</v>
      </c>
      <c r="D54" s="269">
        <f>'Input Data'!D42</f>
        <v>0</v>
      </c>
      <c r="E54" s="270" t="s">
        <v>1</v>
      </c>
      <c r="F54" s="271">
        <f>C54*I$6-D54*I$5</f>
        <v>0</v>
      </c>
      <c r="G54" s="271">
        <f>I$5*F56-I$6-F55</f>
        <v>0.9999702712055935</v>
      </c>
      <c r="H54" s="271">
        <f>J$4*I$4</f>
        <v>-0.059921028507751606</v>
      </c>
      <c r="I54" s="271">
        <f>G54+H54</f>
        <v>0.9400492426978418</v>
      </c>
      <c r="J54" s="272">
        <f>B54-I54</f>
        <v>-0.9400492426978418</v>
      </c>
    </row>
    <row r="55" spans="1:10" ht="10.5" customHeight="1" thickBot="1">
      <c r="A55" s="243"/>
      <c r="B55" s="244"/>
      <c r="C55" s="244"/>
      <c r="D55" s="245"/>
      <c r="E55" s="270" t="s">
        <v>2</v>
      </c>
      <c r="F55" s="271">
        <f>-(B54*I$6-I$4*D54)</f>
        <v>0</v>
      </c>
      <c r="G55" s="271">
        <f>-(I$4*F56-I$6*F54)</f>
        <v>0</v>
      </c>
      <c r="H55" s="271">
        <f>J$4*I$5</f>
        <v>-0.100415262737848</v>
      </c>
      <c r="I55" s="271">
        <f>G55+H55</f>
        <v>-0.100415262737848</v>
      </c>
      <c r="J55" s="273">
        <f>C54-I55</f>
        <v>0.100415262737848</v>
      </c>
    </row>
    <row r="56" spans="1:10" ht="10.5" customHeight="1" thickBot="1">
      <c r="A56" s="246"/>
      <c r="B56" s="247"/>
      <c r="C56" s="247"/>
      <c r="D56" s="248"/>
      <c r="E56" s="274" t="s">
        <v>3</v>
      </c>
      <c r="F56" s="275">
        <f>B54*I$5-I$4*C54</f>
        <v>0</v>
      </c>
      <c r="G56" s="275">
        <f>I$4*F55-I$5*F54</f>
        <v>0</v>
      </c>
      <c r="H56" s="275">
        <f>J$4*I$6</f>
        <v>-15.164586105661016</v>
      </c>
      <c r="I56" s="276">
        <f>G56+H56</f>
        <v>-15.164586105661016</v>
      </c>
      <c r="J56" s="116">
        <f>IF('Input Data'!E42=TRUE,"",(D54-I56))</f>
      </c>
    </row>
    <row r="57" spans="1:10" ht="10.5" customHeight="1">
      <c r="A57" s="287" t="s">
        <v>0</v>
      </c>
      <c r="B57" s="288" t="s">
        <v>16</v>
      </c>
      <c r="C57" s="288" t="s">
        <v>17</v>
      </c>
      <c r="D57" s="288" t="s">
        <v>18</v>
      </c>
      <c r="E57" s="277"/>
      <c r="F57" s="278" t="s">
        <v>7</v>
      </c>
      <c r="G57" s="278" t="s">
        <v>8</v>
      </c>
      <c r="H57" s="278" t="s">
        <v>9</v>
      </c>
      <c r="I57" s="278" t="s">
        <v>10</v>
      </c>
      <c r="J57" s="279" t="s">
        <v>11</v>
      </c>
    </row>
    <row r="58" spans="1:10" ht="10.5" customHeight="1">
      <c r="A58" s="289">
        <v>13</v>
      </c>
      <c r="B58" s="290">
        <f>'Input Data'!B43</f>
        <v>0</v>
      </c>
      <c r="C58" s="290">
        <f>'Input Data'!C43</f>
        <v>0</v>
      </c>
      <c r="D58" s="290">
        <f>'Input Data'!D43</f>
        <v>0</v>
      </c>
      <c r="E58" s="280" t="s">
        <v>1</v>
      </c>
      <c r="F58" s="281">
        <f>C58*I$6-D58*I$5</f>
        <v>0</v>
      </c>
      <c r="G58" s="281">
        <f>I$5*F60-I$6-F59</f>
        <v>0.9999702712055935</v>
      </c>
      <c r="H58" s="281">
        <f>J$4*I$4</f>
        <v>-0.059921028507751606</v>
      </c>
      <c r="I58" s="281">
        <f>G58+H58</f>
        <v>0.9400492426978418</v>
      </c>
      <c r="J58" s="282">
        <f>B58-I58</f>
        <v>-0.9400492426978418</v>
      </c>
    </row>
    <row r="59" spans="1:10" ht="10.5" customHeight="1" thickBot="1">
      <c r="A59" s="243"/>
      <c r="B59" s="244"/>
      <c r="C59" s="244"/>
      <c r="D59" s="245"/>
      <c r="E59" s="280" t="s">
        <v>2</v>
      </c>
      <c r="F59" s="281">
        <f>-(B58*I$6-I$4*D58)</f>
        <v>0</v>
      </c>
      <c r="G59" s="281">
        <f>-(I$4*F60-I$6*F58)</f>
        <v>0</v>
      </c>
      <c r="H59" s="281">
        <f>J$4*I$5</f>
        <v>-0.100415262737848</v>
      </c>
      <c r="I59" s="281">
        <f>G59+H59</f>
        <v>-0.100415262737848</v>
      </c>
      <c r="J59" s="283">
        <f>C58-I59</f>
        <v>0.100415262737848</v>
      </c>
    </row>
    <row r="60" spans="1:10" ht="10.5" customHeight="1" thickBot="1">
      <c r="A60" s="246"/>
      <c r="B60" s="247"/>
      <c r="C60" s="247"/>
      <c r="D60" s="248"/>
      <c r="E60" s="284" t="s">
        <v>3</v>
      </c>
      <c r="F60" s="285">
        <f>B58*I$5-I$4*C58</f>
        <v>0</v>
      </c>
      <c r="G60" s="285">
        <f>I$4*F59-I$5*F58</f>
        <v>0</v>
      </c>
      <c r="H60" s="285">
        <f>J$4*I$6</f>
        <v>-15.164586105661016</v>
      </c>
      <c r="I60" s="286">
        <f>G60+H60</f>
        <v>-15.164586105661016</v>
      </c>
      <c r="J60" s="116">
        <f>IF('Input Data'!E43=TRUE,"",(D58-I60))</f>
      </c>
    </row>
    <row r="61" spans="1:10" ht="10.5" customHeight="1">
      <c r="A61" s="301" t="s">
        <v>0</v>
      </c>
      <c r="B61" s="302" t="s">
        <v>16</v>
      </c>
      <c r="C61" s="302" t="s">
        <v>17</v>
      </c>
      <c r="D61" s="302" t="s">
        <v>18</v>
      </c>
      <c r="E61" s="291"/>
      <c r="F61" s="292" t="s">
        <v>7</v>
      </c>
      <c r="G61" s="292" t="s">
        <v>8</v>
      </c>
      <c r="H61" s="292" t="s">
        <v>9</v>
      </c>
      <c r="I61" s="292" t="s">
        <v>10</v>
      </c>
      <c r="J61" s="293" t="s">
        <v>11</v>
      </c>
    </row>
    <row r="62" spans="1:10" ht="10.5" customHeight="1">
      <c r="A62" s="303">
        <v>14</v>
      </c>
      <c r="B62" s="304">
        <f>'Input Data'!B44</f>
        <v>0</v>
      </c>
      <c r="C62" s="304">
        <f>'Input Data'!C44</f>
        <v>0</v>
      </c>
      <c r="D62" s="304">
        <f>'Input Data'!D44</f>
        <v>0</v>
      </c>
      <c r="E62" s="294" t="s">
        <v>1</v>
      </c>
      <c r="F62" s="295">
        <f>C62*I$6-D62*I$5</f>
        <v>0</v>
      </c>
      <c r="G62" s="295">
        <f>I$5*F64-I$6-F63</f>
        <v>0.9999702712055935</v>
      </c>
      <c r="H62" s="295">
        <f>J$4*I$4</f>
        <v>-0.059921028507751606</v>
      </c>
      <c r="I62" s="295">
        <f>G62+H62</f>
        <v>0.9400492426978418</v>
      </c>
      <c r="J62" s="296">
        <f>B62-I62</f>
        <v>-0.9400492426978418</v>
      </c>
    </row>
    <row r="63" spans="1:10" ht="10.5" customHeight="1" thickBot="1">
      <c r="A63" s="243"/>
      <c r="B63" s="244"/>
      <c r="C63" s="244"/>
      <c r="D63" s="245"/>
      <c r="E63" s="294" t="s">
        <v>2</v>
      </c>
      <c r="F63" s="295">
        <f>-(B62*I$6-I$4*D62)</f>
        <v>0</v>
      </c>
      <c r="G63" s="295">
        <f>-(I$4*F64-I$6*F62)</f>
        <v>0</v>
      </c>
      <c r="H63" s="295">
        <f>J$4*I$5</f>
        <v>-0.100415262737848</v>
      </c>
      <c r="I63" s="295">
        <f>G63+H63</f>
        <v>-0.100415262737848</v>
      </c>
      <c r="J63" s="297">
        <f>C62-I63</f>
        <v>0.100415262737848</v>
      </c>
    </row>
    <row r="64" spans="1:10" ht="10.5" customHeight="1" thickBot="1">
      <c r="A64" s="246"/>
      <c r="B64" s="247"/>
      <c r="C64" s="247"/>
      <c r="D64" s="248"/>
      <c r="E64" s="298" t="s">
        <v>3</v>
      </c>
      <c r="F64" s="299">
        <f>B62*I$5-I$4*C62</f>
        <v>0</v>
      </c>
      <c r="G64" s="299">
        <f>I$4*F63-I$5*F62</f>
        <v>0</v>
      </c>
      <c r="H64" s="299">
        <f>J$4*I$6</f>
        <v>-15.164586105661016</v>
      </c>
      <c r="I64" s="300">
        <f>G64+H64</f>
        <v>-15.164586105661016</v>
      </c>
      <c r="J64" s="116">
        <f>IF('Input Data'!E44=TRUE,"",(D62-I64))</f>
      </c>
    </row>
    <row r="65" spans="1:10" ht="10.5" customHeight="1">
      <c r="A65" s="312" t="s">
        <v>0</v>
      </c>
      <c r="B65" s="313" t="s">
        <v>16</v>
      </c>
      <c r="C65" s="313" t="s">
        <v>17</v>
      </c>
      <c r="D65" s="320" t="s">
        <v>18</v>
      </c>
      <c r="E65" s="319"/>
      <c r="F65" s="305" t="s">
        <v>7</v>
      </c>
      <c r="G65" s="305" t="s">
        <v>8</v>
      </c>
      <c r="H65" s="305" t="s">
        <v>9</v>
      </c>
      <c r="I65" s="305" t="s">
        <v>10</v>
      </c>
      <c r="J65" s="306" t="s">
        <v>11</v>
      </c>
    </row>
    <row r="66" spans="1:10" ht="10.5" customHeight="1" thickBot="1">
      <c r="A66" s="321">
        <v>15</v>
      </c>
      <c r="B66" s="322">
        <f>'Input Data'!B45</f>
        <v>0</v>
      </c>
      <c r="C66" s="322">
        <f>'Input Data'!C45</f>
        <v>0</v>
      </c>
      <c r="D66" s="323">
        <f>'Input Data'!D45</f>
        <v>0</v>
      </c>
      <c r="E66" s="314" t="s">
        <v>1</v>
      </c>
      <c r="F66" s="307">
        <f>C66*I$6-D66*I$5</f>
        <v>0</v>
      </c>
      <c r="G66" s="307">
        <f>I$5*F68-I$6-F67</f>
        <v>0.9999702712055935</v>
      </c>
      <c r="H66" s="307">
        <f>J$4*I$4</f>
        <v>-0.059921028507751606</v>
      </c>
      <c r="I66" s="307">
        <f>G66+H66</f>
        <v>0.9400492426978418</v>
      </c>
      <c r="J66" s="308">
        <f>B66-I66</f>
        <v>-0.9400492426978418</v>
      </c>
    </row>
    <row r="67" spans="1:10" ht="10.5" customHeight="1" thickBot="1">
      <c r="A67" s="316"/>
      <c r="B67" s="317"/>
      <c r="C67" s="317"/>
      <c r="D67" s="317"/>
      <c r="E67" s="314" t="s">
        <v>2</v>
      </c>
      <c r="F67" s="307">
        <f>-(B66*I$6-I$4*D66)</f>
        <v>0</v>
      </c>
      <c r="G67" s="307">
        <f>-(I$4*F68-I$6*F66)</f>
        <v>0</v>
      </c>
      <c r="H67" s="307">
        <f>J$4*I$5</f>
        <v>-0.100415262737848</v>
      </c>
      <c r="I67" s="307">
        <f>G67+H67</f>
        <v>-0.100415262737848</v>
      </c>
      <c r="J67" s="309">
        <f>C66-I67</f>
        <v>0.100415262737848</v>
      </c>
    </row>
    <row r="68" spans="1:10" ht="10.5" customHeight="1" thickBot="1">
      <c r="A68" s="318"/>
      <c r="B68" s="317"/>
      <c r="C68" s="317"/>
      <c r="D68" s="317"/>
      <c r="E68" s="315" t="s">
        <v>3</v>
      </c>
      <c r="F68" s="310">
        <f>B66*I$5-I$4*C66</f>
        <v>0</v>
      </c>
      <c r="G68" s="310">
        <f>I$4*F67-I$5*F66</f>
        <v>0</v>
      </c>
      <c r="H68" s="310">
        <f>J$4*I$6</f>
        <v>-15.164586105661016</v>
      </c>
      <c r="I68" s="311">
        <f>G68+H68</f>
        <v>-15.164586105661016</v>
      </c>
      <c r="J68" s="116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10" width="12.7109375" style="0" customWidth="1"/>
    <col min="11" max="12" width="12.7109375" style="74" customWidth="1"/>
    <col min="13" max="14" width="12.7109375" style="0" customWidth="1"/>
  </cols>
  <sheetData>
    <row r="1" spans="1:12" ht="13.5" thickBot="1">
      <c r="A1" s="49"/>
      <c r="B1" s="44" t="s">
        <v>19</v>
      </c>
      <c r="C1" s="44" t="s">
        <v>32</v>
      </c>
      <c r="D1" s="44" t="s">
        <v>25</v>
      </c>
      <c r="E1" s="44" t="s">
        <v>35</v>
      </c>
      <c r="F1" s="47" t="s">
        <v>26</v>
      </c>
      <c r="G1" s="62" t="s">
        <v>27</v>
      </c>
      <c r="H1" s="468" t="s">
        <v>87</v>
      </c>
      <c r="I1" s="469"/>
      <c r="J1" s="469"/>
      <c r="K1" s="469"/>
      <c r="L1" s="470"/>
    </row>
    <row r="2" spans="1:12" ht="13.5" thickBot="1">
      <c r="A2" s="50"/>
      <c r="B2" s="45" t="s">
        <v>29</v>
      </c>
      <c r="C2" s="45"/>
      <c r="D2" s="46"/>
      <c r="E2" s="46"/>
      <c r="F2" s="48"/>
      <c r="G2" s="63" t="s">
        <v>85</v>
      </c>
      <c r="H2" s="485" t="s">
        <v>110</v>
      </c>
      <c r="I2" s="485" t="s">
        <v>109</v>
      </c>
      <c r="J2" s="485" t="s">
        <v>108</v>
      </c>
      <c r="K2" s="485" t="s">
        <v>107</v>
      </c>
      <c r="L2" s="485" t="s">
        <v>111</v>
      </c>
    </row>
    <row r="3" spans="1:15" ht="12.75">
      <c r="A3" s="43">
        <v>1</v>
      </c>
      <c r="B3" s="64">
        <f>offsets!J12</f>
        <v>16.600133045347263</v>
      </c>
      <c r="C3" s="65">
        <f>IF('Input Data'!E31=TRUE,"",IF('Input Data'!N$23="G",'Input Data'!G5,IF('Input Data'!N$23="H",'Input Data'!H5)))</f>
        <v>16.349408320758318</v>
      </c>
      <c r="D3" s="66">
        <f>IF('Input Data'!E31=TRUE,"",(B3-B$19))</f>
        <v>9.11349596170108</v>
      </c>
      <c r="E3" s="66">
        <f>IF('Input Data'!E31=TRUE,"",(C3-C$19))</f>
        <v>9.11536310093122</v>
      </c>
      <c r="F3" s="67">
        <f>IF('Input Data'!E31=TRUE,"",(E3-D3))</f>
        <v>0.0018671392301392586</v>
      </c>
      <c r="G3" s="473">
        <f>IF('Input Data'!E31=TRUE,"",(F3-F$19))</f>
        <v>0.007104286200309673</v>
      </c>
      <c r="H3" s="477"/>
      <c r="I3" s="477">
        <v>0.007104286200309673</v>
      </c>
      <c r="J3" s="477">
        <v>0.006117729498864577</v>
      </c>
      <c r="K3" s="478">
        <v>0.004043892838161867</v>
      </c>
      <c r="L3" s="477">
        <v>0.009917112016310625</v>
      </c>
      <c r="N3" s="392">
        <v>0.007104286200309673</v>
      </c>
      <c r="O3" s="392">
        <f>N3-0.005</f>
        <v>0.002104286200309673</v>
      </c>
    </row>
    <row r="4" spans="1:15" ht="12.75">
      <c r="A4" s="43">
        <v>2</v>
      </c>
      <c r="B4" s="68">
        <f>offsets!J16</f>
        <v>22.35298427825329</v>
      </c>
      <c r="C4" s="65">
        <f>IF('Input Data'!E32=TRUE,"",IF('Input Data'!N$23="G",'Input Data'!G6,IF('Input Data'!N$23="H",'Input Data'!H6)))</f>
        <v>22.095155267464037</v>
      </c>
      <c r="D4" s="66">
        <f>IF('Input Data'!E32=TRUE,"",(B4-B$19))</f>
        <v>14.866347194607108</v>
      </c>
      <c r="E4" s="66">
        <f>IF('Input Data'!E32=TRUE,"",(C4-C$19))</f>
        <v>14.861110047636938</v>
      </c>
      <c r="F4" s="67">
        <f>IF('Input Data'!E32=TRUE,"",(E4-D4))</f>
        <v>-0.005237146970170414</v>
      </c>
      <c r="G4" s="473">
        <f>IF('Input Data'!E32=TRUE,"",(F4-F$19))</f>
        <v>0</v>
      </c>
      <c r="H4" s="479"/>
      <c r="I4" s="479">
        <v>0</v>
      </c>
      <c r="J4" s="479">
        <v>0</v>
      </c>
      <c r="K4" s="480">
        <v>0</v>
      </c>
      <c r="L4" s="479">
        <v>0.0058680947295606245</v>
      </c>
      <c r="N4" s="392">
        <v>0</v>
      </c>
      <c r="O4" s="392">
        <f aca="true" t="shared" si="0" ref="O4:O10">N4-0.005</f>
        <v>-0.005</v>
      </c>
    </row>
    <row r="5" spans="1:15" ht="12.75">
      <c r="A5" s="43">
        <v>3</v>
      </c>
      <c r="B5" s="68">
        <f>offsets!J20</f>
        <v>30.097444786593147</v>
      </c>
      <c r="C5" s="65">
        <f>IF('Input Data'!E33=TRUE,"",IF('Input Data'!N$23="G",'Input Data'!G7,IF('Input Data'!N$23="H",'Input Data'!H7)))</f>
        <v>29.8487319215089</v>
      </c>
      <c r="D5" s="66">
        <f>IF('Input Data'!E33=TRUE,"",(B5-B$19))</f>
        <v>22.610807702946964</v>
      </c>
      <c r="E5" s="66">
        <f>IF('Input Data'!E33=TRUE,"",(C5-C$19))</f>
        <v>22.6146867016818</v>
      </c>
      <c r="F5" s="67">
        <f>IF('Input Data'!E33=TRUE,"",(E5-D5))</f>
        <v>0.0038789987348373245</v>
      </c>
      <c r="G5" s="473">
        <f>IF('Input Data'!E33=TRUE,"",(F5-F$19))</f>
        <v>0.009116145705007739</v>
      </c>
      <c r="H5" s="479"/>
      <c r="I5" s="479">
        <v>0.009116145705007739</v>
      </c>
      <c r="J5" s="479">
        <v>0.007103600071527438</v>
      </c>
      <c r="K5" s="480">
        <v>0.007442475355400546</v>
      </c>
      <c r="L5" s="479">
        <v>0.010469943413397687</v>
      </c>
      <c r="N5" s="392">
        <v>0.009116145705007739</v>
      </c>
      <c r="O5" s="392">
        <f t="shared" si="0"/>
        <v>0.004116145705007739</v>
      </c>
    </row>
    <row r="6" spans="1:15" ht="12.75">
      <c r="A6" s="43">
        <v>4</v>
      </c>
      <c r="B6" s="68">
        <f>offsets!J24</f>
        <v>30.99956470162889</v>
      </c>
      <c r="C6" s="65">
        <f>IF('Input Data'!E34=TRUE,"",IF('Input Data'!N$23="G",'Input Data'!G8,IF('Input Data'!N$23="H",'Input Data'!H8)))</f>
        <v>30.748076957711845</v>
      </c>
      <c r="D6" s="66">
        <f>IF('Input Data'!E34=TRUE,"",(B6-B$19))</f>
        <v>23.512927617982708</v>
      </c>
      <c r="E6" s="66">
        <f>IF('Input Data'!E34=TRUE,"",(C6-C$19))</f>
        <v>23.514031737884746</v>
      </c>
      <c r="F6" s="67">
        <f>IF('Input Data'!E34=TRUE,"",(E6-D6))</f>
        <v>0.001104119902038292</v>
      </c>
      <c r="G6" s="473">
        <f>IF('Input Data'!E34=TRUE,"",(F6-F$19))</f>
        <v>0.006341266872208706</v>
      </c>
      <c r="H6" s="479"/>
      <c r="I6" s="479">
        <v>0.006341266872208706</v>
      </c>
      <c r="J6" s="479">
        <v>0.0031589643252871724</v>
      </c>
      <c r="K6" s="480">
        <v>0.0009206778698995777</v>
      </c>
      <c r="L6" s="479">
        <v>0</v>
      </c>
      <c r="N6" s="392">
        <v>0.006341266872208706</v>
      </c>
      <c r="O6" s="392">
        <f t="shared" si="0"/>
        <v>0.0013412668722087061</v>
      </c>
    </row>
    <row r="7" spans="1:15" ht="12.75">
      <c r="A7" s="43">
        <v>5</v>
      </c>
      <c r="B7" s="68">
        <f>offsets!J28</f>
        <v>23.2144183881322</v>
      </c>
      <c r="C7" s="65">
        <f>IF('Input Data'!E35=TRUE,"",IF('Input Data'!N$23="G",'Input Data'!G9,IF('Input Data'!N$23="H",'Input Data'!H9)))</f>
        <v>22.966074677824768</v>
      </c>
      <c r="D7" s="66">
        <f>IF('Input Data'!E35=TRUE,"",(B7-B$19))</f>
        <v>15.727781304486015</v>
      </c>
      <c r="E7" s="66">
        <f>IF('Input Data'!E35=TRUE,"",(C7-C$19))</f>
        <v>15.732029457997669</v>
      </c>
      <c r="F7" s="67">
        <f>IF('Input Data'!E35=TRUE,"",(E7-D7))</f>
        <v>0.004248153511653641</v>
      </c>
      <c r="G7" s="473">
        <f>IF('Input Data'!E35=TRUE,"",(F7-F$19))</f>
        <v>0.009485300481824055</v>
      </c>
      <c r="H7" s="479"/>
      <c r="I7" s="479">
        <v>0.009485300481824055</v>
      </c>
      <c r="J7" s="479">
        <v>0.006030621741142994</v>
      </c>
      <c r="K7" s="480">
        <v>0.0005818027116468727</v>
      </c>
      <c r="L7" s="479">
        <v>0.005948111165288594</v>
      </c>
      <c r="N7" s="392">
        <v>0.009485300481824055</v>
      </c>
      <c r="O7" s="392">
        <f t="shared" si="0"/>
        <v>0.004485300481824055</v>
      </c>
    </row>
    <row r="8" spans="1:15" ht="12.75">
      <c r="A8" s="43">
        <v>6</v>
      </c>
      <c r="B8" s="68">
        <f>offsets!J32</f>
        <v>16.152568830109082</v>
      </c>
      <c r="C8" s="65">
        <f>IF('Input Data'!E36=TRUE,"",IF('Input Data'!N$23="G",'Input Data'!G10,IF('Input Data'!N$23="H",'Input Data'!H10)))</f>
        <v>15.900856637532247</v>
      </c>
      <c r="D8" s="66">
        <f>IF('Input Data'!E36=TRUE,"",(B8-B$19))</f>
        <v>8.665931746462899</v>
      </c>
      <c r="E8" s="66">
        <f>IF('Input Data'!E36=TRUE,"",(C8-C$19))</f>
        <v>8.666811417705148</v>
      </c>
      <c r="F8" s="67">
        <f>IF('Input Data'!E36=TRUE,"",(E8-D8))</f>
        <v>0.0008796712422487474</v>
      </c>
      <c r="G8" s="473">
        <f>IF('Input Data'!E36=TRUE,"",(F8-F$19))</f>
        <v>0.006116818212419162</v>
      </c>
      <c r="H8" s="479"/>
      <c r="I8" s="479">
        <v>0.006116818212419162</v>
      </c>
      <c r="J8" s="479">
        <v>0.002907623548708216</v>
      </c>
      <c r="K8" s="480">
        <v>0.0017849072515261355</v>
      </c>
      <c r="L8" s="479">
        <v>0.006054155891689561</v>
      </c>
      <c r="N8" s="392">
        <v>0.006116818212419162</v>
      </c>
      <c r="O8" s="392">
        <f t="shared" si="0"/>
        <v>0.0011168182124191616</v>
      </c>
    </row>
    <row r="9" spans="1:15" ht="12.75">
      <c r="A9" s="43">
        <v>7</v>
      </c>
      <c r="B9" s="68">
        <f>offsets!J36</f>
        <v>9.806309563031455</v>
      </c>
      <c r="C9" s="65">
        <f>IF('Input Data'!E37=TRUE,"",IF('Input Data'!N$23="G",'Input Data'!G11,IF('Input Data'!N$23="H",'Input Data'!H11)))</f>
        <v>9.554743344909966</v>
      </c>
      <c r="D9" s="66">
        <f>IF('Input Data'!E37=TRUE,"",(B9-B$19))</f>
        <v>2.3196724793852725</v>
      </c>
      <c r="E9" s="66">
        <f>IF('Input Data'!E37=TRUE,"",(C9-C$19))</f>
        <v>2.3206981250828678</v>
      </c>
      <c r="F9" s="67">
        <f>IF('Input Data'!E37=TRUE,"",(E9-D9))</f>
        <v>0.0010256456975952233</v>
      </c>
      <c r="G9" s="473">
        <f>IF('Input Data'!E37=TRUE,"",(F9-F$19))</f>
        <v>0.006262792667765638</v>
      </c>
      <c r="H9" s="479"/>
      <c r="I9" s="479">
        <v>0.006262792667765638</v>
      </c>
      <c r="J9" s="479">
        <v>0.0030222860149553554</v>
      </c>
      <c r="K9" s="480">
        <v>0.005995389615881308</v>
      </c>
      <c r="L9" s="479">
        <v>0.008030381878399773</v>
      </c>
      <c r="N9" s="392">
        <v>0.006262792667765638</v>
      </c>
      <c r="O9" s="392">
        <f t="shared" si="0"/>
        <v>0.0012627926677656375</v>
      </c>
    </row>
    <row r="10" spans="1:15" ht="12.75">
      <c r="A10" s="43">
        <v>8</v>
      </c>
      <c r="B10" s="68">
        <f>offsets!J40</f>
        <v>7.486637083646182</v>
      </c>
      <c r="C10" s="65">
        <f>IF('Input Data'!E38=TRUE,"",IF('Input Data'!N$23="G",'Input Data'!G12,IF('Input Data'!N$23="H",'Input Data'!H12)))</f>
        <v>7.234045219827098</v>
      </c>
      <c r="D10" s="66">
        <f>IF('Input Data'!E38=TRUE,"",(B10-B$19))</f>
        <v>0</v>
      </c>
      <c r="E10" s="66">
        <f>IF('Input Data'!E38=TRUE,"",(C10-C$19))</f>
        <v>0</v>
      </c>
      <c r="F10" s="67">
        <f>IF('Input Data'!E38=TRUE,"",(E10-D10))</f>
        <v>0</v>
      </c>
      <c r="G10" s="473">
        <f>IF('Input Data'!E38=TRUE,"",(F10-F$19))</f>
        <v>0.005237146970170414</v>
      </c>
      <c r="H10" s="479"/>
      <c r="I10" s="479">
        <v>0.005237146970170414</v>
      </c>
      <c r="J10" s="479">
        <v>0.0014107807756396085</v>
      </c>
      <c r="K10" s="480">
        <v>0.006588794243292284</v>
      </c>
      <c r="L10" s="479">
        <v>0.01060620384599531</v>
      </c>
      <c r="N10" s="392">
        <v>0.005237146970170414</v>
      </c>
      <c r="O10" s="392">
        <f t="shared" si="0"/>
        <v>0.0002371469701704142</v>
      </c>
    </row>
    <row r="11" spans="1:14" ht="12.75">
      <c r="A11" s="43">
        <v>9</v>
      </c>
      <c r="B11" s="68">
        <f>offsets!J44</f>
      </c>
      <c r="C11" s="65">
        <f>IF('Input Data'!E39=TRUE,"",IF('Input Data'!N$23="G",'Input Data'!G13,IF('Input Data'!N$23="H",'Input Data'!H13)))</f>
      </c>
      <c r="D11" s="66">
        <f>IF('Input Data'!E39=TRUE,"",(B11-B$19))</f>
      </c>
      <c r="E11" s="66">
        <f>IF('Input Data'!E39=TRUE,"",(C11-C$19))</f>
      </c>
      <c r="F11" s="67">
        <f>IF('Input Data'!E39=TRUE,"",(E11-D11))</f>
      </c>
      <c r="G11" s="473">
        <f>IF('Input Data'!E39=TRUE,"",(F11-F$19))</f>
      </c>
      <c r="H11" s="479"/>
      <c r="I11" s="479"/>
      <c r="J11" s="479"/>
      <c r="K11" s="480"/>
      <c r="L11" s="479"/>
      <c r="N11" s="392"/>
    </row>
    <row r="12" spans="1:14" ht="12.75">
      <c r="A12" s="43">
        <v>10</v>
      </c>
      <c r="B12" s="68">
        <f>offsets!J48</f>
      </c>
      <c r="C12" s="65">
        <f>IF('Input Data'!E40=TRUE,"",IF('Input Data'!N$23="G",'Input Data'!G14,IF('Input Data'!N$23="H",'Input Data'!H14)))</f>
      </c>
      <c r="D12" s="66">
        <f>IF('Input Data'!E40=TRUE,"",(B12-B$19))</f>
      </c>
      <c r="E12" s="66">
        <f>IF('Input Data'!E40=TRUE,"",(C12-C$19))</f>
      </c>
      <c r="F12" s="67">
        <f>IF('Input Data'!E40=TRUE,"",(E12-D12))</f>
      </c>
      <c r="G12" s="473">
        <f>IF('Input Data'!E40=TRUE,"",(F12-F$19))</f>
      </c>
      <c r="H12" s="479"/>
      <c r="I12" s="479"/>
      <c r="J12" s="479"/>
      <c r="K12" s="480"/>
      <c r="L12" s="479"/>
      <c r="N12" s="392"/>
    </row>
    <row r="13" spans="1:12" ht="12.75">
      <c r="A13" s="43">
        <v>11</v>
      </c>
      <c r="B13" s="68">
        <f>offsets!J52</f>
      </c>
      <c r="C13" s="65">
        <f>IF('Input Data'!E41=TRUE,"",IF('Input Data'!N$23="G",'Input Data'!G15,IF('Input Data'!N$23="H",'Input Data'!H15)))</f>
      </c>
      <c r="D13" s="66">
        <f>IF('Input Data'!E41=TRUE,"",(B13-B$19))</f>
      </c>
      <c r="E13" s="66">
        <f>IF('Input Data'!E41=TRUE,"",(C13-C$19))</f>
      </c>
      <c r="F13" s="67">
        <f>IF('Input Data'!E41=TRUE,"",(E13-D13))</f>
      </c>
      <c r="G13" s="473">
        <f>IF('Input Data'!E41=TRUE,"",(F13-F$19))</f>
      </c>
      <c r="H13" s="479"/>
      <c r="I13" s="480"/>
      <c r="J13" s="479"/>
      <c r="K13" s="479"/>
      <c r="L13" s="479"/>
    </row>
    <row r="14" spans="1:12" ht="12.75">
      <c r="A14" s="43">
        <v>12</v>
      </c>
      <c r="B14" s="68">
        <f>offsets!J56</f>
      </c>
      <c r="C14" s="65">
        <f>IF('Input Data'!E42=TRUE,"",IF('Input Data'!N$23="G",'Input Data'!G16,IF('Input Data'!N$23="H",'Input Data'!H16)))</f>
      </c>
      <c r="D14" s="66">
        <f>IF('Input Data'!E42=TRUE,"",(B14-B$19))</f>
      </c>
      <c r="E14" s="66">
        <f>IF('Input Data'!E42=TRUE,"",(C14-C$19))</f>
      </c>
      <c r="F14" s="67">
        <f>IF('Input Data'!E42=TRUE,"",(E14-D14))</f>
      </c>
      <c r="G14" s="473">
        <f>IF('Input Data'!E42=TRUE,"",(F14-F$19))</f>
      </c>
      <c r="H14" s="479"/>
      <c r="I14" s="480"/>
      <c r="J14" s="479"/>
      <c r="K14" s="479"/>
      <c r="L14" s="479"/>
    </row>
    <row r="15" spans="1:12" ht="12.75">
      <c r="A15" s="43">
        <v>13</v>
      </c>
      <c r="B15" s="68">
        <f>offsets!J60</f>
      </c>
      <c r="C15" s="65">
        <f>IF('Input Data'!E43=TRUE,"",IF('Input Data'!N$23="G",'Input Data'!G17,IF('Input Data'!N$23="H",'Input Data'!H17)))</f>
      </c>
      <c r="D15" s="66">
        <f>IF('Input Data'!E43=TRUE,"",(B15-B$19))</f>
      </c>
      <c r="E15" s="66">
        <f>IF('Input Data'!E43=TRUE,"",(C15-C$19))</f>
      </c>
      <c r="F15" s="67">
        <f>IF('Input Data'!E43=TRUE,"",(E15-D15))</f>
      </c>
      <c r="G15" s="473">
        <f>IF('Input Data'!E43=TRUE,"",(F15-F$19))</f>
      </c>
      <c r="H15" s="481"/>
      <c r="I15" s="482"/>
      <c r="J15" s="481"/>
      <c r="K15" s="479"/>
      <c r="L15" s="479"/>
    </row>
    <row r="16" spans="1:12" ht="12.75">
      <c r="A16" s="43">
        <v>14</v>
      </c>
      <c r="B16" s="68">
        <f>offsets!J64</f>
      </c>
      <c r="C16" s="65">
        <f>IF('Input Data'!E44=TRUE,"",IF('Input Data'!N$23="G",'Input Data'!G18,IF('Input Data'!N$23="H",'Input Data'!H18)))</f>
      </c>
      <c r="D16" s="66">
        <f>IF('Input Data'!E44=TRUE,"",(B16-B$19))</f>
      </c>
      <c r="E16" s="66">
        <f>IF('Input Data'!E44=TRUE,"",(C16-C$19))</f>
      </c>
      <c r="F16" s="67">
        <f>IF('Input Data'!E44=TRUE,"",(E16-D16))</f>
      </c>
      <c r="G16" s="473">
        <f>IF('Input Data'!E44=TRUE,"",(F16-F$19))</f>
      </c>
      <c r="H16" s="481"/>
      <c r="I16" s="481"/>
      <c r="J16" s="481"/>
      <c r="K16" s="479"/>
      <c r="L16" s="479"/>
    </row>
    <row r="17" spans="1:12" ht="12" customHeight="1" thickBot="1">
      <c r="A17" s="43">
        <v>15</v>
      </c>
      <c r="B17" s="68">
        <f>offsets!J68</f>
      </c>
      <c r="C17" s="65">
        <f>IF('Input Data'!E45=TRUE,"",IF('Input Data'!N$23="G",'Input Data'!G19,IF('Input Data'!N$23="H",'Input Data'!H19)))</f>
      </c>
      <c r="D17" s="66">
        <f>IF('Input Data'!E45=TRUE,"",(B17-B$19))</f>
      </c>
      <c r="E17" s="66">
        <f>IF('Input Data'!E45=TRUE,"",(C17-C$19))</f>
      </c>
      <c r="F17" s="67">
        <f>IF('Input Data'!E45=TRUE,"",(E17-D17))</f>
      </c>
      <c r="G17" s="473">
        <f>IF('Input Data'!E45=TRUE,"",(F17-F$19))</f>
      </c>
      <c r="H17" s="481"/>
      <c r="I17" s="481"/>
      <c r="J17" s="481"/>
      <c r="K17" s="479"/>
      <c r="L17" s="479"/>
    </row>
    <row r="18" spans="1:12" ht="12.75">
      <c r="A18" s="51" t="s">
        <v>20</v>
      </c>
      <c r="B18" s="69">
        <f>MAX(B3:B17)</f>
        <v>30.99956470162889</v>
      </c>
      <c r="C18" s="69">
        <f>MAX(C3:C17)</f>
        <v>30.748076957711845</v>
      </c>
      <c r="D18" s="69">
        <f>MAX(D3:D17)</f>
        <v>23.512927617982708</v>
      </c>
      <c r="E18" s="70">
        <f>MAX(E3:E17)</f>
        <v>23.514031737884746</v>
      </c>
      <c r="F18" s="71">
        <f>MAX(F3:F17)</f>
        <v>0.004248153511653641</v>
      </c>
      <c r="G18" s="4"/>
      <c r="H18" s="483"/>
      <c r="I18" s="483"/>
      <c r="J18" s="483"/>
      <c r="K18" s="395"/>
      <c r="L18" s="395"/>
    </row>
    <row r="19" spans="1:12" ht="13.5" thickBot="1">
      <c r="A19" s="52" t="s">
        <v>21</v>
      </c>
      <c r="B19" s="72">
        <f>MIN(B3:B17)</f>
        <v>7.486637083646182</v>
      </c>
      <c r="C19" s="72">
        <f>MIN(C3:C17)</f>
        <v>7.234045219827098</v>
      </c>
      <c r="D19" s="72">
        <f>MIN(D3:D17)</f>
        <v>0</v>
      </c>
      <c r="E19" s="73">
        <f>MIN(E3:E17)</f>
        <v>0</v>
      </c>
      <c r="F19" s="471">
        <f>MIN(F3:F17)</f>
        <v>-0.005237146970170414</v>
      </c>
      <c r="G19" s="4"/>
      <c r="H19" s="483"/>
      <c r="I19" s="483"/>
      <c r="J19" s="483"/>
      <c r="K19" s="395"/>
      <c r="L19" s="395"/>
    </row>
    <row r="20" spans="1:14" ht="13.5" thickBot="1">
      <c r="A20" s="53" t="s">
        <v>22</v>
      </c>
      <c r="B20" s="54"/>
      <c r="C20" s="55"/>
      <c r="D20" s="2"/>
      <c r="E20" s="2"/>
      <c r="F20" s="472"/>
      <c r="G20" s="474">
        <f aca="true" t="shared" si="1" ref="G20:L20">SUM(G3:G19)</f>
        <v>0.049663757109705386</v>
      </c>
      <c r="H20" s="484">
        <f t="shared" si="1"/>
        <v>0</v>
      </c>
      <c r="I20" s="484">
        <f t="shared" si="1"/>
        <v>0.049663757109705386</v>
      </c>
      <c r="J20" s="484">
        <f t="shared" si="1"/>
        <v>0.02975160597612536</v>
      </c>
      <c r="K20" s="484">
        <f t="shared" si="1"/>
        <v>0.02735793988580859</v>
      </c>
      <c r="L20" s="484">
        <f t="shared" si="1"/>
        <v>0.056894002940642174</v>
      </c>
      <c r="N20" s="392"/>
    </row>
    <row r="21" spans="1:14" ht="13.5" thickBot="1">
      <c r="A21" s="56"/>
      <c r="B21" s="75">
        <f>B18-B19</f>
        <v>23.512927617982708</v>
      </c>
      <c r="C21" s="76">
        <f>C18-C19</f>
        <v>23.514031737884746</v>
      </c>
      <c r="D21" s="2"/>
      <c r="E21" s="2"/>
      <c r="F21" s="475" t="s">
        <v>86</v>
      </c>
      <c r="G21" s="476">
        <f aca="true" t="shared" si="2" ref="G21:L21">G20/8</f>
        <v>0.006207969638713173</v>
      </c>
      <c r="H21" s="476">
        <f t="shared" si="2"/>
        <v>0</v>
      </c>
      <c r="I21" s="476">
        <f t="shared" si="2"/>
        <v>0.006207969638713173</v>
      </c>
      <c r="J21" s="476">
        <f t="shared" si="2"/>
        <v>0.00371895074701567</v>
      </c>
      <c r="K21" s="476">
        <f t="shared" si="2"/>
        <v>0.003419742485726074</v>
      </c>
      <c r="L21" s="476">
        <f t="shared" si="2"/>
        <v>0.007111750367580272</v>
      </c>
      <c r="M21" s="442"/>
      <c r="N21" s="442"/>
    </row>
    <row r="22" spans="1:11" ht="12.75">
      <c r="A22" s="56"/>
      <c r="B22" s="57"/>
      <c r="C22" s="58"/>
      <c r="D22" s="2"/>
      <c r="E22" s="2"/>
      <c r="F22" s="2"/>
      <c r="G22" s="442"/>
      <c r="H22" s="442"/>
      <c r="I22" s="442"/>
      <c r="J22" s="442"/>
      <c r="K22" s="442"/>
    </row>
    <row r="23" spans="1:7" ht="12.75">
      <c r="A23" s="56"/>
      <c r="B23" s="57" t="s">
        <v>23</v>
      </c>
      <c r="C23" s="58" t="s">
        <v>24</v>
      </c>
      <c r="D23" s="2"/>
      <c r="E23" s="2"/>
      <c r="F23" s="2"/>
      <c r="G23" s="2"/>
    </row>
    <row r="24" spans="1:7" ht="13.5" thickBot="1">
      <c r="A24" s="59"/>
      <c r="B24" s="60">
        <f>B19</f>
        <v>7.486637083646182</v>
      </c>
      <c r="C24" s="61">
        <f>C19</f>
        <v>7.234045219827098</v>
      </c>
      <c r="D24" s="2"/>
      <c r="E24" s="2"/>
      <c r="F24" s="2"/>
      <c r="G24" s="2"/>
    </row>
    <row r="25" ht="13.5" thickBot="1"/>
    <row r="26" spans="1:13" ht="12.75">
      <c r="A26" s="14"/>
      <c r="B26" s="14"/>
      <c r="C26" s="486" t="s">
        <v>88</v>
      </c>
      <c r="D26" s="487"/>
      <c r="E26" s="487"/>
      <c r="F26" s="487"/>
      <c r="G26" s="487"/>
      <c r="H26" s="387"/>
      <c r="M26" s="525"/>
    </row>
    <row r="27" spans="1:13" ht="12.75">
      <c r="A27" s="363"/>
      <c r="B27" s="364"/>
      <c r="C27" s="388" t="str">
        <f>L2</f>
        <v>#1 (initial) </v>
      </c>
      <c r="D27" s="16" t="str">
        <f>K2</f>
        <v>#2 </v>
      </c>
      <c r="E27" s="16" t="str">
        <f>J2</f>
        <v>#3  </v>
      </c>
      <c r="F27" s="16" t="str">
        <f>I2</f>
        <v>#4 </v>
      </c>
      <c r="G27" s="16" t="str">
        <f>H2</f>
        <v>#5 </v>
      </c>
      <c r="H27" s="389" t="str">
        <f>G2</f>
        <v>"remaining"</v>
      </c>
      <c r="M27" s="525"/>
    </row>
    <row r="28" spans="1:14" ht="12.75">
      <c r="A28" s="3"/>
      <c r="B28" s="43">
        <v>1</v>
      </c>
      <c r="C28" s="488">
        <f>IF('Input Data'!E31=TRUE,"",L3)</f>
        <v>0.009917112016310625</v>
      </c>
      <c r="D28" s="440">
        <f>IF('Input Data'!E31=TRUE,"",K3)</f>
        <v>0.004043892838161867</v>
      </c>
      <c r="E28" s="440">
        <f>IF('Input Data'!E31=TRUE,"",J3)</f>
        <v>0.006117729498864577</v>
      </c>
      <c r="F28" s="440">
        <f>IF('Input Data'!E31=TRUE,"",I3)</f>
        <v>0.007104286200309673</v>
      </c>
      <c r="G28" s="440">
        <f>IF('Input Data'!E31=TRUE,"",H3)</f>
        <v>0</v>
      </c>
      <c r="H28" s="489">
        <f>IF('Input Data'!E31=TRUE,"",G3)</f>
        <v>0.007104286200309673</v>
      </c>
      <c r="M28" s="525"/>
      <c r="N28" s="392"/>
    </row>
    <row r="29" spans="1:14" ht="12.75">
      <c r="A29" s="3"/>
      <c r="B29" s="43">
        <v>2</v>
      </c>
      <c r="C29" s="488">
        <f>IF('Input Data'!E32=TRUE,"",L4)</f>
        <v>0.0058680947295606245</v>
      </c>
      <c r="D29" s="440">
        <f>IF('Input Data'!E32=TRUE,"",K4)</f>
        <v>0</v>
      </c>
      <c r="E29" s="440">
        <f>IF('Input Data'!E32=TRUE,"",J4)</f>
        <v>0</v>
      </c>
      <c r="F29" s="440">
        <f>IF('Input Data'!E32=TRUE,"",I4)</f>
        <v>0</v>
      </c>
      <c r="G29" s="440">
        <f>IF('Input Data'!E32=TRUE,"",H4)</f>
        <v>0</v>
      </c>
      <c r="H29" s="489">
        <f>IF('Input Data'!E32=TRUE,"",G4)</f>
        <v>0</v>
      </c>
      <c r="M29" s="525"/>
      <c r="N29" s="392"/>
    </row>
    <row r="30" spans="1:14" ht="12.75">
      <c r="A30" s="3"/>
      <c r="B30" s="43">
        <v>3</v>
      </c>
      <c r="C30" s="488">
        <f>IF('Input Data'!E33=TRUE,"",L5)</f>
        <v>0.010469943413397687</v>
      </c>
      <c r="D30" s="440">
        <f>IF('Input Data'!E33=TRUE,"",K5)</f>
        <v>0.007442475355400546</v>
      </c>
      <c r="E30" s="440">
        <f>IF('Input Data'!E33=TRUE,"",J5)</f>
        <v>0.007103600071527438</v>
      </c>
      <c r="F30" s="440">
        <f>IF('Input Data'!E33=TRUE,"",I5)</f>
        <v>0.009116145705007739</v>
      </c>
      <c r="G30" s="440">
        <f>IF('Input Data'!E33=TRUE,"",H5)</f>
        <v>0</v>
      </c>
      <c r="H30" s="489">
        <f>IF('Input Data'!E33=TRUE,"",G5)</f>
        <v>0.009116145705007739</v>
      </c>
      <c r="M30" s="525"/>
      <c r="N30" s="392"/>
    </row>
    <row r="31" spans="1:14" ht="12.75">
      <c r="A31" s="3"/>
      <c r="B31" s="43">
        <v>4</v>
      </c>
      <c r="C31" s="488">
        <f>IF('Input Data'!E34=TRUE,"",L6)</f>
        <v>0</v>
      </c>
      <c r="D31" s="440">
        <f>IF('Input Data'!E34=TRUE,"",K6)</f>
        <v>0.0009206778698995777</v>
      </c>
      <c r="E31" s="440">
        <f>IF('Input Data'!E34=TRUE,"",J6)</f>
        <v>0.0031589643252871724</v>
      </c>
      <c r="F31" s="440">
        <f>IF('Input Data'!E34=TRUE,"",I6)</f>
        <v>0.006341266872208706</v>
      </c>
      <c r="G31" s="440">
        <f>IF('Input Data'!E34=TRUE,"",H6)</f>
        <v>0</v>
      </c>
      <c r="H31" s="489">
        <f>IF('Input Data'!E34=TRUE,"",G6)</f>
        <v>0.006341266872208706</v>
      </c>
      <c r="M31" s="525"/>
      <c r="N31" s="392"/>
    </row>
    <row r="32" spans="1:14" ht="12.75">
      <c r="A32" s="14"/>
      <c r="B32" s="43">
        <v>5</v>
      </c>
      <c r="C32" s="488">
        <f>IF('Input Data'!E35=TRUE,"",L7)</f>
        <v>0.005948111165288594</v>
      </c>
      <c r="D32" s="440">
        <f>IF('Input Data'!E35=TRUE,"",K7)</f>
        <v>0.0005818027116468727</v>
      </c>
      <c r="E32" s="440">
        <f>IF('Input Data'!E35=TRUE,"",J7)</f>
        <v>0.006030621741142994</v>
      </c>
      <c r="F32" s="440">
        <f>IF('Input Data'!E35=TRUE,"",I7)</f>
        <v>0.009485300481824055</v>
      </c>
      <c r="G32" s="440">
        <f>IF('Input Data'!E35=TRUE,"",H7)</f>
        <v>0</v>
      </c>
      <c r="H32" s="489">
        <f>IF('Input Data'!E35=TRUE,"",G7)</f>
        <v>0.009485300481824055</v>
      </c>
      <c r="M32" s="525"/>
      <c r="N32" s="392"/>
    </row>
    <row r="33" spans="1:14" ht="12.75">
      <c r="A33" s="14"/>
      <c r="B33" s="43">
        <v>6</v>
      </c>
      <c r="C33" s="488">
        <f>IF('Input Data'!E36=TRUE,"",L8)</f>
        <v>0.006054155891689561</v>
      </c>
      <c r="D33" s="440">
        <f>IF('Input Data'!E36=TRUE,"",K8)</f>
        <v>0.0017849072515261355</v>
      </c>
      <c r="E33" s="440">
        <f>IF('Input Data'!E36=TRUE,"",J8)</f>
        <v>0.002907623548708216</v>
      </c>
      <c r="F33" s="440">
        <f>IF('Input Data'!E36=TRUE,"",I8)</f>
        <v>0.006116818212419162</v>
      </c>
      <c r="G33" s="440">
        <f>IF('Input Data'!E36=TRUE,"",H8)</f>
        <v>0</v>
      </c>
      <c r="H33" s="489">
        <f>IF('Input Data'!E36=TRUE,"",G8)</f>
        <v>0.006116818212419162</v>
      </c>
      <c r="M33" s="525"/>
      <c r="N33" s="392"/>
    </row>
    <row r="34" spans="1:14" ht="12.75">
      <c r="A34" s="14"/>
      <c r="B34" s="43">
        <v>7</v>
      </c>
      <c r="C34" s="488">
        <f>IF('Input Data'!E37=TRUE,"",L9)</f>
        <v>0.008030381878399773</v>
      </c>
      <c r="D34" s="440">
        <f>IF('Input Data'!E37=TRUE,"",K9)</f>
        <v>0.005995389615881308</v>
      </c>
      <c r="E34" s="440">
        <f>IF('Input Data'!E37=TRUE,"",J9)</f>
        <v>0.0030222860149553554</v>
      </c>
      <c r="F34" s="440">
        <f>IF('Input Data'!E37=TRUE,"",I9)</f>
        <v>0.006262792667765638</v>
      </c>
      <c r="G34" s="440">
        <f>IF('Input Data'!E37=TRUE,"",H9)</f>
        <v>0</v>
      </c>
      <c r="H34" s="489">
        <f>IF('Input Data'!E37=TRUE,"",G9)</f>
        <v>0.006262792667765638</v>
      </c>
      <c r="M34" s="525"/>
      <c r="N34" s="392"/>
    </row>
    <row r="35" spans="1:14" ht="12.75">
      <c r="A35" s="14"/>
      <c r="B35" s="43">
        <v>8</v>
      </c>
      <c r="C35" s="488">
        <f>IF('Input Data'!E38=TRUE,"",L10)</f>
        <v>0.01060620384599531</v>
      </c>
      <c r="D35" s="440">
        <f>IF('Input Data'!E38=TRUE,"",K10)</f>
        <v>0.006588794243292284</v>
      </c>
      <c r="E35" s="440">
        <f>IF('Input Data'!E38=TRUE,"",J10)</f>
        <v>0.0014107807756396085</v>
      </c>
      <c r="F35" s="440">
        <f>IF('Input Data'!E38=TRUE,"",I10)</f>
        <v>0.005237146970170414</v>
      </c>
      <c r="G35" s="440">
        <f>IF('Input Data'!E38=TRUE,"",H10)</f>
        <v>0</v>
      </c>
      <c r="H35" s="489">
        <f>IF('Input Data'!E38=TRUE,"",G10)</f>
        <v>0.005237146970170414</v>
      </c>
      <c r="M35" s="525"/>
      <c r="N35" s="392"/>
    </row>
    <row r="36" spans="1:14" ht="12.75">
      <c r="A36" s="14"/>
      <c r="B36" s="43">
        <v>9</v>
      </c>
      <c r="C36" s="488">
        <f>IF('Input Data'!E39=TRUE,"",L11)</f>
      </c>
      <c r="D36" s="440">
        <f>IF('Input Data'!E39=TRUE,"",K11)</f>
      </c>
      <c r="E36" s="440">
        <f>IF('Input Data'!E39=TRUE,"",J11)</f>
      </c>
      <c r="F36" s="440">
        <f>IF('Input Data'!E39=TRUE,"",I11)</f>
      </c>
      <c r="G36" s="440">
        <f>IF('Input Data'!E39=TRUE,"",H11)</f>
      </c>
      <c r="H36" s="489">
        <f>IF('Input Data'!E39=TRUE,"",G11)</f>
      </c>
      <c r="M36" s="525"/>
      <c r="N36" s="392"/>
    </row>
    <row r="37" spans="1:13" ht="12.75">
      <c r="A37" s="14"/>
      <c r="B37" s="43">
        <v>10</v>
      </c>
      <c r="C37" s="488">
        <f>IF('Input Data'!E40=TRUE,"",L12)</f>
      </c>
      <c r="D37" s="440">
        <f>IF('Input Data'!E40=TRUE,"",K12)</f>
      </c>
      <c r="E37" s="440">
        <f>IF('Input Data'!E40=TRUE,"",J12)</f>
      </c>
      <c r="F37" s="440">
        <f>IF('Input Data'!E40=TRUE,"",I12)</f>
      </c>
      <c r="G37" s="440">
        <f>IF('Input Data'!E40=TRUE,"",H12)</f>
      </c>
      <c r="H37" s="489">
        <f>IF('Input Data'!E40=TRUE,"",G12)</f>
      </c>
      <c r="M37" s="525"/>
    </row>
    <row r="38" spans="1:13" ht="12.75">
      <c r="A38" s="14"/>
      <c r="B38" s="43">
        <v>11</v>
      </c>
      <c r="C38" s="488">
        <f>IF('Input Data'!E41=TRUE,"",L13)</f>
      </c>
      <c r="D38" s="440">
        <f>IF('Input Data'!E41=TRUE,"",K13)</f>
      </c>
      <c r="E38" s="440">
        <f>IF('Input Data'!E41=TRUE,"",J13)</f>
      </c>
      <c r="F38" s="440">
        <f>IF('Input Data'!E41=TRUE,"",I13)</f>
      </c>
      <c r="G38" s="440">
        <f>IF('Input Data'!E41=TRUE,"",H13)</f>
      </c>
      <c r="H38" s="489">
        <f>IF('Input Data'!E41=TRUE,"",G13)</f>
      </c>
      <c r="M38" s="525"/>
    </row>
    <row r="39" spans="1:13" ht="12.75">
      <c r="A39" s="14"/>
      <c r="B39" s="43">
        <v>12</v>
      </c>
      <c r="C39" s="488">
        <f>IF('Input Data'!E42=TRUE,"",L14)</f>
      </c>
      <c r="D39" s="440">
        <f>IF('Input Data'!E42=TRUE,"",K14)</f>
      </c>
      <c r="E39" s="440">
        <f>IF('Input Data'!E42=TRUE,"",J14)</f>
      </c>
      <c r="F39" s="440">
        <f>IF('Input Data'!E42=TRUE,"",I14)</f>
      </c>
      <c r="G39" s="440">
        <f>IF('Input Data'!E42=TRUE,"",H14)</f>
      </c>
      <c r="H39" s="489">
        <f>IF('Input Data'!E42=TRUE,"",G14)</f>
      </c>
      <c r="M39" s="525"/>
    </row>
    <row r="40" spans="2:13" ht="12.75">
      <c r="B40" s="43">
        <v>13</v>
      </c>
      <c r="C40" s="488">
        <f>IF('Input Data'!E43=TRUE,"",L15)</f>
      </c>
      <c r="D40" s="440">
        <f>IF('Input Data'!E43=TRUE,"",K15)</f>
      </c>
      <c r="E40" s="440">
        <f>IF('Input Data'!E43=TRUE,"",J15)</f>
      </c>
      <c r="F40" s="440">
        <f>IF('Input Data'!E43=TRUE,"",I15)</f>
      </c>
      <c r="G40" s="440">
        <f>IF('Input Data'!E43=TRUE,"",H15)</f>
      </c>
      <c r="H40" s="489">
        <f>IF('Input Data'!E43=TRUE,"",G15)</f>
      </c>
      <c r="M40" s="525"/>
    </row>
    <row r="41" spans="2:13" ht="12.75">
      <c r="B41" s="43">
        <v>14</v>
      </c>
      <c r="C41" s="488">
        <f>IF('Input Data'!E44=TRUE,"",L16)</f>
      </c>
      <c r="D41" s="440">
        <f>IF('Input Data'!E44=TRUE,"",K16)</f>
      </c>
      <c r="E41" s="440">
        <f>IF('Input Data'!E44=TRUE,"",J16)</f>
      </c>
      <c r="F41" s="440">
        <f>IF('Input Data'!E44=TRUE,"",I16)</f>
      </c>
      <c r="G41" s="440">
        <f>IF('Input Data'!E44=TRUE,"",H16)</f>
      </c>
      <c r="H41" s="489">
        <f>IF('Input Data'!E44=TRUE,"",G16)</f>
      </c>
      <c r="M41" s="4"/>
    </row>
    <row r="42" spans="2:13" ht="12.75">
      <c r="B42" s="43">
        <v>15</v>
      </c>
      <c r="C42" s="488">
        <f>IF('Input Data'!E45=TRUE,"",L17)</f>
      </c>
      <c r="D42" s="440">
        <f>IF('Input Data'!E45=TRUE,"",K17)</f>
      </c>
      <c r="E42" s="440">
        <f>IF('Input Data'!E45=TRUE,"",J17)</f>
      </c>
      <c r="F42" s="440">
        <f>IF('Input Data'!E45=TRUE,"",I17)</f>
      </c>
      <c r="G42" s="440">
        <f>IF('Input Data'!E45=TRUE,"",H17)</f>
      </c>
      <c r="H42" s="489">
        <f>IF('Input Data'!E45=TRUE,"",G17)</f>
      </c>
      <c r="M42" s="4"/>
    </row>
    <row r="43" spans="2:13" ht="13.5" thickBot="1">
      <c r="B43" t="s">
        <v>89</v>
      </c>
      <c r="C43" s="490">
        <f>L21</f>
        <v>0.007111750367580272</v>
      </c>
      <c r="D43" s="491">
        <f>K21</f>
        <v>0.003419742485726074</v>
      </c>
      <c r="E43" s="491">
        <f>J21</f>
        <v>0.00371895074701567</v>
      </c>
      <c r="F43" s="491">
        <f>I21</f>
        <v>0.006207969638713173</v>
      </c>
      <c r="G43" s="491">
        <f>H21</f>
        <v>0</v>
      </c>
      <c r="H43" s="492">
        <f>G21</f>
        <v>0.006207969638713173</v>
      </c>
      <c r="M43" s="493"/>
    </row>
    <row r="44" ht="12.75">
      <c r="M44" s="4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58">
      <selection activeCell="C71" sqref="C71"/>
    </sheetView>
  </sheetViews>
  <sheetFormatPr defaultColWidth="9.140625" defaultRowHeight="12.75"/>
  <sheetData>
    <row r="1" ht="27.75" customHeight="1">
      <c r="A1" s="381" t="s">
        <v>73</v>
      </c>
    </row>
    <row r="2" spans="1:24" ht="24" customHeight="1">
      <c r="A2" s="371" t="s">
        <v>16</v>
      </c>
      <c r="B2" s="371" t="s">
        <v>17</v>
      </c>
      <c r="C2" s="371" t="s">
        <v>18</v>
      </c>
      <c r="D2" s="372" t="s">
        <v>16</v>
      </c>
      <c r="E2" s="372" t="s">
        <v>17</v>
      </c>
      <c r="F2" s="372" t="s">
        <v>18</v>
      </c>
      <c r="G2" s="374" t="s">
        <v>16</v>
      </c>
      <c r="H2" s="374" t="s">
        <v>17</v>
      </c>
      <c r="I2" s="374" t="s">
        <v>18</v>
      </c>
      <c r="J2" s="375" t="s">
        <v>16</v>
      </c>
      <c r="K2" s="375" t="s">
        <v>17</v>
      </c>
      <c r="L2" s="375" t="s">
        <v>18</v>
      </c>
      <c r="M2" s="376" t="s">
        <v>16</v>
      </c>
      <c r="N2" s="376" t="s">
        <v>17</v>
      </c>
      <c r="O2" s="376" t="s">
        <v>18</v>
      </c>
      <c r="P2" s="377" t="s">
        <v>16</v>
      </c>
      <c r="Q2" s="377" t="s">
        <v>17</v>
      </c>
      <c r="R2" s="377" t="s">
        <v>18</v>
      </c>
      <c r="S2" s="379" t="s">
        <v>16</v>
      </c>
      <c r="T2" s="379" t="s">
        <v>17</v>
      </c>
      <c r="U2" s="379" t="s">
        <v>18</v>
      </c>
      <c r="V2" s="384" t="s">
        <v>16</v>
      </c>
      <c r="W2" s="384" t="s">
        <v>17</v>
      </c>
      <c r="X2" s="384" t="s">
        <v>18</v>
      </c>
    </row>
    <row r="3" spans="1:21" ht="12.75">
      <c r="A3">
        <v>22.70991</v>
      </c>
      <c r="B3">
        <v>-137.46453</v>
      </c>
      <c r="C3">
        <v>23.76438</v>
      </c>
      <c r="D3">
        <v>-30.56246</v>
      </c>
      <c r="E3">
        <v>-431.70589</v>
      </c>
      <c r="F3">
        <v>37.72328</v>
      </c>
      <c r="G3">
        <v>-67.42165</v>
      </c>
      <c r="H3">
        <v>-225.80871</v>
      </c>
      <c r="I3">
        <v>-12.8324</v>
      </c>
      <c r="J3">
        <v>-49.61157</v>
      </c>
      <c r="K3">
        <v>-143.94111</v>
      </c>
      <c r="L3">
        <v>-13.49132</v>
      </c>
      <c r="M3">
        <v>-151.19449</v>
      </c>
      <c r="N3">
        <v>-121.93214</v>
      </c>
      <c r="O3">
        <v>-13.2404</v>
      </c>
      <c r="P3">
        <v>-198.56408</v>
      </c>
      <c r="Q3">
        <v>-265.3571</v>
      </c>
      <c r="R3">
        <v>21.66859</v>
      </c>
      <c r="S3">
        <v>-198.97953</v>
      </c>
      <c r="T3">
        <v>-63.85985</v>
      </c>
      <c r="U3">
        <v>32.43567</v>
      </c>
    </row>
    <row r="4" spans="1:21" ht="12.75">
      <c r="A4">
        <v>22.70967</v>
      </c>
      <c r="B4">
        <v>-137.4646</v>
      </c>
      <c r="C4">
        <v>23.7646</v>
      </c>
      <c r="D4">
        <v>-30.56279</v>
      </c>
      <c r="E4">
        <v>-431.70589</v>
      </c>
      <c r="F4">
        <v>37.72323</v>
      </c>
      <c r="G4">
        <v>-67.42103</v>
      </c>
      <c r="H4">
        <v>-225.80889</v>
      </c>
      <c r="I4">
        <v>-12.83162</v>
      </c>
      <c r="J4">
        <v>-49.61222</v>
      </c>
      <c r="K4">
        <v>-143.94107</v>
      </c>
      <c r="L4">
        <v>-13.49112</v>
      </c>
      <c r="M4">
        <v>-151.19474</v>
      </c>
      <c r="N4">
        <v>-121.93176</v>
      </c>
      <c r="O4">
        <v>-13.24044</v>
      </c>
      <c r="P4">
        <v>-198.56383</v>
      </c>
      <c r="Q4">
        <v>-265.35725</v>
      </c>
      <c r="R4">
        <v>21.66896</v>
      </c>
      <c r="S4">
        <v>-198.97965</v>
      </c>
      <c r="T4">
        <v>-63.85926</v>
      </c>
      <c r="U4">
        <v>32.4355</v>
      </c>
    </row>
    <row r="5" spans="1:21" ht="12.75">
      <c r="A5">
        <v>22.71019</v>
      </c>
      <c r="B5">
        <v>-137.46436</v>
      </c>
      <c r="C5">
        <v>23.76448</v>
      </c>
      <c r="D5">
        <v>-30.5631</v>
      </c>
      <c r="E5">
        <v>-431.70587</v>
      </c>
      <c r="F5">
        <v>37.72288</v>
      </c>
      <c r="G5">
        <v>-67.42189</v>
      </c>
      <c r="H5">
        <v>-225.80868</v>
      </c>
      <c r="I5">
        <v>-12.83217</v>
      </c>
      <c r="J5">
        <v>-49.61161</v>
      </c>
      <c r="K5">
        <v>-143.94114</v>
      </c>
      <c r="L5">
        <v>-13.49147</v>
      </c>
      <c r="M5">
        <v>-151.19496</v>
      </c>
      <c r="N5">
        <v>-121.93144</v>
      </c>
      <c r="O5">
        <v>-13.24043</v>
      </c>
      <c r="P5">
        <v>-198.56333</v>
      </c>
      <c r="Q5">
        <v>-265.35767</v>
      </c>
      <c r="R5">
        <v>21.66842</v>
      </c>
      <c r="S5">
        <v>-198.97986</v>
      </c>
      <c r="T5">
        <v>-63.85986</v>
      </c>
      <c r="U5">
        <v>32.43393</v>
      </c>
    </row>
    <row r="6" spans="1:21" ht="12.75">
      <c r="A6">
        <v>22.71026</v>
      </c>
      <c r="B6">
        <v>-137.46435</v>
      </c>
      <c r="C6">
        <v>23.76432</v>
      </c>
      <c r="D6">
        <v>-30.56359</v>
      </c>
      <c r="E6">
        <v>-431.70579</v>
      </c>
      <c r="F6">
        <v>37.72374</v>
      </c>
      <c r="G6">
        <v>-67.4207</v>
      </c>
      <c r="H6">
        <v>-225.80895</v>
      </c>
      <c r="I6">
        <v>-12.83174</v>
      </c>
      <c r="J6">
        <v>-49.61142</v>
      </c>
      <c r="K6">
        <v>-143.94113</v>
      </c>
      <c r="L6">
        <v>-13.49186</v>
      </c>
      <c r="M6">
        <v>-151.19483</v>
      </c>
      <c r="N6">
        <v>-121.93166</v>
      </c>
      <c r="O6">
        <v>-13.24026</v>
      </c>
      <c r="P6">
        <v>-198.56444</v>
      </c>
      <c r="Q6">
        <v>-265.35684</v>
      </c>
      <c r="R6">
        <v>21.66849</v>
      </c>
      <c r="S6">
        <v>-198.97961</v>
      </c>
      <c r="T6">
        <v>-63.85955</v>
      </c>
      <c r="U6">
        <v>32.43548</v>
      </c>
    </row>
    <row r="7" spans="1:21" ht="12.75">
      <c r="A7">
        <v>22.7103</v>
      </c>
      <c r="B7">
        <v>-137.46437</v>
      </c>
      <c r="C7">
        <v>23.76416</v>
      </c>
      <c r="D7">
        <v>-30.56236</v>
      </c>
      <c r="E7">
        <v>-431.7058</v>
      </c>
      <c r="F7">
        <v>37.72364</v>
      </c>
      <c r="G7">
        <v>-67.42056</v>
      </c>
      <c r="H7">
        <v>-225.80897</v>
      </c>
      <c r="I7">
        <v>-12.83194</v>
      </c>
      <c r="J7">
        <v>-49.61158</v>
      </c>
      <c r="K7">
        <v>-143.94117</v>
      </c>
      <c r="L7">
        <v>-13.49128</v>
      </c>
      <c r="M7">
        <v>-151.19469</v>
      </c>
      <c r="N7">
        <v>-121.93184</v>
      </c>
      <c r="O7">
        <v>-13.24042</v>
      </c>
      <c r="P7">
        <v>-198.56341</v>
      </c>
      <c r="Q7">
        <v>-265.35764</v>
      </c>
      <c r="R7">
        <v>21.66818</v>
      </c>
      <c r="S7">
        <v>-198.97951</v>
      </c>
      <c r="T7">
        <v>-63.86009</v>
      </c>
      <c r="U7">
        <v>32.43533</v>
      </c>
    </row>
    <row r="8" spans="1:21" ht="12.75">
      <c r="A8">
        <v>22.7097</v>
      </c>
      <c r="B8">
        <v>-137.46468</v>
      </c>
      <c r="C8">
        <v>23.76421</v>
      </c>
      <c r="D8">
        <v>-30.56282</v>
      </c>
      <c r="E8">
        <v>-431.70572</v>
      </c>
      <c r="F8">
        <v>37.7245</v>
      </c>
      <c r="G8">
        <v>-67.421</v>
      </c>
      <c r="H8">
        <v>-225.80889</v>
      </c>
      <c r="I8">
        <v>-12.83172</v>
      </c>
      <c r="J8">
        <v>-49.61132</v>
      </c>
      <c r="K8">
        <v>-143.94119</v>
      </c>
      <c r="L8">
        <v>-13.49149</v>
      </c>
      <c r="M8">
        <v>-151.19459</v>
      </c>
      <c r="N8">
        <v>-121.93199</v>
      </c>
      <c r="O8">
        <v>-13.24038</v>
      </c>
      <c r="P8">
        <v>-198.56207</v>
      </c>
      <c r="Q8">
        <v>-265.35856</v>
      </c>
      <c r="R8">
        <v>21.66903</v>
      </c>
      <c r="S8">
        <v>-198.97936</v>
      </c>
      <c r="T8">
        <v>-63.86033</v>
      </c>
      <c r="U8">
        <v>32.43594</v>
      </c>
    </row>
    <row r="9" spans="1:21" ht="12.75">
      <c r="A9">
        <v>22.70975</v>
      </c>
      <c r="B9">
        <v>-137.46468</v>
      </c>
      <c r="C9">
        <v>23.7641</v>
      </c>
      <c r="D9">
        <v>-30.56517</v>
      </c>
      <c r="E9">
        <v>-431.70591</v>
      </c>
      <c r="F9">
        <v>37.72248</v>
      </c>
      <c r="G9">
        <v>-67.42097</v>
      </c>
      <c r="H9">
        <v>-225.80887</v>
      </c>
      <c r="I9">
        <v>-12.83205</v>
      </c>
      <c r="J9">
        <v>-49.61147</v>
      </c>
      <c r="K9">
        <v>-143.94117</v>
      </c>
      <c r="L9">
        <v>-13.49146</v>
      </c>
      <c r="M9">
        <v>-151.1942</v>
      </c>
      <c r="N9">
        <v>-121.93253</v>
      </c>
      <c r="O9">
        <v>-13.24065</v>
      </c>
      <c r="P9">
        <v>-198.56358</v>
      </c>
      <c r="Q9">
        <v>-265.35746</v>
      </c>
      <c r="R9">
        <v>21.66868</v>
      </c>
      <c r="S9">
        <v>-198.97938</v>
      </c>
      <c r="T9">
        <v>-63.86067</v>
      </c>
      <c r="U9">
        <v>32.43559</v>
      </c>
    </row>
    <row r="10" spans="1:21" ht="12.75">
      <c r="A10">
        <v>22.70942</v>
      </c>
      <c r="B10">
        <v>-137.4648</v>
      </c>
      <c r="C10">
        <v>23.76434</v>
      </c>
      <c r="D10">
        <v>-30.56414</v>
      </c>
      <c r="E10">
        <v>-431.70582</v>
      </c>
      <c r="F10">
        <v>37.7234</v>
      </c>
      <c r="G10">
        <v>-67.42129</v>
      </c>
      <c r="H10">
        <v>-225.80882</v>
      </c>
      <c r="I10">
        <v>-12.83188</v>
      </c>
      <c r="J10">
        <v>-49.6108</v>
      </c>
      <c r="K10">
        <v>-143.94129</v>
      </c>
      <c r="L10">
        <v>-13.49149</v>
      </c>
      <c r="M10">
        <v>-151.19528</v>
      </c>
      <c r="N10">
        <v>-121.93093</v>
      </c>
      <c r="O10">
        <v>-13.2406</v>
      </c>
      <c r="P10">
        <v>-198.56385</v>
      </c>
      <c r="Q10">
        <v>-265.3573</v>
      </c>
      <c r="R10">
        <v>21.66822</v>
      </c>
      <c r="S10">
        <v>-198.97955</v>
      </c>
      <c r="T10">
        <v>-63.85942</v>
      </c>
      <c r="U10">
        <v>32.43561</v>
      </c>
    </row>
    <row r="11" spans="1:21" ht="12.75">
      <c r="A11">
        <v>22.71013</v>
      </c>
      <c r="B11">
        <v>-137.46444</v>
      </c>
      <c r="C11">
        <v>23.76426</v>
      </c>
      <c r="D11">
        <v>-30.561</v>
      </c>
      <c r="E11">
        <v>-431.70581</v>
      </c>
      <c r="F11">
        <v>37.7236</v>
      </c>
      <c r="G11">
        <v>-67.42141</v>
      </c>
      <c r="H11">
        <v>-225.80878</v>
      </c>
      <c r="I11">
        <v>-12.83211</v>
      </c>
      <c r="J11">
        <v>-49.61104</v>
      </c>
      <c r="K11">
        <v>-143.94123</v>
      </c>
      <c r="L11">
        <v>-13.49161</v>
      </c>
      <c r="M11">
        <v>-151.19473</v>
      </c>
      <c r="N11">
        <v>-121.93182</v>
      </c>
      <c r="O11">
        <v>-13.24016</v>
      </c>
      <c r="P11">
        <v>-198.56349</v>
      </c>
      <c r="Q11">
        <v>-265.35756</v>
      </c>
      <c r="R11">
        <v>21.66831</v>
      </c>
      <c r="S11">
        <v>-198.97953</v>
      </c>
      <c r="T11">
        <v>-63.85947</v>
      </c>
      <c r="U11">
        <v>32.4357</v>
      </c>
    </row>
    <row r="12" spans="1:21" ht="12.75">
      <c r="A12">
        <v>22.7097</v>
      </c>
      <c r="B12">
        <v>-137.46465</v>
      </c>
      <c r="C12">
        <v>23.76433</v>
      </c>
      <c r="D12">
        <v>-30.56562</v>
      </c>
      <c r="E12">
        <v>-431.70574</v>
      </c>
      <c r="F12">
        <v>37.72477</v>
      </c>
      <c r="G12">
        <v>-67.42074</v>
      </c>
      <c r="H12">
        <v>-225.80894</v>
      </c>
      <c r="I12">
        <v>-12.83182</v>
      </c>
      <c r="J12">
        <v>-49.61126</v>
      </c>
      <c r="K12">
        <v>-143.9411</v>
      </c>
      <c r="L12">
        <v>-13.49151</v>
      </c>
      <c r="M12">
        <v>-151.19512</v>
      </c>
      <c r="N12">
        <v>-121.93117</v>
      </c>
      <c r="O12">
        <v>-13.24059</v>
      </c>
      <c r="P12">
        <v>-198.56393</v>
      </c>
      <c r="Q12">
        <v>-265.3572</v>
      </c>
      <c r="R12">
        <v>21.66867</v>
      </c>
      <c r="S12">
        <v>-198.97949</v>
      </c>
      <c r="T12">
        <v>-63.85963</v>
      </c>
      <c r="U12">
        <v>32.43579</v>
      </c>
    </row>
    <row r="13" spans="1:21" ht="12.75">
      <c r="A13">
        <v>22.70986</v>
      </c>
      <c r="B13">
        <v>-137.46455</v>
      </c>
      <c r="C13">
        <v>23.76441</v>
      </c>
      <c r="D13">
        <v>-30.56357</v>
      </c>
      <c r="E13">
        <v>-431.7059</v>
      </c>
      <c r="F13">
        <v>37.72315</v>
      </c>
      <c r="G13">
        <v>-67.42048</v>
      </c>
      <c r="H13">
        <v>-225.80899</v>
      </c>
      <c r="I13">
        <v>-12.83182</v>
      </c>
      <c r="J13">
        <v>-49.61155</v>
      </c>
      <c r="K13">
        <v>-143.94106</v>
      </c>
      <c r="L13">
        <v>-13.49177</v>
      </c>
      <c r="M13">
        <v>-151.19523</v>
      </c>
      <c r="N13">
        <v>-121.93106</v>
      </c>
      <c r="O13">
        <v>-13.24026</v>
      </c>
      <c r="P13">
        <v>-198.56382</v>
      </c>
      <c r="Q13">
        <v>-265.35733</v>
      </c>
      <c r="R13">
        <v>21.6681</v>
      </c>
      <c r="S13">
        <v>-198.97948</v>
      </c>
      <c r="T13">
        <v>-63.85968</v>
      </c>
      <c r="U13">
        <v>32.4358</v>
      </c>
    </row>
    <row r="14" spans="1:21" ht="12.75">
      <c r="A14">
        <v>22.70942</v>
      </c>
      <c r="B14">
        <v>-137.46485</v>
      </c>
      <c r="C14">
        <v>23.76413</v>
      </c>
      <c r="D14">
        <v>-30.56407</v>
      </c>
      <c r="E14">
        <v>-431.70582</v>
      </c>
      <c r="F14">
        <v>37.724</v>
      </c>
      <c r="G14">
        <v>-67.42076</v>
      </c>
      <c r="H14">
        <v>-225.80888</v>
      </c>
      <c r="I14">
        <v>-12.83178</v>
      </c>
      <c r="J14">
        <v>-49.61133</v>
      </c>
      <c r="K14">
        <v>-143.94123</v>
      </c>
      <c r="L14">
        <v>-13.49121</v>
      </c>
      <c r="M14">
        <v>-151.1952</v>
      </c>
      <c r="N14">
        <v>-121.93101</v>
      </c>
      <c r="O14">
        <v>-13.24088</v>
      </c>
      <c r="P14">
        <v>-198.56391</v>
      </c>
      <c r="Q14">
        <v>-265.35724</v>
      </c>
      <c r="R14">
        <v>21.66846</v>
      </c>
      <c r="S14">
        <v>-198.97951</v>
      </c>
      <c r="T14">
        <v>-63.86009</v>
      </c>
      <c r="U14">
        <v>32.43532</v>
      </c>
    </row>
    <row r="15" spans="1:21" ht="12.75">
      <c r="A15">
        <v>22.70944</v>
      </c>
      <c r="B15">
        <v>-137.46482</v>
      </c>
      <c r="C15">
        <v>23.76421</v>
      </c>
      <c r="D15">
        <v>-30.5611</v>
      </c>
      <c r="E15">
        <v>-431.70593</v>
      </c>
      <c r="F15">
        <v>37.72292</v>
      </c>
      <c r="G15">
        <v>-67.42055</v>
      </c>
      <c r="H15">
        <v>-225.80893</v>
      </c>
      <c r="I15">
        <v>-12.8317</v>
      </c>
      <c r="J15">
        <v>-49.61161</v>
      </c>
      <c r="K15">
        <v>-143.94119</v>
      </c>
      <c r="L15">
        <v>-13.49107</v>
      </c>
      <c r="M15">
        <v>-151.19489</v>
      </c>
      <c r="N15">
        <v>-121.93158</v>
      </c>
      <c r="O15">
        <v>-13.24022</v>
      </c>
      <c r="P15">
        <v>-198.56295</v>
      </c>
      <c r="Q15">
        <v>-265.35796</v>
      </c>
      <c r="R15">
        <v>21.66844</v>
      </c>
      <c r="S15">
        <v>-198.97939</v>
      </c>
      <c r="T15">
        <v>-63.86019</v>
      </c>
      <c r="U15">
        <v>32.43587</v>
      </c>
    </row>
    <row r="16" spans="1:21" ht="12.75">
      <c r="A16">
        <v>22.70976</v>
      </c>
      <c r="B16">
        <v>-137.46471</v>
      </c>
      <c r="C16">
        <v>23.76396</v>
      </c>
      <c r="D16">
        <v>-30.56247</v>
      </c>
      <c r="E16">
        <v>-431.70591</v>
      </c>
      <c r="F16">
        <v>37.72307</v>
      </c>
      <c r="G16">
        <v>-67.42126</v>
      </c>
      <c r="H16">
        <v>-225.80882</v>
      </c>
      <c r="I16">
        <v>-12.83132</v>
      </c>
      <c r="J16">
        <v>-49.61084</v>
      </c>
      <c r="K16">
        <v>-143.94133</v>
      </c>
      <c r="L16">
        <v>-13.49118</v>
      </c>
      <c r="M16">
        <v>-151.19498</v>
      </c>
      <c r="N16">
        <v>-121.93143</v>
      </c>
      <c r="O16">
        <v>-13.24031</v>
      </c>
      <c r="P16">
        <v>-198.56177</v>
      </c>
      <c r="Q16">
        <v>-265.35883</v>
      </c>
      <c r="R16">
        <v>21.6685</v>
      </c>
      <c r="S16">
        <v>-198.97937</v>
      </c>
      <c r="T16">
        <v>-63.86002</v>
      </c>
      <c r="U16">
        <v>32.43614</v>
      </c>
    </row>
    <row r="17" spans="1:21" ht="12.75">
      <c r="A17">
        <v>22.70978</v>
      </c>
      <c r="B17">
        <v>-137.46467</v>
      </c>
      <c r="C17">
        <v>23.76408</v>
      </c>
      <c r="D17">
        <v>-30.56294</v>
      </c>
      <c r="E17">
        <v>-431.70598</v>
      </c>
      <c r="F17">
        <v>37.72228</v>
      </c>
      <c r="G17">
        <v>-67.42055</v>
      </c>
      <c r="H17">
        <v>-225.80895</v>
      </c>
      <c r="I17">
        <v>-12.8315</v>
      </c>
      <c r="J17">
        <v>-49.61154</v>
      </c>
      <c r="K17">
        <v>-143.94117</v>
      </c>
      <c r="L17">
        <v>-13.49138</v>
      </c>
      <c r="M17">
        <v>-151.19493</v>
      </c>
      <c r="N17">
        <v>-121.93153</v>
      </c>
      <c r="O17">
        <v>-13.24021</v>
      </c>
      <c r="P17">
        <v>-198.56306</v>
      </c>
      <c r="Q17">
        <v>-265.35786</v>
      </c>
      <c r="R17">
        <v>21.66862</v>
      </c>
      <c r="S17">
        <v>-198.97953</v>
      </c>
      <c r="T17">
        <v>-63.8598</v>
      </c>
      <c r="U17">
        <v>32.43545</v>
      </c>
    </row>
    <row r="18" spans="1:21" ht="12.75">
      <c r="A18">
        <v>22.71013</v>
      </c>
      <c r="B18">
        <v>-137.46447</v>
      </c>
      <c r="C18">
        <v>23.76411</v>
      </c>
      <c r="D18">
        <v>-30.56305</v>
      </c>
      <c r="E18">
        <v>-431.70583</v>
      </c>
      <c r="F18">
        <v>37.72387</v>
      </c>
      <c r="G18">
        <v>-67.42112</v>
      </c>
      <c r="H18">
        <v>-225.80883</v>
      </c>
      <c r="I18">
        <v>-12.83154</v>
      </c>
      <c r="J18">
        <v>-49.61162</v>
      </c>
      <c r="K18">
        <v>-143.94119</v>
      </c>
      <c r="L18">
        <v>-13.49111</v>
      </c>
      <c r="M18">
        <v>-151.19487</v>
      </c>
      <c r="N18">
        <v>-121.93161</v>
      </c>
      <c r="O18">
        <v>-13.24016</v>
      </c>
      <c r="P18">
        <v>-198.56345</v>
      </c>
      <c r="Q18">
        <v>-265.3576</v>
      </c>
      <c r="R18">
        <v>21.66817</v>
      </c>
      <c r="S18">
        <v>-198.97968</v>
      </c>
      <c r="T18">
        <v>-63.8598</v>
      </c>
      <c r="U18">
        <v>32.43465</v>
      </c>
    </row>
    <row r="19" spans="1:21" ht="12.75">
      <c r="A19">
        <v>22.70942</v>
      </c>
      <c r="B19">
        <v>-137.46489</v>
      </c>
      <c r="C19">
        <v>23.76398</v>
      </c>
      <c r="D19">
        <v>-30.56276</v>
      </c>
      <c r="E19">
        <v>-431.70589</v>
      </c>
      <c r="F19">
        <v>37.72322</v>
      </c>
      <c r="G19">
        <v>-67.4208</v>
      </c>
      <c r="H19">
        <v>-225.80886</v>
      </c>
      <c r="I19">
        <v>-12.83193</v>
      </c>
      <c r="J19">
        <v>-49.61152</v>
      </c>
      <c r="K19">
        <v>-143.94118</v>
      </c>
      <c r="L19">
        <v>-13.49133</v>
      </c>
      <c r="M19">
        <v>-151.1949</v>
      </c>
      <c r="N19">
        <v>-121.93152</v>
      </c>
      <c r="O19">
        <v>-13.2404</v>
      </c>
      <c r="P19">
        <v>-198.56258</v>
      </c>
      <c r="Q19">
        <v>-265.35822</v>
      </c>
      <c r="R19">
        <v>21.66859</v>
      </c>
      <c r="S19">
        <v>-198.97951</v>
      </c>
      <c r="T19">
        <v>-63.85913</v>
      </c>
      <c r="U19">
        <v>32.43605</v>
      </c>
    </row>
    <row r="20" spans="1:21" ht="12.75">
      <c r="A20">
        <v>22.70968</v>
      </c>
      <c r="B20">
        <v>-137.46472</v>
      </c>
      <c r="C20">
        <v>23.76409</v>
      </c>
      <c r="D20">
        <v>-30.56326</v>
      </c>
      <c r="E20">
        <v>-431.70587</v>
      </c>
      <c r="F20">
        <v>37.72342</v>
      </c>
      <c r="G20">
        <v>-67.4213</v>
      </c>
      <c r="H20">
        <v>-225.8088</v>
      </c>
      <c r="I20">
        <v>-12.83148</v>
      </c>
      <c r="J20">
        <v>-49.61186</v>
      </c>
      <c r="K20">
        <v>-143.94115</v>
      </c>
      <c r="L20">
        <v>-13.49105</v>
      </c>
      <c r="M20">
        <v>-151.19501</v>
      </c>
      <c r="N20">
        <v>-121.9314</v>
      </c>
      <c r="O20">
        <v>-13.24015</v>
      </c>
      <c r="P20">
        <v>-198.56278</v>
      </c>
      <c r="Q20">
        <v>-265.35802</v>
      </c>
      <c r="R20">
        <v>21.66916</v>
      </c>
      <c r="S20">
        <v>-198.97954</v>
      </c>
      <c r="T20">
        <v>-63.8596</v>
      </c>
      <c r="U20">
        <v>32.43554</v>
      </c>
    </row>
    <row r="21" spans="1:21" ht="12.75">
      <c r="A21">
        <v>22.70964</v>
      </c>
      <c r="B21">
        <v>-137.46476</v>
      </c>
      <c r="C21">
        <v>23.76403</v>
      </c>
      <c r="D21">
        <v>-30.56228</v>
      </c>
      <c r="E21">
        <v>-431.70579</v>
      </c>
      <c r="F21">
        <v>37.72427</v>
      </c>
      <c r="G21">
        <v>-67.42126</v>
      </c>
      <c r="H21">
        <v>-225.8088</v>
      </c>
      <c r="I21">
        <v>-12.83148</v>
      </c>
      <c r="J21">
        <v>-49.6115</v>
      </c>
      <c r="K21">
        <v>-143.9412</v>
      </c>
      <c r="L21">
        <v>-13.49121</v>
      </c>
      <c r="M21">
        <v>-151.19483</v>
      </c>
      <c r="N21">
        <v>-121.93166</v>
      </c>
      <c r="O21">
        <v>-13.24029</v>
      </c>
      <c r="P21">
        <v>-198.56231</v>
      </c>
      <c r="Q21">
        <v>-265.35844</v>
      </c>
      <c r="R21">
        <v>21.66833</v>
      </c>
      <c r="S21">
        <v>-198.97956</v>
      </c>
      <c r="T21">
        <v>-63.86007</v>
      </c>
      <c r="U21">
        <v>32.43507</v>
      </c>
    </row>
    <row r="22" spans="1:21" ht="12.75">
      <c r="A22">
        <v>22.70997</v>
      </c>
      <c r="B22">
        <v>-137.46457</v>
      </c>
      <c r="C22">
        <v>23.76406</v>
      </c>
      <c r="D22">
        <v>-30.56348</v>
      </c>
      <c r="E22">
        <v>-431.70587</v>
      </c>
      <c r="F22">
        <v>37.72344</v>
      </c>
      <c r="G22">
        <v>-67.42118</v>
      </c>
      <c r="H22">
        <v>-225.80878</v>
      </c>
      <c r="I22">
        <v>-12.832</v>
      </c>
      <c r="J22">
        <v>-49.61187</v>
      </c>
      <c r="K22">
        <v>-143.94108</v>
      </c>
      <c r="L22">
        <v>-13.49155</v>
      </c>
      <c r="M22">
        <v>-151.19505</v>
      </c>
      <c r="N22">
        <v>-121.9313</v>
      </c>
      <c r="O22">
        <v>-13.24045</v>
      </c>
      <c r="P22">
        <v>-198.56266</v>
      </c>
      <c r="Q22">
        <v>-265.35814</v>
      </c>
      <c r="R22">
        <v>21.66879</v>
      </c>
      <c r="S22">
        <v>-198.9795</v>
      </c>
      <c r="T22">
        <v>-63.85979</v>
      </c>
      <c r="U22">
        <v>32.4356</v>
      </c>
    </row>
    <row r="23" spans="1:21" ht="12.75">
      <c r="A23">
        <v>22.71008</v>
      </c>
      <c r="B23">
        <v>-137.46448</v>
      </c>
      <c r="C23">
        <v>23.76418</v>
      </c>
      <c r="D23">
        <v>-30.56517</v>
      </c>
      <c r="E23">
        <v>-431.70589</v>
      </c>
      <c r="F23">
        <v>37.72369</v>
      </c>
      <c r="G23">
        <v>-67.42145</v>
      </c>
      <c r="H23">
        <v>-225.80877</v>
      </c>
      <c r="I23">
        <v>-12.83137</v>
      </c>
      <c r="J23">
        <v>-49.61155</v>
      </c>
      <c r="K23">
        <v>-143.9412</v>
      </c>
      <c r="L23">
        <v>-13.49115</v>
      </c>
      <c r="M23">
        <v>-151.19516</v>
      </c>
      <c r="N23">
        <v>-121.93116</v>
      </c>
      <c r="O23">
        <v>-13.24029</v>
      </c>
      <c r="P23">
        <v>-198.56466</v>
      </c>
      <c r="Q23">
        <v>-265.35675</v>
      </c>
      <c r="R23">
        <v>21.6676</v>
      </c>
      <c r="S23">
        <v>-198.97966</v>
      </c>
      <c r="T23">
        <v>-63.85891</v>
      </c>
      <c r="U23">
        <v>32.43541</v>
      </c>
    </row>
    <row r="24" spans="1:21" ht="12.75">
      <c r="A24">
        <v>22.7097</v>
      </c>
      <c r="B24">
        <v>-137.46468</v>
      </c>
      <c r="C24">
        <v>23.76419</v>
      </c>
      <c r="D24">
        <v>-30.56382</v>
      </c>
      <c r="E24">
        <v>-431.70584</v>
      </c>
      <c r="F24">
        <v>37.72433</v>
      </c>
      <c r="G24">
        <v>-67.42057</v>
      </c>
      <c r="H24">
        <v>-225.80887</v>
      </c>
      <c r="I24">
        <v>-12.83175</v>
      </c>
      <c r="J24">
        <v>-49.61194</v>
      </c>
      <c r="K24">
        <v>-143.94109</v>
      </c>
      <c r="L24">
        <v>-13.49137</v>
      </c>
      <c r="M24">
        <v>-151.19521</v>
      </c>
      <c r="N24">
        <v>-121.93109</v>
      </c>
      <c r="O24">
        <v>-13.2403</v>
      </c>
      <c r="P24">
        <v>-198.56383</v>
      </c>
      <c r="Q24">
        <v>-265.35734</v>
      </c>
      <c r="R24">
        <v>21.66797</v>
      </c>
      <c r="S24">
        <v>-198.97941</v>
      </c>
      <c r="T24">
        <v>-63.86079</v>
      </c>
      <c r="U24">
        <v>32.43532</v>
      </c>
    </row>
    <row r="25" spans="1:21" ht="12.75">
      <c r="A25">
        <v>22.70983</v>
      </c>
      <c r="B25">
        <v>-137.46462</v>
      </c>
      <c r="C25">
        <v>23.76417</v>
      </c>
      <c r="D25">
        <v>-30.56456</v>
      </c>
      <c r="E25">
        <v>-431.70594</v>
      </c>
      <c r="F25">
        <v>37.72318</v>
      </c>
      <c r="G25">
        <v>-67.42037</v>
      </c>
      <c r="H25">
        <v>-225.80895</v>
      </c>
      <c r="I25">
        <v>-12.83129</v>
      </c>
      <c r="J25">
        <v>-49.61229</v>
      </c>
      <c r="K25">
        <v>-143.94101</v>
      </c>
      <c r="L25">
        <v>-13.49143</v>
      </c>
      <c r="M25">
        <v>-151.19482</v>
      </c>
      <c r="N25">
        <v>-121.93163</v>
      </c>
      <c r="O25">
        <v>-13.24045</v>
      </c>
      <c r="P25">
        <v>-198.56337</v>
      </c>
      <c r="Q25">
        <v>-265.35765</v>
      </c>
      <c r="R25">
        <v>21.66828</v>
      </c>
      <c r="S25">
        <v>-198.97952</v>
      </c>
      <c r="T25">
        <v>-63.86026</v>
      </c>
      <c r="U25">
        <v>32.43516</v>
      </c>
    </row>
    <row r="26" spans="1:21" ht="12.75">
      <c r="A26">
        <v>22.70978</v>
      </c>
      <c r="B26">
        <v>-137.46463</v>
      </c>
      <c r="C26">
        <v>23.76426</v>
      </c>
      <c r="D26">
        <v>-30.56333</v>
      </c>
      <c r="E26">
        <v>-431.70596</v>
      </c>
      <c r="F26">
        <v>37.72307</v>
      </c>
      <c r="G26">
        <v>-67.4209</v>
      </c>
      <c r="H26">
        <v>-225.80882</v>
      </c>
      <c r="I26">
        <v>-12.83151</v>
      </c>
      <c r="J26">
        <v>-49.61182</v>
      </c>
      <c r="K26">
        <v>-143.94111</v>
      </c>
      <c r="L26">
        <v>-13.49139</v>
      </c>
      <c r="M26">
        <v>-151.19447</v>
      </c>
      <c r="N26">
        <v>-121.93206</v>
      </c>
      <c r="O26">
        <v>-13.24102</v>
      </c>
      <c r="P26">
        <v>-198.56282</v>
      </c>
      <c r="Q26">
        <v>-265.35799</v>
      </c>
      <c r="R26">
        <v>21.66913</v>
      </c>
      <c r="S26">
        <v>-198.97949</v>
      </c>
      <c r="T26">
        <v>-63.86099</v>
      </c>
      <c r="U26">
        <v>32.43475</v>
      </c>
    </row>
    <row r="27" spans="1:21" ht="12.75">
      <c r="A27">
        <v>22.71006</v>
      </c>
      <c r="B27">
        <v>-137.46446</v>
      </c>
      <c r="C27">
        <v>23.76431</v>
      </c>
      <c r="D27">
        <v>-30.5628</v>
      </c>
      <c r="E27">
        <v>-431.7059</v>
      </c>
      <c r="F27">
        <v>37.72364</v>
      </c>
      <c r="G27">
        <v>-67.42061</v>
      </c>
      <c r="H27">
        <v>-225.80888</v>
      </c>
      <c r="I27">
        <v>-12.8315</v>
      </c>
      <c r="J27">
        <v>-49.61133</v>
      </c>
      <c r="K27">
        <v>-143.94119</v>
      </c>
      <c r="L27">
        <v>-13.4915</v>
      </c>
      <c r="M27">
        <v>-151.19513</v>
      </c>
      <c r="N27">
        <v>-121.93119</v>
      </c>
      <c r="O27">
        <v>-13.24039</v>
      </c>
      <c r="P27">
        <v>-198.56388</v>
      </c>
      <c r="Q27">
        <v>-265.35726</v>
      </c>
      <c r="R27">
        <v>21.66846</v>
      </c>
      <c r="S27">
        <v>-198.9796</v>
      </c>
      <c r="T27">
        <v>-63.85961</v>
      </c>
      <c r="U27">
        <v>32.43521</v>
      </c>
    </row>
    <row r="28" spans="1:21" ht="12.75">
      <c r="A28">
        <v>22.7097</v>
      </c>
      <c r="B28">
        <v>-137.46472</v>
      </c>
      <c r="C28">
        <v>23.76404</v>
      </c>
      <c r="D28">
        <v>-30.56334</v>
      </c>
      <c r="E28">
        <v>-431.70594</v>
      </c>
      <c r="F28">
        <v>37.72325</v>
      </c>
      <c r="G28">
        <v>-67.42049</v>
      </c>
      <c r="H28">
        <v>-225.80889</v>
      </c>
      <c r="I28">
        <v>-12.83175</v>
      </c>
      <c r="J28">
        <v>-49.61115</v>
      </c>
      <c r="K28">
        <v>-143.94122</v>
      </c>
      <c r="L28">
        <v>-13.49151</v>
      </c>
      <c r="M28">
        <v>-151.19497</v>
      </c>
      <c r="N28">
        <v>-121.93144</v>
      </c>
      <c r="O28">
        <v>-13.2403</v>
      </c>
      <c r="P28">
        <v>-198.56331</v>
      </c>
      <c r="Q28">
        <v>-265.35774</v>
      </c>
      <c r="R28">
        <v>21.66786</v>
      </c>
      <c r="S28">
        <v>-198.97952</v>
      </c>
      <c r="T28">
        <v>-63.86016</v>
      </c>
      <c r="U28">
        <v>32.43523</v>
      </c>
    </row>
    <row r="29" spans="1:21" ht="12.75">
      <c r="A29">
        <v>22.71002</v>
      </c>
      <c r="B29">
        <v>-137.46447</v>
      </c>
      <c r="C29">
        <v>23.76438</v>
      </c>
      <c r="D29">
        <v>-30.56426</v>
      </c>
      <c r="E29">
        <v>-431.70586</v>
      </c>
      <c r="F29">
        <v>37.72403</v>
      </c>
      <c r="G29">
        <v>-67.42054</v>
      </c>
      <c r="H29">
        <v>-225.80888</v>
      </c>
      <c r="I29">
        <v>-12.83169</v>
      </c>
      <c r="J29">
        <v>-49.61137</v>
      </c>
      <c r="K29">
        <v>-143.94116</v>
      </c>
      <c r="L29">
        <v>-13.49164</v>
      </c>
      <c r="M29">
        <v>-151.19498</v>
      </c>
      <c r="N29">
        <v>-121.93142</v>
      </c>
      <c r="O29">
        <v>-13.24033</v>
      </c>
      <c r="P29">
        <v>-198.56394</v>
      </c>
      <c r="Q29">
        <v>-265.35722</v>
      </c>
      <c r="R29">
        <v>21.66836</v>
      </c>
      <c r="S29">
        <v>-198.9796</v>
      </c>
      <c r="T29">
        <v>-63.85983</v>
      </c>
      <c r="U29">
        <v>32.43504</v>
      </c>
    </row>
    <row r="30" spans="1:21" ht="12.75">
      <c r="A30">
        <v>22.70991</v>
      </c>
      <c r="B30">
        <v>-137.46454</v>
      </c>
      <c r="C30">
        <v>23.76434</v>
      </c>
      <c r="D30">
        <v>-30.5641</v>
      </c>
      <c r="E30">
        <v>-431.70587</v>
      </c>
      <c r="F30">
        <v>37.72396</v>
      </c>
      <c r="G30">
        <v>-67.42014</v>
      </c>
      <c r="H30">
        <v>-225.80896</v>
      </c>
      <c r="I30">
        <v>-12.8318</v>
      </c>
      <c r="J30">
        <v>-49.61107</v>
      </c>
      <c r="K30">
        <v>-143.94118</v>
      </c>
      <c r="L30">
        <v>-13.49198</v>
      </c>
      <c r="M30">
        <v>-151.19503</v>
      </c>
      <c r="N30">
        <v>-121.93135</v>
      </c>
      <c r="O30">
        <v>-13.24035</v>
      </c>
      <c r="P30">
        <v>-198.56275</v>
      </c>
      <c r="Q30">
        <v>-265.35813</v>
      </c>
      <c r="R30">
        <v>21.6682</v>
      </c>
      <c r="S30">
        <v>-198.97961</v>
      </c>
      <c r="T30">
        <v>-63.85949</v>
      </c>
      <c r="U30">
        <v>32.43526</v>
      </c>
    </row>
    <row r="31" spans="1:21" ht="12.75">
      <c r="A31">
        <v>22.71032</v>
      </c>
      <c r="B31">
        <v>-137.46427</v>
      </c>
      <c r="C31">
        <v>23.76455</v>
      </c>
      <c r="D31">
        <v>-30.56397</v>
      </c>
      <c r="E31">
        <v>-431.70589</v>
      </c>
      <c r="F31">
        <v>37.72379</v>
      </c>
      <c r="G31">
        <v>-67.41946</v>
      </c>
      <c r="H31">
        <v>-225.8093</v>
      </c>
      <c r="I31">
        <v>-12.83125</v>
      </c>
      <c r="J31">
        <v>-49.61146</v>
      </c>
      <c r="K31">
        <v>-143.9412</v>
      </c>
      <c r="L31">
        <v>-13.49125</v>
      </c>
      <c r="M31">
        <v>-151.19491</v>
      </c>
      <c r="N31">
        <v>-121.93151</v>
      </c>
      <c r="O31">
        <v>-13.24039</v>
      </c>
      <c r="P31">
        <v>-198.56354</v>
      </c>
      <c r="Q31">
        <v>-265.35752</v>
      </c>
      <c r="R31">
        <v>21.66833</v>
      </c>
      <c r="S31">
        <v>-198.97953</v>
      </c>
      <c r="T31">
        <v>-63.86003</v>
      </c>
      <c r="U31">
        <v>32.43529</v>
      </c>
    </row>
    <row r="32" spans="1:21" ht="12.75">
      <c r="A32">
        <v>22.7098</v>
      </c>
      <c r="B32">
        <v>-137.46469</v>
      </c>
      <c r="C32">
        <v>23.76395</v>
      </c>
      <c r="D32">
        <v>-30.56365</v>
      </c>
      <c r="E32">
        <v>-431.70596</v>
      </c>
      <c r="F32">
        <v>37.72297</v>
      </c>
      <c r="G32">
        <v>-67.42067</v>
      </c>
      <c r="H32">
        <v>-225.80902</v>
      </c>
      <c r="I32">
        <v>-12.83171</v>
      </c>
      <c r="J32">
        <v>-49.61164</v>
      </c>
      <c r="K32">
        <v>-143.94115</v>
      </c>
      <c r="L32">
        <v>-13.49134</v>
      </c>
      <c r="M32">
        <v>-151.19549</v>
      </c>
      <c r="N32">
        <v>-121.93072</v>
      </c>
      <c r="O32">
        <v>-13.24001</v>
      </c>
      <c r="P32">
        <v>-198.56344</v>
      </c>
      <c r="Q32">
        <v>-265.35766</v>
      </c>
      <c r="R32">
        <v>21.66768</v>
      </c>
      <c r="S32">
        <v>-198.97957</v>
      </c>
      <c r="T32">
        <v>-63.85996</v>
      </c>
      <c r="U32">
        <v>32.43509</v>
      </c>
    </row>
    <row r="33" spans="1:21" ht="12.75">
      <c r="A33">
        <v>22.71006</v>
      </c>
      <c r="B33">
        <v>-137.46464</v>
      </c>
      <c r="C33">
        <v>23.76358</v>
      </c>
      <c r="D33">
        <v>-30.56471</v>
      </c>
      <c r="E33">
        <v>-431.70615</v>
      </c>
      <c r="F33">
        <v>37.72147</v>
      </c>
      <c r="G33">
        <v>-67.42183</v>
      </c>
      <c r="H33">
        <v>-225.80882</v>
      </c>
      <c r="I33">
        <v>-12.83122</v>
      </c>
      <c r="J33">
        <v>-49.61166</v>
      </c>
      <c r="K33">
        <v>-143.94114</v>
      </c>
      <c r="L33">
        <v>-13.49136</v>
      </c>
      <c r="M33">
        <v>-151.19466</v>
      </c>
      <c r="N33">
        <v>-121.93183</v>
      </c>
      <c r="O33">
        <v>-13.24075</v>
      </c>
      <c r="P33">
        <v>-198.56307</v>
      </c>
      <c r="Q33">
        <v>-265.35781</v>
      </c>
      <c r="R33">
        <v>21.66903</v>
      </c>
      <c r="S33">
        <v>-198.97949</v>
      </c>
      <c r="T33">
        <v>-63.85965</v>
      </c>
      <c r="U33">
        <v>32.43578</v>
      </c>
    </row>
    <row r="34" spans="1:21" ht="12.75">
      <c r="A34">
        <v>22.70993</v>
      </c>
      <c r="B34">
        <v>-137.46457</v>
      </c>
      <c r="C34">
        <v>23.76415</v>
      </c>
      <c r="D34">
        <v>-30.56305</v>
      </c>
      <c r="E34">
        <v>-431.70592</v>
      </c>
      <c r="F34">
        <v>37.72398</v>
      </c>
      <c r="G34">
        <v>-67.42097</v>
      </c>
      <c r="H34">
        <v>-225.80894</v>
      </c>
      <c r="I34">
        <v>-12.83196</v>
      </c>
      <c r="J34">
        <v>-49.61151</v>
      </c>
      <c r="K34">
        <v>-143.94117</v>
      </c>
      <c r="L34">
        <v>-13.49139</v>
      </c>
      <c r="M34">
        <v>-151.19525</v>
      </c>
      <c r="N34">
        <v>-121.93103</v>
      </c>
      <c r="O34">
        <v>-13.24026</v>
      </c>
      <c r="P34">
        <v>-198.56368</v>
      </c>
      <c r="Q34">
        <v>-265.35733</v>
      </c>
      <c r="R34">
        <v>21.66923</v>
      </c>
      <c r="S34">
        <v>-198.97954</v>
      </c>
      <c r="T34">
        <v>-63.8596</v>
      </c>
      <c r="U34">
        <v>32.43553</v>
      </c>
    </row>
    <row r="35" spans="1:21" ht="12.75">
      <c r="A35">
        <v>22.70979</v>
      </c>
      <c r="B35">
        <v>-137.46458</v>
      </c>
      <c r="C35">
        <v>23.76443</v>
      </c>
      <c r="D35">
        <v>-30.56365</v>
      </c>
      <c r="E35">
        <v>-431.706</v>
      </c>
      <c r="F35">
        <v>37.72309</v>
      </c>
      <c r="G35">
        <v>-67.42056</v>
      </c>
      <c r="H35">
        <v>-225.80901</v>
      </c>
      <c r="I35">
        <v>-12.83219</v>
      </c>
      <c r="J35">
        <v>-49.61147</v>
      </c>
      <c r="K35">
        <v>-143.9412</v>
      </c>
      <c r="L35">
        <v>-13.49121</v>
      </c>
      <c r="M35">
        <v>-151.19486</v>
      </c>
      <c r="N35">
        <v>-121.93162</v>
      </c>
      <c r="O35">
        <v>-13.24018</v>
      </c>
      <c r="P35">
        <v>-198.56258</v>
      </c>
      <c r="Q35">
        <v>-265.35821</v>
      </c>
      <c r="R35">
        <v>21.66867</v>
      </c>
      <c r="S35">
        <v>-198.97968</v>
      </c>
      <c r="T35">
        <v>-63.85907</v>
      </c>
      <c r="U35">
        <v>32.43521</v>
      </c>
    </row>
    <row r="36" spans="1:21" ht="12.75">
      <c r="A36">
        <v>22.7097</v>
      </c>
      <c r="B36">
        <v>-137.46465</v>
      </c>
      <c r="C36">
        <v>23.76436</v>
      </c>
      <c r="D36">
        <v>-30.56168</v>
      </c>
      <c r="E36">
        <v>-431.70592</v>
      </c>
      <c r="F36">
        <v>37.72404</v>
      </c>
      <c r="G36">
        <v>-67.42144</v>
      </c>
      <c r="H36">
        <v>-225.80884</v>
      </c>
      <c r="I36">
        <v>-12.83199</v>
      </c>
      <c r="J36">
        <v>-49.61167</v>
      </c>
      <c r="K36">
        <v>-143.94113</v>
      </c>
      <c r="L36">
        <v>-13.49146</v>
      </c>
      <c r="M36">
        <v>-151.19505</v>
      </c>
      <c r="N36">
        <v>-121.93136</v>
      </c>
      <c r="O36">
        <v>-13.24011</v>
      </c>
      <c r="P36">
        <v>-198.56384</v>
      </c>
      <c r="Q36">
        <v>-265.35732</v>
      </c>
      <c r="R36">
        <v>21.66809</v>
      </c>
      <c r="S36">
        <v>-198.97956</v>
      </c>
      <c r="T36">
        <v>-63.85997</v>
      </c>
      <c r="U36">
        <v>32.43514</v>
      </c>
    </row>
    <row r="37" spans="1:21" ht="12.75">
      <c r="A37">
        <v>22.70946</v>
      </c>
      <c r="B37">
        <v>-137.46479</v>
      </c>
      <c r="C37">
        <v>23.76432</v>
      </c>
      <c r="D37">
        <v>-30.56127</v>
      </c>
      <c r="E37">
        <v>-431.70598</v>
      </c>
      <c r="F37">
        <v>37.72345</v>
      </c>
      <c r="G37">
        <v>-67.42125</v>
      </c>
      <c r="H37">
        <v>-225.8089</v>
      </c>
      <c r="I37">
        <v>-12.83176</v>
      </c>
      <c r="J37">
        <v>-49.61133</v>
      </c>
      <c r="K37">
        <v>-143.94122</v>
      </c>
      <c r="L37">
        <v>-13.49125</v>
      </c>
      <c r="M37">
        <v>-151.1948</v>
      </c>
      <c r="N37">
        <v>-121.9317</v>
      </c>
      <c r="O37">
        <v>-13.24023</v>
      </c>
      <c r="P37">
        <v>-198.56391</v>
      </c>
      <c r="Q37">
        <v>-265.3572</v>
      </c>
      <c r="R37">
        <v>21.66883</v>
      </c>
      <c r="S37">
        <v>-198.97954</v>
      </c>
      <c r="T37">
        <v>-63.85971</v>
      </c>
      <c r="U37">
        <v>32.43545</v>
      </c>
    </row>
    <row r="38" spans="1:21" ht="12.75">
      <c r="A38">
        <v>22.70994</v>
      </c>
      <c r="B38">
        <v>-137.46458</v>
      </c>
      <c r="C38">
        <v>23.76412</v>
      </c>
      <c r="D38">
        <v>-30.56291</v>
      </c>
      <c r="E38">
        <v>-431.706</v>
      </c>
      <c r="F38">
        <v>37.72314</v>
      </c>
      <c r="G38">
        <v>-67.42136</v>
      </c>
      <c r="H38">
        <v>-225.80889</v>
      </c>
      <c r="I38">
        <v>-12.8316</v>
      </c>
      <c r="J38">
        <v>-49.61147</v>
      </c>
      <c r="K38">
        <v>-143.94123</v>
      </c>
      <c r="L38">
        <v>-13.491</v>
      </c>
      <c r="M38">
        <v>-151.19481</v>
      </c>
      <c r="N38">
        <v>-121.93162</v>
      </c>
      <c r="O38">
        <v>-13.2407</v>
      </c>
      <c r="P38">
        <v>-198.56447</v>
      </c>
      <c r="Q38">
        <v>-265.35685</v>
      </c>
      <c r="R38">
        <v>21.66807</v>
      </c>
      <c r="S38">
        <v>-198.97946</v>
      </c>
      <c r="T38">
        <v>-63.86046</v>
      </c>
      <c r="U38">
        <v>32.43529</v>
      </c>
    </row>
    <row r="39" spans="1:21" ht="12.75">
      <c r="A39">
        <v>22.70969</v>
      </c>
      <c r="B39">
        <v>-137.46467</v>
      </c>
      <c r="C39">
        <v>23.76428</v>
      </c>
      <c r="D39">
        <v>-30.56414</v>
      </c>
      <c r="E39">
        <v>-431.70601</v>
      </c>
      <c r="F39">
        <v>37.723</v>
      </c>
      <c r="G39">
        <v>-67.42054</v>
      </c>
      <c r="H39">
        <v>-225.80905</v>
      </c>
      <c r="I39">
        <v>-12.83167</v>
      </c>
      <c r="J39">
        <v>-49.61183</v>
      </c>
      <c r="K39">
        <v>-143.94111</v>
      </c>
      <c r="L39">
        <v>-13.49139</v>
      </c>
      <c r="M39">
        <v>-151.19465</v>
      </c>
      <c r="N39">
        <v>-121.9319</v>
      </c>
      <c r="O39">
        <v>-13.24043</v>
      </c>
      <c r="P39">
        <v>-198.56327</v>
      </c>
      <c r="Q39">
        <v>-265.35773</v>
      </c>
      <c r="R39">
        <v>21.66825</v>
      </c>
      <c r="S39">
        <v>-198.97941</v>
      </c>
      <c r="T39">
        <v>-63.86054</v>
      </c>
      <c r="U39">
        <v>32.43553</v>
      </c>
    </row>
    <row r="40" spans="1:21" ht="12.75">
      <c r="A40">
        <v>22.70958</v>
      </c>
      <c r="B40">
        <v>-137.46477</v>
      </c>
      <c r="C40">
        <v>23.76408</v>
      </c>
      <c r="D40">
        <v>-30.56267</v>
      </c>
      <c r="E40">
        <v>-431.70598</v>
      </c>
      <c r="F40">
        <v>37.72338</v>
      </c>
      <c r="G40">
        <v>-67.42118</v>
      </c>
      <c r="H40">
        <v>-225.80893</v>
      </c>
      <c r="I40">
        <v>-12.83144</v>
      </c>
      <c r="J40">
        <v>-49.61129</v>
      </c>
      <c r="K40">
        <v>-143.94119</v>
      </c>
      <c r="L40">
        <v>-13.49158</v>
      </c>
      <c r="M40">
        <v>-151.1949</v>
      </c>
      <c r="N40">
        <v>-121.93156</v>
      </c>
      <c r="O40">
        <v>-13.24025</v>
      </c>
      <c r="P40">
        <v>-198.56398</v>
      </c>
      <c r="Q40">
        <v>-265.35716</v>
      </c>
      <c r="R40">
        <v>21.66873</v>
      </c>
      <c r="S40">
        <v>-198.97947</v>
      </c>
      <c r="T40">
        <v>-63.85976</v>
      </c>
      <c r="U40">
        <v>32.43579</v>
      </c>
    </row>
    <row r="41" spans="1:21" ht="12.75">
      <c r="A41">
        <v>22.70975</v>
      </c>
      <c r="B41">
        <v>-137.46469</v>
      </c>
      <c r="C41">
        <v>23.76407</v>
      </c>
      <c r="D41">
        <v>-30.56059</v>
      </c>
      <c r="E41">
        <v>-431.70597</v>
      </c>
      <c r="F41">
        <v>37.72352</v>
      </c>
      <c r="G41">
        <v>-67.42133</v>
      </c>
      <c r="H41">
        <v>-225.80888</v>
      </c>
      <c r="I41">
        <v>-12.8317</v>
      </c>
      <c r="J41">
        <v>-49.61123</v>
      </c>
      <c r="K41">
        <v>-143.94126</v>
      </c>
      <c r="L41">
        <v>-13.4911</v>
      </c>
      <c r="M41">
        <v>-151.19452</v>
      </c>
      <c r="N41">
        <v>-121.93211</v>
      </c>
      <c r="O41">
        <v>-13.24033</v>
      </c>
      <c r="P41">
        <v>-198.56304</v>
      </c>
      <c r="Q41">
        <v>-265.35791</v>
      </c>
      <c r="R41">
        <v>21.66825</v>
      </c>
      <c r="S41">
        <v>-198.97944</v>
      </c>
      <c r="T41">
        <v>-63.86049</v>
      </c>
      <c r="U41">
        <v>32.43539</v>
      </c>
    </row>
    <row r="42" spans="1:21" ht="12.75">
      <c r="A42">
        <v>22.70931</v>
      </c>
      <c r="B42">
        <v>-137.46495</v>
      </c>
      <c r="C42">
        <v>23.76396</v>
      </c>
      <c r="D42">
        <v>-30.56017</v>
      </c>
      <c r="E42">
        <v>-431.70599</v>
      </c>
      <c r="F42">
        <v>37.72335</v>
      </c>
      <c r="G42">
        <v>-67.41999</v>
      </c>
      <c r="H42">
        <v>-225.80913</v>
      </c>
      <c r="I42">
        <v>-12.83203</v>
      </c>
      <c r="J42">
        <v>-49.6113</v>
      </c>
      <c r="K42">
        <v>-143.94123</v>
      </c>
      <c r="L42">
        <v>-13.49129</v>
      </c>
      <c r="M42">
        <v>-151.19442</v>
      </c>
      <c r="N42">
        <v>-121.93229</v>
      </c>
      <c r="O42">
        <v>-13.24006</v>
      </c>
      <c r="P42">
        <v>-198.56397</v>
      </c>
      <c r="Q42">
        <v>-265.35717</v>
      </c>
      <c r="R42">
        <v>21.66871</v>
      </c>
      <c r="S42">
        <v>-198.97947</v>
      </c>
      <c r="T42">
        <v>-63.85996</v>
      </c>
      <c r="U42">
        <v>32.43563</v>
      </c>
    </row>
    <row r="43" spans="1:21" ht="12.75">
      <c r="A43">
        <v>22.71015</v>
      </c>
      <c r="B43">
        <v>-137.46449</v>
      </c>
      <c r="C43">
        <v>23.76401</v>
      </c>
      <c r="D43">
        <v>-30.5623</v>
      </c>
      <c r="E43">
        <v>-431.70602</v>
      </c>
      <c r="F43">
        <v>37.72294</v>
      </c>
      <c r="G43">
        <v>-67.42104</v>
      </c>
      <c r="H43">
        <v>-225.8089</v>
      </c>
      <c r="I43">
        <v>-12.83224</v>
      </c>
      <c r="J43">
        <v>-49.6113</v>
      </c>
      <c r="K43">
        <v>-143.94123</v>
      </c>
      <c r="L43">
        <v>-13.49128</v>
      </c>
      <c r="M43">
        <v>-151.19491</v>
      </c>
      <c r="N43">
        <v>-121.93151</v>
      </c>
      <c r="O43">
        <v>-13.24045</v>
      </c>
      <c r="P43">
        <v>-198.56523</v>
      </c>
      <c r="Q43">
        <v>-265.35628</v>
      </c>
      <c r="R43">
        <v>21.66815</v>
      </c>
      <c r="S43">
        <v>-198.97948</v>
      </c>
      <c r="T43">
        <v>-63.85981</v>
      </c>
      <c r="U43">
        <v>32.4354</v>
      </c>
    </row>
    <row r="44" spans="1:21" ht="12.75">
      <c r="A44">
        <v>22.70955</v>
      </c>
      <c r="B44">
        <v>-137.46479</v>
      </c>
      <c r="C44">
        <v>23.76408</v>
      </c>
      <c r="D44">
        <v>-30.56277</v>
      </c>
      <c r="E44">
        <v>-431.70596</v>
      </c>
      <c r="F44">
        <v>37.72358</v>
      </c>
      <c r="G44">
        <v>-67.42158</v>
      </c>
      <c r="H44">
        <v>-225.80875</v>
      </c>
      <c r="I44">
        <v>-12.8321</v>
      </c>
      <c r="J44">
        <v>-49.61116</v>
      </c>
      <c r="K44">
        <v>-143.94125</v>
      </c>
      <c r="L44">
        <v>-13.4913</v>
      </c>
      <c r="M44">
        <v>-151.19495</v>
      </c>
      <c r="N44">
        <v>-121.93152</v>
      </c>
      <c r="O44">
        <v>-13.24003</v>
      </c>
      <c r="P44">
        <v>-198.56347</v>
      </c>
      <c r="Q44">
        <v>-265.35755</v>
      </c>
      <c r="R44">
        <v>21.66867</v>
      </c>
      <c r="S44">
        <v>-198.9795</v>
      </c>
      <c r="T44">
        <v>-63.85992</v>
      </c>
      <c r="U44">
        <v>32.43523</v>
      </c>
    </row>
    <row r="45" spans="1:21" ht="12.75">
      <c r="A45">
        <v>22.70972</v>
      </c>
      <c r="B45">
        <v>-137.46478</v>
      </c>
      <c r="C45">
        <v>23.76378</v>
      </c>
      <c r="D45">
        <v>-30.56329</v>
      </c>
      <c r="E45">
        <v>-431.70602</v>
      </c>
      <c r="F45">
        <v>37.72297</v>
      </c>
      <c r="G45">
        <v>-67.42185</v>
      </c>
      <c r="H45">
        <v>-225.80871</v>
      </c>
      <c r="I45">
        <v>-12.83195</v>
      </c>
      <c r="J45">
        <v>-49.61109</v>
      </c>
      <c r="K45">
        <v>-143.94122</v>
      </c>
      <c r="L45">
        <v>-13.49159</v>
      </c>
      <c r="M45">
        <v>-151.19434</v>
      </c>
      <c r="N45">
        <v>-121.93235</v>
      </c>
      <c r="O45">
        <v>-13.24046</v>
      </c>
      <c r="P45">
        <v>-198.56356</v>
      </c>
      <c r="Q45">
        <v>-265.35747</v>
      </c>
      <c r="R45">
        <v>21.66877</v>
      </c>
      <c r="S45">
        <v>-198.9795</v>
      </c>
      <c r="T45">
        <v>-63.86002</v>
      </c>
      <c r="U45">
        <v>32.43516</v>
      </c>
    </row>
    <row r="46" spans="1:21" ht="12.75">
      <c r="A46">
        <v>22.70993</v>
      </c>
      <c r="B46">
        <v>-137.46459</v>
      </c>
      <c r="C46">
        <v>23.76409</v>
      </c>
      <c r="D46">
        <v>-30.56273</v>
      </c>
      <c r="E46">
        <v>-431.70604</v>
      </c>
      <c r="F46">
        <v>37.72275</v>
      </c>
      <c r="G46">
        <v>-67.42095</v>
      </c>
      <c r="H46">
        <v>-225.80888</v>
      </c>
      <c r="I46">
        <v>-12.83213</v>
      </c>
      <c r="J46">
        <v>-49.61127</v>
      </c>
      <c r="K46">
        <v>-143.94124</v>
      </c>
      <c r="L46">
        <v>-13.49125</v>
      </c>
      <c r="M46">
        <v>-151.19485</v>
      </c>
      <c r="N46">
        <v>-121.9317</v>
      </c>
      <c r="O46">
        <v>-13.23987</v>
      </c>
      <c r="P46">
        <v>-198.56354</v>
      </c>
      <c r="Q46">
        <v>-265.35748</v>
      </c>
      <c r="R46">
        <v>21.66885</v>
      </c>
      <c r="S46">
        <v>-198.97946</v>
      </c>
      <c r="T46">
        <v>-63.86016</v>
      </c>
      <c r="U46">
        <v>32.43527</v>
      </c>
    </row>
    <row r="47" spans="1:21" ht="12.75">
      <c r="A47">
        <v>22.70935</v>
      </c>
      <c r="B47">
        <v>-137.46485</v>
      </c>
      <c r="C47">
        <v>23.76429</v>
      </c>
      <c r="D47">
        <v>-30.5624</v>
      </c>
      <c r="E47">
        <v>-431.70592</v>
      </c>
      <c r="F47">
        <v>37.72405</v>
      </c>
      <c r="G47">
        <v>-67.42099</v>
      </c>
      <c r="H47">
        <v>-225.80892</v>
      </c>
      <c r="I47">
        <v>-12.83143</v>
      </c>
      <c r="J47">
        <v>-49.61118</v>
      </c>
      <c r="K47">
        <v>-143.94121</v>
      </c>
      <c r="L47">
        <v>-13.49158</v>
      </c>
      <c r="M47">
        <v>-151.19471</v>
      </c>
      <c r="N47">
        <v>-121.93181</v>
      </c>
      <c r="O47">
        <v>-13.24039</v>
      </c>
      <c r="P47">
        <v>-198.56433</v>
      </c>
      <c r="Q47">
        <v>-265.35693</v>
      </c>
      <c r="R47">
        <v>21.66834</v>
      </c>
      <c r="S47">
        <v>-198.97968</v>
      </c>
      <c r="T47">
        <v>-63.8595</v>
      </c>
      <c r="U47">
        <v>32.43457</v>
      </c>
    </row>
    <row r="48" spans="1:21" ht="12.75">
      <c r="A48">
        <v>22.70963</v>
      </c>
      <c r="B48">
        <v>-137.46472</v>
      </c>
      <c r="C48">
        <v>23.76419</v>
      </c>
      <c r="D48">
        <v>-30.56118</v>
      </c>
      <c r="E48">
        <v>-431.706</v>
      </c>
      <c r="F48">
        <v>37.72318</v>
      </c>
      <c r="G48">
        <v>-67.42048</v>
      </c>
      <c r="H48">
        <v>-225.80898</v>
      </c>
      <c r="I48">
        <v>-12.83201</v>
      </c>
      <c r="J48">
        <v>-49.6114</v>
      </c>
      <c r="K48">
        <v>-143.94119</v>
      </c>
      <c r="L48">
        <v>-13.49137</v>
      </c>
      <c r="M48">
        <v>-151.19515</v>
      </c>
      <c r="N48">
        <v>-121.93118</v>
      </c>
      <c r="O48">
        <v>-13.24032</v>
      </c>
      <c r="P48">
        <v>-198.56338</v>
      </c>
      <c r="Q48">
        <v>-265.35764</v>
      </c>
      <c r="R48">
        <v>21.66841</v>
      </c>
      <c r="S48">
        <v>-198.97952</v>
      </c>
      <c r="T48">
        <v>-63.85908</v>
      </c>
      <c r="U48">
        <v>32.43576</v>
      </c>
    </row>
    <row r="49" spans="1:21" ht="12.75">
      <c r="A49">
        <v>22.70958</v>
      </c>
      <c r="B49">
        <v>-137.4648</v>
      </c>
      <c r="C49">
        <v>23.76397</v>
      </c>
      <c r="D49">
        <v>-30.56336</v>
      </c>
      <c r="E49">
        <v>-431.70592</v>
      </c>
      <c r="F49">
        <v>37.72397</v>
      </c>
      <c r="G49">
        <v>-67.42075</v>
      </c>
      <c r="H49">
        <v>-225.809</v>
      </c>
      <c r="I49">
        <v>-12.83105</v>
      </c>
      <c r="J49">
        <v>-49.61197</v>
      </c>
      <c r="K49">
        <v>-143.94112</v>
      </c>
      <c r="L49">
        <v>-13.4911</v>
      </c>
      <c r="M49">
        <v>-151.19509</v>
      </c>
      <c r="N49">
        <v>-121.93126</v>
      </c>
      <c r="O49">
        <v>-13.24035</v>
      </c>
      <c r="P49">
        <v>-198.56363</v>
      </c>
      <c r="Q49">
        <v>-265.35751</v>
      </c>
      <c r="R49">
        <v>21.66769</v>
      </c>
      <c r="S49">
        <v>-198.97946</v>
      </c>
      <c r="T49">
        <v>-63.85977</v>
      </c>
      <c r="U49">
        <v>32.43555</v>
      </c>
    </row>
    <row r="50" spans="1:21" ht="12.75">
      <c r="A50">
        <v>22.70996</v>
      </c>
      <c r="B50">
        <v>-137.46451</v>
      </c>
      <c r="C50">
        <v>23.76436</v>
      </c>
      <c r="D50">
        <v>-30.56244</v>
      </c>
      <c r="E50">
        <v>-431.70602</v>
      </c>
      <c r="F50">
        <v>37.72294</v>
      </c>
      <c r="G50">
        <v>-67.42059</v>
      </c>
      <c r="H50">
        <v>-225.80898</v>
      </c>
      <c r="I50">
        <v>-12.83175</v>
      </c>
      <c r="J50">
        <v>-49.61176</v>
      </c>
      <c r="K50">
        <v>-143.94114</v>
      </c>
      <c r="L50">
        <v>-13.49122</v>
      </c>
      <c r="M50">
        <v>-151.19513</v>
      </c>
      <c r="N50">
        <v>-121.9313</v>
      </c>
      <c r="O50">
        <v>-13.23974</v>
      </c>
      <c r="P50">
        <v>-198.56281</v>
      </c>
      <c r="Q50">
        <v>-265.35808</v>
      </c>
      <c r="R50">
        <v>21.66825</v>
      </c>
      <c r="S50">
        <v>-198.97947</v>
      </c>
      <c r="T50">
        <v>-63.85976</v>
      </c>
      <c r="U50">
        <v>32.4355</v>
      </c>
    </row>
    <row r="51" spans="1:21" ht="12.75">
      <c r="A51">
        <v>22.71035</v>
      </c>
      <c r="B51">
        <v>-137.4643</v>
      </c>
      <c r="C51">
        <v>23.76433</v>
      </c>
      <c r="D51">
        <v>-30.5633</v>
      </c>
      <c r="E51">
        <v>-431.70593</v>
      </c>
      <c r="F51">
        <v>37.72392</v>
      </c>
      <c r="G51">
        <v>-67.42089</v>
      </c>
      <c r="H51">
        <v>-225.80894</v>
      </c>
      <c r="I51">
        <v>-12.83145</v>
      </c>
      <c r="J51">
        <v>-49.61169</v>
      </c>
      <c r="K51">
        <v>-143.94118</v>
      </c>
      <c r="L51">
        <v>-13.49145</v>
      </c>
      <c r="M51">
        <v>-151.19497</v>
      </c>
      <c r="N51">
        <v>-121.93153</v>
      </c>
      <c r="O51">
        <v>-13.23977</v>
      </c>
      <c r="P51">
        <v>-198.56375</v>
      </c>
      <c r="Q51">
        <v>-265.35743</v>
      </c>
      <c r="R51">
        <v>21.66767</v>
      </c>
      <c r="S51">
        <v>-198.97943</v>
      </c>
      <c r="T51">
        <v>-63.86029</v>
      </c>
      <c r="U51">
        <v>32.43533</v>
      </c>
    </row>
    <row r="52" spans="1:21" ht="12.75">
      <c r="A52">
        <v>22.70985</v>
      </c>
      <c r="B52">
        <v>-137.46466</v>
      </c>
      <c r="C52">
        <v>23.76395</v>
      </c>
      <c r="D52">
        <v>-30.56227</v>
      </c>
      <c r="E52">
        <v>-431.70592</v>
      </c>
      <c r="F52">
        <v>37.72352</v>
      </c>
      <c r="G52">
        <v>-67.42105</v>
      </c>
      <c r="H52">
        <v>-225.8089</v>
      </c>
      <c r="I52">
        <v>-12.8316</v>
      </c>
      <c r="J52">
        <v>-49.61153</v>
      </c>
      <c r="K52">
        <v>-143.94125</v>
      </c>
      <c r="L52">
        <v>-13.49116</v>
      </c>
      <c r="M52">
        <v>-151.1947</v>
      </c>
      <c r="N52">
        <v>-121.93166</v>
      </c>
      <c r="O52">
        <v>-13.24134</v>
      </c>
      <c r="P52">
        <v>-198.56472</v>
      </c>
      <c r="Q52">
        <v>-265.3567</v>
      </c>
      <c r="R52">
        <v>21.66764</v>
      </c>
      <c r="S52">
        <v>-198.97952</v>
      </c>
      <c r="T52">
        <v>-63.85937</v>
      </c>
      <c r="U52">
        <v>32.43554</v>
      </c>
    </row>
    <row r="53" spans="1:21" ht="12.75">
      <c r="A53">
        <v>22.7099</v>
      </c>
      <c r="B53">
        <v>-137.4646</v>
      </c>
      <c r="C53">
        <v>23.7641</v>
      </c>
      <c r="D53">
        <v>-30.56275</v>
      </c>
      <c r="E53">
        <v>-431.70594</v>
      </c>
      <c r="F53">
        <v>37.72322</v>
      </c>
      <c r="G53">
        <v>-67.4188</v>
      </c>
      <c r="H53">
        <v>-225.80936</v>
      </c>
      <c r="I53">
        <v>-12.83161</v>
      </c>
      <c r="J53">
        <v>-49.61103</v>
      </c>
      <c r="K53">
        <v>-143.94133</v>
      </c>
      <c r="L53">
        <v>-13.49131</v>
      </c>
      <c r="M53">
        <v>-151.19484</v>
      </c>
      <c r="N53">
        <v>-121.93162</v>
      </c>
      <c r="O53">
        <v>-13.24037</v>
      </c>
      <c r="P53">
        <v>-198.56279</v>
      </c>
      <c r="Q53">
        <v>-265.35816</v>
      </c>
      <c r="R53">
        <v>21.66756</v>
      </c>
      <c r="S53">
        <v>-198.9795</v>
      </c>
      <c r="T53">
        <v>-63.85963</v>
      </c>
      <c r="U53">
        <v>32.43543</v>
      </c>
    </row>
    <row r="54" spans="1:21" ht="12.75">
      <c r="A54">
        <v>22.70992</v>
      </c>
      <c r="B54">
        <v>-137.4647</v>
      </c>
      <c r="C54">
        <v>23.76389</v>
      </c>
      <c r="D54">
        <v>-30.5626</v>
      </c>
      <c r="E54">
        <v>-431.70583</v>
      </c>
      <c r="F54">
        <v>37.72439</v>
      </c>
      <c r="G54">
        <v>-67.42083</v>
      </c>
      <c r="H54">
        <v>-225.80893</v>
      </c>
      <c r="I54">
        <v>-12.83177</v>
      </c>
      <c r="J54">
        <v>-49.61053</v>
      </c>
      <c r="K54">
        <v>-143.94137</v>
      </c>
      <c r="L54">
        <v>-13.49166</v>
      </c>
      <c r="M54">
        <v>-151.19501</v>
      </c>
      <c r="N54">
        <v>-121.93133</v>
      </c>
      <c r="O54">
        <v>-13.24063</v>
      </c>
      <c r="P54">
        <v>-198.56262</v>
      </c>
      <c r="Q54">
        <v>-265.35818</v>
      </c>
      <c r="R54">
        <v>21.66866</v>
      </c>
      <c r="S54">
        <v>-198.97951</v>
      </c>
      <c r="T54">
        <v>-63.86</v>
      </c>
      <c r="U54">
        <v>32.4351</v>
      </c>
    </row>
    <row r="55" spans="1:21" ht="12.75">
      <c r="A55">
        <v>22.71016</v>
      </c>
      <c r="B55">
        <v>-137.46451</v>
      </c>
      <c r="C55">
        <v>23.76412</v>
      </c>
      <c r="D55">
        <v>-30.5629</v>
      </c>
      <c r="E55">
        <v>-431.70591</v>
      </c>
      <c r="F55">
        <v>37.72356</v>
      </c>
      <c r="G55">
        <v>-67.42069</v>
      </c>
      <c r="H55">
        <v>-225.80893</v>
      </c>
      <c r="I55">
        <v>-12.83208</v>
      </c>
      <c r="J55">
        <v>-49.61082</v>
      </c>
      <c r="K55">
        <v>-143.9414</v>
      </c>
      <c r="L55">
        <v>-13.49104</v>
      </c>
      <c r="M55">
        <v>-151.19486</v>
      </c>
      <c r="N55">
        <v>-121.93159</v>
      </c>
      <c r="O55">
        <v>-13.24036</v>
      </c>
      <c r="P55">
        <v>-198.5637</v>
      </c>
      <c r="Q55">
        <v>-265.3574</v>
      </c>
      <c r="R55">
        <v>21.66831</v>
      </c>
      <c r="S55">
        <v>-198.97952</v>
      </c>
      <c r="T55">
        <v>-63.85979</v>
      </c>
      <c r="U55">
        <v>32.4352</v>
      </c>
    </row>
    <row r="56" spans="1:21" ht="12.75">
      <c r="A56">
        <v>22.71005</v>
      </c>
      <c r="B56">
        <v>-137.46459</v>
      </c>
      <c r="C56">
        <v>23.76407</v>
      </c>
      <c r="D56">
        <v>-30.56287</v>
      </c>
      <c r="E56">
        <v>-431.70588</v>
      </c>
      <c r="F56">
        <v>37.72385</v>
      </c>
      <c r="G56">
        <v>-67.421</v>
      </c>
      <c r="H56">
        <v>-225.80889</v>
      </c>
      <c r="I56">
        <v>-12.8319</v>
      </c>
      <c r="J56">
        <v>-49.61099</v>
      </c>
      <c r="K56">
        <v>-143.94138</v>
      </c>
      <c r="L56">
        <v>-13.49093</v>
      </c>
      <c r="M56">
        <v>-151.19508</v>
      </c>
      <c r="N56">
        <v>-121.93128</v>
      </c>
      <c r="O56">
        <v>-13.2403</v>
      </c>
      <c r="P56">
        <v>-198.563</v>
      </c>
      <c r="Q56">
        <v>-265.35792</v>
      </c>
      <c r="R56">
        <v>21.66843</v>
      </c>
      <c r="S56">
        <v>-198.9795</v>
      </c>
      <c r="T56">
        <v>-63.85955</v>
      </c>
      <c r="U56">
        <v>32.4355</v>
      </c>
    </row>
    <row r="57" spans="1:21" ht="12.75">
      <c r="A57">
        <v>22.7096</v>
      </c>
      <c r="B57">
        <v>-137.46479</v>
      </c>
      <c r="C57">
        <v>23.7642</v>
      </c>
      <c r="D57">
        <v>-30.56274</v>
      </c>
      <c r="E57">
        <v>-431.70592</v>
      </c>
      <c r="F57">
        <v>37.72347</v>
      </c>
      <c r="G57">
        <v>-67.4214</v>
      </c>
      <c r="H57">
        <v>-225.80884</v>
      </c>
      <c r="I57">
        <v>-12.83143</v>
      </c>
      <c r="J57">
        <v>-49.61142</v>
      </c>
      <c r="K57">
        <v>-143.94124</v>
      </c>
      <c r="L57">
        <v>-13.49136</v>
      </c>
      <c r="M57">
        <v>-151.19498</v>
      </c>
      <c r="N57">
        <v>-121.93142</v>
      </c>
      <c r="O57">
        <v>-13.24036</v>
      </c>
      <c r="P57">
        <v>-198.56406</v>
      </c>
      <c r="Q57">
        <v>-265.3571</v>
      </c>
      <c r="R57">
        <v>21.66869</v>
      </c>
      <c r="S57">
        <v>-198.97931</v>
      </c>
      <c r="T57">
        <v>-63.86058</v>
      </c>
      <c r="U57">
        <v>32.43576</v>
      </c>
    </row>
    <row r="58" spans="1:21" ht="12.75">
      <c r="A58">
        <v>22.70936</v>
      </c>
      <c r="B58">
        <v>-137.46495</v>
      </c>
      <c r="C58">
        <v>23.76411</v>
      </c>
      <c r="D58">
        <v>-30.56243</v>
      </c>
      <c r="E58">
        <v>-431.70591</v>
      </c>
      <c r="F58">
        <v>37.72358</v>
      </c>
      <c r="G58">
        <v>-67.42098</v>
      </c>
      <c r="H58">
        <v>-225.8089</v>
      </c>
      <c r="I58">
        <v>-12.83171</v>
      </c>
      <c r="J58">
        <v>-49.61152</v>
      </c>
      <c r="K58">
        <v>-143.94126</v>
      </c>
      <c r="L58">
        <v>-13.49108</v>
      </c>
      <c r="M58">
        <v>-151.19494</v>
      </c>
      <c r="N58">
        <v>-121.93148</v>
      </c>
      <c r="O58">
        <v>-13.24033</v>
      </c>
      <c r="P58">
        <v>-198.56393</v>
      </c>
      <c r="Q58">
        <v>-265.3572</v>
      </c>
      <c r="R58">
        <v>21.66873</v>
      </c>
      <c r="S58">
        <v>-198.97936</v>
      </c>
      <c r="T58">
        <v>-63.86027</v>
      </c>
      <c r="U58">
        <v>32.4357</v>
      </c>
    </row>
    <row r="59" spans="1:21" ht="12.75">
      <c r="A59">
        <v>22.70948</v>
      </c>
      <c r="B59">
        <v>-137.46486</v>
      </c>
      <c r="C59">
        <v>23.76419</v>
      </c>
      <c r="D59">
        <v>-30.56252</v>
      </c>
      <c r="E59">
        <v>-431.7059</v>
      </c>
      <c r="F59">
        <v>37.72371</v>
      </c>
      <c r="G59">
        <v>-67.41979</v>
      </c>
      <c r="H59">
        <v>-225.80912</v>
      </c>
      <c r="I59">
        <v>-12.83207</v>
      </c>
      <c r="J59">
        <v>-49.61131</v>
      </c>
      <c r="K59">
        <v>-143.94128</v>
      </c>
      <c r="L59">
        <v>-13.49122</v>
      </c>
      <c r="M59">
        <v>-151.19475</v>
      </c>
      <c r="N59">
        <v>-121.93177</v>
      </c>
      <c r="O59">
        <v>-13.24035</v>
      </c>
      <c r="P59">
        <v>-198.56281</v>
      </c>
      <c r="Q59">
        <v>-265.35814</v>
      </c>
      <c r="R59">
        <v>21.66761</v>
      </c>
      <c r="S59">
        <v>-198.97957</v>
      </c>
      <c r="T59">
        <v>-63.86008</v>
      </c>
      <c r="U59">
        <v>32.43475</v>
      </c>
    </row>
    <row r="60" spans="1:21" ht="12.75">
      <c r="A60">
        <v>22.70913</v>
      </c>
      <c r="B60">
        <v>-137.46499</v>
      </c>
      <c r="C60">
        <v>23.76443</v>
      </c>
      <c r="D60">
        <v>-30.56276</v>
      </c>
      <c r="E60">
        <v>-431.70586</v>
      </c>
      <c r="F60">
        <v>37.72407</v>
      </c>
      <c r="G60">
        <v>-67.42087</v>
      </c>
      <c r="H60">
        <v>-225.80891</v>
      </c>
      <c r="I60">
        <v>-12.83189</v>
      </c>
      <c r="J60">
        <v>-49.61112</v>
      </c>
      <c r="K60">
        <v>-143.94132</v>
      </c>
      <c r="L60">
        <v>-13.49125</v>
      </c>
      <c r="M60">
        <v>-151.194</v>
      </c>
      <c r="N60">
        <v>-121.93285</v>
      </c>
      <c r="O60">
        <v>-13.24047</v>
      </c>
      <c r="P60">
        <v>-198.5643</v>
      </c>
      <c r="Q60">
        <v>-265.35696</v>
      </c>
      <c r="R60">
        <v>21.66827</v>
      </c>
      <c r="S60">
        <v>-198.9795</v>
      </c>
      <c r="T60">
        <v>-63.86039</v>
      </c>
      <c r="U60">
        <v>32.4349</v>
      </c>
    </row>
    <row r="61" spans="1:21" ht="12.75">
      <c r="A61">
        <v>22.70942</v>
      </c>
      <c r="B61">
        <v>-137.46494</v>
      </c>
      <c r="C61">
        <v>23.76399</v>
      </c>
      <c r="D61">
        <v>-30.56236</v>
      </c>
      <c r="E61">
        <v>-431.70589</v>
      </c>
      <c r="F61">
        <v>37.7238</v>
      </c>
      <c r="G61">
        <v>-67.42135</v>
      </c>
      <c r="H61">
        <v>-225.80882</v>
      </c>
      <c r="I61">
        <v>-12.83183</v>
      </c>
      <c r="J61">
        <v>-49.61166</v>
      </c>
      <c r="K61">
        <v>-143.94123</v>
      </c>
      <c r="L61">
        <v>-13.4911</v>
      </c>
      <c r="M61">
        <v>-151.19483</v>
      </c>
      <c r="N61">
        <v>-121.93166</v>
      </c>
      <c r="O61">
        <v>-13.24023</v>
      </c>
      <c r="P61">
        <v>-198.56337</v>
      </c>
      <c r="Q61">
        <v>-265.35766</v>
      </c>
      <c r="R61">
        <v>21.66825</v>
      </c>
      <c r="S61">
        <v>-198.97948</v>
      </c>
      <c r="T61">
        <v>-63.85979</v>
      </c>
      <c r="U61">
        <v>32.43543</v>
      </c>
    </row>
    <row r="62" spans="1:21" ht="12.75">
      <c r="A62">
        <v>22.70964</v>
      </c>
      <c r="B62">
        <v>-137.46477</v>
      </c>
      <c r="C62">
        <v>23.76421</v>
      </c>
      <c r="D62">
        <v>-30.56313</v>
      </c>
      <c r="E62">
        <v>-431.7059</v>
      </c>
      <c r="F62">
        <v>37.72369</v>
      </c>
      <c r="G62">
        <v>-67.42018</v>
      </c>
      <c r="H62">
        <v>-225.80905</v>
      </c>
      <c r="I62">
        <v>-12.8319</v>
      </c>
      <c r="J62">
        <v>-49.61187</v>
      </c>
      <c r="K62">
        <v>-143.94119</v>
      </c>
      <c r="L62">
        <v>-13.49114</v>
      </c>
      <c r="M62">
        <v>-151.19495</v>
      </c>
      <c r="N62">
        <v>-121.93151</v>
      </c>
      <c r="O62">
        <v>-13.24008</v>
      </c>
      <c r="P62">
        <v>-198.56363</v>
      </c>
      <c r="Q62">
        <v>-265.35749</v>
      </c>
      <c r="R62">
        <v>21.66792</v>
      </c>
      <c r="S62">
        <v>-198.97943</v>
      </c>
      <c r="T62">
        <v>-63.85955</v>
      </c>
      <c r="U62">
        <v>32.4359</v>
      </c>
    </row>
    <row r="63" spans="1:21" ht="12.75">
      <c r="A63">
        <v>22.70967</v>
      </c>
      <c r="B63">
        <v>-137.46473</v>
      </c>
      <c r="C63">
        <v>23.76434</v>
      </c>
      <c r="D63">
        <v>-30.56305</v>
      </c>
      <c r="E63">
        <v>-431.70591</v>
      </c>
      <c r="F63">
        <v>37.72357</v>
      </c>
      <c r="G63">
        <v>-67.42116</v>
      </c>
      <c r="H63">
        <v>-225.80889</v>
      </c>
      <c r="I63">
        <v>-12.83145</v>
      </c>
      <c r="J63">
        <v>-49.61148</v>
      </c>
      <c r="K63">
        <v>-143.94124</v>
      </c>
      <c r="L63">
        <v>-13.49128</v>
      </c>
      <c r="M63">
        <v>-151.19527</v>
      </c>
      <c r="N63">
        <v>-121.93104</v>
      </c>
      <c r="O63">
        <v>-13.2401</v>
      </c>
      <c r="P63">
        <v>-198.56369</v>
      </c>
      <c r="Q63">
        <v>-265.35749</v>
      </c>
      <c r="R63">
        <v>21.6675</v>
      </c>
      <c r="S63">
        <v>-198.97945</v>
      </c>
      <c r="T63">
        <v>-63.85956</v>
      </c>
      <c r="U63">
        <v>32.43578</v>
      </c>
    </row>
    <row r="64" spans="1:21" ht="12.75">
      <c r="A64">
        <v>22.7092</v>
      </c>
      <c r="B64">
        <v>-137.46499</v>
      </c>
      <c r="C64">
        <v>23.76429</v>
      </c>
      <c r="D64">
        <v>-30.56323</v>
      </c>
      <c r="E64">
        <v>-431.70593</v>
      </c>
      <c r="F64">
        <v>37.72332</v>
      </c>
      <c r="G64">
        <v>-67.42103</v>
      </c>
      <c r="H64">
        <v>-225.8089</v>
      </c>
      <c r="I64">
        <v>-12.83161</v>
      </c>
      <c r="J64">
        <v>-49.61152</v>
      </c>
      <c r="K64">
        <v>-143.94124</v>
      </c>
      <c r="L64">
        <v>-13.49125</v>
      </c>
      <c r="M64">
        <v>-151.19508</v>
      </c>
      <c r="N64">
        <v>-121.93125</v>
      </c>
      <c r="O64">
        <v>-13.24047</v>
      </c>
      <c r="P64">
        <v>-198.56364</v>
      </c>
      <c r="Q64">
        <v>-265.35742</v>
      </c>
      <c r="R64">
        <v>21.66863</v>
      </c>
      <c r="S64">
        <v>-198.97944</v>
      </c>
      <c r="T64">
        <v>-63.86005</v>
      </c>
      <c r="U64">
        <v>32.43543</v>
      </c>
    </row>
    <row r="65" spans="1:21" ht="12.75">
      <c r="A65">
        <v>22.70971</v>
      </c>
      <c r="B65">
        <v>-137.46477</v>
      </c>
      <c r="C65">
        <v>23.76406</v>
      </c>
      <c r="D65">
        <v>-30.56296</v>
      </c>
      <c r="E65">
        <v>-431.70591</v>
      </c>
      <c r="F65">
        <v>37.7236</v>
      </c>
      <c r="G65">
        <v>-67.42157</v>
      </c>
      <c r="H65">
        <v>-225.80875</v>
      </c>
      <c r="I65">
        <v>-12.83222</v>
      </c>
      <c r="J65">
        <v>-49.61163</v>
      </c>
      <c r="K65">
        <v>-143.94123</v>
      </c>
      <c r="L65">
        <v>-13.49118</v>
      </c>
      <c r="M65">
        <v>-151.19499</v>
      </c>
      <c r="N65">
        <v>-121.93145</v>
      </c>
      <c r="O65">
        <v>-13.2401</v>
      </c>
      <c r="P65">
        <v>-198.56336</v>
      </c>
      <c r="Q65">
        <v>-265.35765</v>
      </c>
      <c r="R65">
        <v>21.66845</v>
      </c>
      <c r="S65">
        <v>-198.97948</v>
      </c>
      <c r="T65">
        <v>-63.85989</v>
      </c>
      <c r="U65">
        <v>32.43535</v>
      </c>
    </row>
    <row r="66" spans="1:21" ht="12.75">
      <c r="A66">
        <v>22.70926</v>
      </c>
      <c r="B66">
        <v>-137.46497</v>
      </c>
      <c r="C66">
        <v>23.76422</v>
      </c>
      <c r="D66">
        <v>-30.56171</v>
      </c>
      <c r="E66">
        <v>-431.70587</v>
      </c>
      <c r="F66">
        <v>37.72397</v>
      </c>
      <c r="G66">
        <v>-67.41995</v>
      </c>
      <c r="H66">
        <v>-225.80911</v>
      </c>
      <c r="I66">
        <v>-12.83177</v>
      </c>
      <c r="J66">
        <v>-49.61145</v>
      </c>
      <c r="K66">
        <v>-143.94127</v>
      </c>
      <c r="L66">
        <v>-13.49108</v>
      </c>
      <c r="M66">
        <v>-151.19458</v>
      </c>
      <c r="N66">
        <v>-121.93186</v>
      </c>
      <c r="O66">
        <v>-13.24122</v>
      </c>
      <c r="P66">
        <v>-198.56522</v>
      </c>
      <c r="Q66">
        <v>-265.35634</v>
      </c>
      <c r="R66">
        <v>21.66756</v>
      </c>
      <c r="S66">
        <v>-198.97933</v>
      </c>
      <c r="T66">
        <v>-63.86017</v>
      </c>
      <c r="U66">
        <v>32.43595</v>
      </c>
    </row>
    <row r="67" spans="1:21" ht="12.75">
      <c r="A67">
        <v>22.70947</v>
      </c>
      <c r="B67">
        <v>-137.46489</v>
      </c>
      <c r="C67">
        <v>23.76407</v>
      </c>
      <c r="D67">
        <v>-30.56222</v>
      </c>
      <c r="E67">
        <v>-431.70588</v>
      </c>
      <c r="F67">
        <v>37.72388</v>
      </c>
      <c r="G67">
        <v>-67.42086</v>
      </c>
      <c r="H67">
        <v>-225.80891</v>
      </c>
      <c r="I67">
        <v>-12.83199</v>
      </c>
      <c r="J67">
        <v>-49.61152</v>
      </c>
      <c r="K67">
        <v>-143.94122</v>
      </c>
      <c r="L67">
        <v>-13.49141</v>
      </c>
      <c r="M67">
        <v>-151.1948</v>
      </c>
      <c r="N67">
        <v>-121.93174</v>
      </c>
      <c r="O67">
        <v>-13.24</v>
      </c>
      <c r="P67">
        <v>-198.56367</v>
      </c>
      <c r="Q67">
        <v>-265.35741</v>
      </c>
      <c r="R67">
        <v>21.66852</v>
      </c>
      <c r="S67">
        <v>-198.97941</v>
      </c>
      <c r="T67">
        <v>-63.85974</v>
      </c>
      <c r="U67">
        <v>32.43585</v>
      </c>
    </row>
    <row r="68" spans="1:21" ht="12.75">
      <c r="A68">
        <v>22.7098</v>
      </c>
      <c r="B68">
        <v>-137.46468</v>
      </c>
      <c r="C68">
        <v>23.76425</v>
      </c>
      <c r="D68">
        <v>-30.56235</v>
      </c>
      <c r="E68">
        <v>-431.70595</v>
      </c>
      <c r="F68">
        <v>37.7232</v>
      </c>
      <c r="G68">
        <v>-67.4218</v>
      </c>
      <c r="H68">
        <v>-225.80875</v>
      </c>
      <c r="I68">
        <v>-12.83159</v>
      </c>
      <c r="J68">
        <v>-49.61145</v>
      </c>
      <c r="K68">
        <v>-143.94124</v>
      </c>
      <c r="L68">
        <v>-13.49137</v>
      </c>
      <c r="M68">
        <v>-151.19503</v>
      </c>
      <c r="N68">
        <v>-121.93138</v>
      </c>
      <c r="O68">
        <v>-13.24018</v>
      </c>
      <c r="P68">
        <v>-198.56327</v>
      </c>
      <c r="Q68">
        <v>-265.3577</v>
      </c>
      <c r="R68">
        <v>21.66855</v>
      </c>
      <c r="S68">
        <v>-198.97944</v>
      </c>
      <c r="T68">
        <v>-63.85972</v>
      </c>
      <c r="U68">
        <v>32.43568</v>
      </c>
    </row>
    <row r="69" spans="1:21" ht="12.75">
      <c r="A69">
        <v>22.70981</v>
      </c>
      <c r="B69">
        <v>-137.46466</v>
      </c>
      <c r="C69">
        <v>23.76429</v>
      </c>
      <c r="D69">
        <v>-30.56315</v>
      </c>
      <c r="E69">
        <v>-431.70589</v>
      </c>
      <c r="F69">
        <v>37.72374</v>
      </c>
      <c r="G69">
        <v>-67.4211</v>
      </c>
      <c r="H69">
        <v>-225.80887</v>
      </c>
      <c r="I69">
        <v>-12.83184</v>
      </c>
      <c r="J69">
        <v>-49.61156</v>
      </c>
      <c r="K69">
        <v>-143.94125</v>
      </c>
      <c r="L69">
        <v>-13.49112</v>
      </c>
      <c r="M69">
        <v>-151.1951</v>
      </c>
      <c r="N69">
        <v>-121.93124</v>
      </c>
      <c r="O69">
        <v>-13.24033</v>
      </c>
      <c r="P69">
        <v>-198.56329</v>
      </c>
      <c r="Q69">
        <v>-265.35774</v>
      </c>
      <c r="R69">
        <v>21.66802</v>
      </c>
      <c r="S69">
        <v>-198.97949</v>
      </c>
      <c r="T69">
        <v>-63.85958</v>
      </c>
      <c r="U69">
        <v>32.43557</v>
      </c>
    </row>
    <row r="70" spans="1:21" ht="12.75">
      <c r="A70">
        <v>22.70946</v>
      </c>
      <c r="B70">
        <v>-137.46483</v>
      </c>
      <c r="C70">
        <v>23.76437</v>
      </c>
      <c r="D70">
        <v>-30.56248</v>
      </c>
      <c r="E70">
        <v>-431.70589</v>
      </c>
      <c r="F70">
        <v>37.72377</v>
      </c>
      <c r="G70">
        <v>-67.42116</v>
      </c>
      <c r="H70">
        <v>-225.80889</v>
      </c>
      <c r="I70">
        <v>-12.83135</v>
      </c>
      <c r="J70">
        <v>-49.61149</v>
      </c>
      <c r="K70">
        <v>-143.94124</v>
      </c>
      <c r="L70">
        <v>-13.49127</v>
      </c>
      <c r="M70">
        <v>-151.19484</v>
      </c>
      <c r="N70">
        <v>-121.93166</v>
      </c>
      <c r="O70">
        <v>-13.24016</v>
      </c>
      <c r="P70">
        <v>-198.56328</v>
      </c>
      <c r="Q70">
        <v>-265.35773</v>
      </c>
      <c r="R70">
        <v>21.6682</v>
      </c>
      <c r="S70">
        <v>-198.97945</v>
      </c>
      <c r="T70">
        <v>-63.8597</v>
      </c>
      <c r="U70">
        <v>32.43568</v>
      </c>
    </row>
    <row r="71" spans="1:21" ht="12.75">
      <c r="A71">
        <v>22.70992</v>
      </c>
      <c r="B71">
        <v>-137.4646</v>
      </c>
      <c r="C71">
        <v>23.76431</v>
      </c>
      <c r="D71">
        <v>-30.56331</v>
      </c>
      <c r="E71">
        <v>-431.70589</v>
      </c>
      <c r="F71">
        <v>37.72371</v>
      </c>
      <c r="G71">
        <v>-67.42046</v>
      </c>
      <c r="H71">
        <v>-225.80898</v>
      </c>
      <c r="I71">
        <v>-12.83204</v>
      </c>
      <c r="J71">
        <v>-49.61174</v>
      </c>
      <c r="K71">
        <v>-143.94122</v>
      </c>
      <c r="L71">
        <v>-13.49108</v>
      </c>
      <c r="M71">
        <v>-151.19501</v>
      </c>
      <c r="N71">
        <v>-121.93132</v>
      </c>
      <c r="O71">
        <v>-13.2407</v>
      </c>
      <c r="P71">
        <v>-198.56439</v>
      </c>
      <c r="Q71">
        <v>-265.35685</v>
      </c>
      <c r="R71">
        <v>21.66873</v>
      </c>
      <c r="S71">
        <v>-198.97957</v>
      </c>
      <c r="T71">
        <v>-63.8589</v>
      </c>
      <c r="U71">
        <v>32.43565</v>
      </c>
    </row>
    <row r="72" spans="1:21" ht="12.75">
      <c r="A72">
        <v>22.70991</v>
      </c>
      <c r="B72">
        <v>-137.46464</v>
      </c>
      <c r="C72">
        <v>23.76414</v>
      </c>
      <c r="D72">
        <v>-30.56236</v>
      </c>
      <c r="E72">
        <v>-431.70586</v>
      </c>
      <c r="F72">
        <v>37.72407</v>
      </c>
      <c r="G72">
        <v>-67.42066</v>
      </c>
      <c r="H72">
        <v>-225.80897</v>
      </c>
      <c r="I72">
        <v>-12.83173</v>
      </c>
      <c r="J72">
        <v>-49.61138</v>
      </c>
      <c r="K72">
        <v>-143.94128</v>
      </c>
      <c r="L72">
        <v>-13.49112</v>
      </c>
      <c r="M72">
        <v>-151.19524</v>
      </c>
      <c r="N72">
        <v>-121.93108</v>
      </c>
      <c r="O72">
        <v>-13.2401</v>
      </c>
      <c r="P72">
        <v>-198.56403</v>
      </c>
      <c r="Q72">
        <v>-265.35714</v>
      </c>
      <c r="R72">
        <v>21.66854</v>
      </c>
      <c r="S72">
        <v>-198.97942</v>
      </c>
      <c r="T72">
        <v>-63.85988</v>
      </c>
      <c r="U72">
        <v>32.43569</v>
      </c>
    </row>
    <row r="73" spans="1:21" ht="12.75">
      <c r="A73">
        <v>22.70942</v>
      </c>
      <c r="B73">
        <v>-137.46488</v>
      </c>
      <c r="C73">
        <v>23.76423</v>
      </c>
      <c r="D73">
        <v>-30.56346</v>
      </c>
      <c r="E73">
        <v>-431.70589</v>
      </c>
      <c r="F73">
        <v>37.72376</v>
      </c>
      <c r="G73">
        <v>-67.42062</v>
      </c>
      <c r="H73">
        <v>-225.80896</v>
      </c>
      <c r="I73">
        <v>-12.832</v>
      </c>
      <c r="J73">
        <v>-49.61142</v>
      </c>
      <c r="K73">
        <v>-143.94125</v>
      </c>
      <c r="L73">
        <v>-13.4913</v>
      </c>
      <c r="M73">
        <v>-151.19511</v>
      </c>
      <c r="N73">
        <v>-121.93127</v>
      </c>
      <c r="O73">
        <v>-13.2401</v>
      </c>
      <c r="P73">
        <v>-198.5634</v>
      </c>
      <c r="Q73">
        <v>-265.35762</v>
      </c>
      <c r="R73">
        <v>21.66847</v>
      </c>
      <c r="S73">
        <v>-198.97941</v>
      </c>
      <c r="T73">
        <v>-63.86025</v>
      </c>
      <c r="U73">
        <v>32.43544</v>
      </c>
    </row>
    <row r="74" spans="1:21" ht="12.75">
      <c r="A74">
        <v>22.70951</v>
      </c>
      <c r="B74">
        <v>-137.4649</v>
      </c>
      <c r="C74">
        <v>23.76397</v>
      </c>
      <c r="D74">
        <v>-30.56286</v>
      </c>
      <c r="E74">
        <v>-431.70585</v>
      </c>
      <c r="F74">
        <v>37.72422</v>
      </c>
      <c r="G74">
        <v>-67.42013</v>
      </c>
      <c r="H74">
        <v>-225.80907</v>
      </c>
      <c r="I74">
        <v>-12.83179</v>
      </c>
      <c r="J74">
        <v>-49.6117</v>
      </c>
      <c r="K74">
        <v>-143.94121</v>
      </c>
      <c r="L74">
        <v>-13.49122</v>
      </c>
      <c r="M74">
        <v>-151.19491</v>
      </c>
      <c r="N74">
        <v>-121.93157</v>
      </c>
      <c r="O74">
        <v>-13.24005</v>
      </c>
      <c r="P74">
        <v>-198.56461</v>
      </c>
      <c r="Q74">
        <v>-265.35673</v>
      </c>
      <c r="R74">
        <v>21.66826</v>
      </c>
      <c r="S74">
        <v>-198.97929</v>
      </c>
      <c r="T74">
        <v>-63.86096</v>
      </c>
      <c r="U74">
        <v>32.43556</v>
      </c>
    </row>
    <row r="75" spans="1:21" ht="12.75">
      <c r="A75">
        <v>22.70987</v>
      </c>
      <c r="B75">
        <v>-137.46473</v>
      </c>
      <c r="C75">
        <v>23.76387</v>
      </c>
      <c r="D75">
        <v>-30.56244</v>
      </c>
      <c r="E75">
        <v>-431.70588</v>
      </c>
      <c r="F75">
        <v>37.72393</v>
      </c>
      <c r="G75">
        <v>-67.4204</v>
      </c>
      <c r="H75">
        <v>-225.80902</v>
      </c>
      <c r="I75">
        <v>-12.83168</v>
      </c>
      <c r="J75">
        <v>-49.61156</v>
      </c>
      <c r="K75">
        <v>-143.94126</v>
      </c>
      <c r="L75">
        <v>-13.49103</v>
      </c>
      <c r="M75">
        <v>-151.19483</v>
      </c>
      <c r="N75">
        <v>-121.93165</v>
      </c>
      <c r="O75">
        <v>-13.24033</v>
      </c>
      <c r="P75">
        <v>-198.56455</v>
      </c>
      <c r="Q75">
        <v>-265.35669</v>
      </c>
      <c r="R75">
        <v>21.66917</v>
      </c>
      <c r="S75">
        <v>-198.97952</v>
      </c>
      <c r="T75">
        <v>-63.85938</v>
      </c>
      <c r="U75">
        <v>32.43554</v>
      </c>
    </row>
    <row r="76" spans="1:21" ht="12.75">
      <c r="A76">
        <v>22.70947</v>
      </c>
      <c r="B76">
        <v>-137.46508</v>
      </c>
      <c r="C76">
        <v>23.76329</v>
      </c>
      <c r="D76">
        <v>-30.5633</v>
      </c>
      <c r="E76">
        <v>-431.70589</v>
      </c>
      <c r="F76">
        <v>37.72381</v>
      </c>
      <c r="G76">
        <v>-67.42011</v>
      </c>
      <c r="H76">
        <v>-225.80909</v>
      </c>
      <c r="I76">
        <v>-12.83163</v>
      </c>
      <c r="J76">
        <v>-49.61086</v>
      </c>
      <c r="K76">
        <v>-143.94141</v>
      </c>
      <c r="L76">
        <v>-13.4909</v>
      </c>
      <c r="M76">
        <v>-151.19444</v>
      </c>
      <c r="N76">
        <v>-121.93214</v>
      </c>
      <c r="O76">
        <v>-13.24087</v>
      </c>
      <c r="P76">
        <v>-198.56443</v>
      </c>
      <c r="Q76">
        <v>-265.35683</v>
      </c>
      <c r="R76">
        <v>21.66857</v>
      </c>
      <c r="S76">
        <v>-198.97949</v>
      </c>
      <c r="T76">
        <v>-63.85958</v>
      </c>
      <c r="U76">
        <v>32.43555</v>
      </c>
    </row>
    <row r="77" spans="1:21" ht="12.75">
      <c r="A77">
        <v>22.70968</v>
      </c>
      <c r="B77">
        <v>-137.46481</v>
      </c>
      <c r="C77">
        <v>23.76397</v>
      </c>
      <c r="D77">
        <v>-30.56326</v>
      </c>
      <c r="E77">
        <v>-431.70586</v>
      </c>
      <c r="F77">
        <v>37.72408</v>
      </c>
      <c r="G77">
        <v>-67.42076</v>
      </c>
      <c r="H77">
        <v>-225.80895</v>
      </c>
      <c r="I77">
        <v>-12.83163</v>
      </c>
      <c r="J77">
        <v>-49.61149</v>
      </c>
      <c r="K77">
        <v>-143.94126</v>
      </c>
      <c r="L77">
        <v>-13.49112</v>
      </c>
      <c r="M77">
        <v>-151.19481</v>
      </c>
      <c r="N77">
        <v>-121.93172</v>
      </c>
      <c r="O77">
        <v>-13.24011</v>
      </c>
      <c r="P77">
        <v>-198.56469</v>
      </c>
      <c r="Q77">
        <v>-265.35658</v>
      </c>
      <c r="R77">
        <v>21.66928</v>
      </c>
      <c r="S77">
        <v>-198.97951</v>
      </c>
      <c r="T77">
        <v>-63.85955</v>
      </c>
      <c r="U77">
        <v>32.43548</v>
      </c>
    </row>
    <row r="78" spans="1:21" ht="12.75">
      <c r="A78">
        <v>22.70972</v>
      </c>
      <c r="B78">
        <v>-137.4647</v>
      </c>
      <c r="C78">
        <v>23.76433</v>
      </c>
      <c r="D78">
        <v>-30.56325</v>
      </c>
      <c r="E78">
        <v>-431.70589</v>
      </c>
      <c r="F78">
        <v>37.72377</v>
      </c>
      <c r="G78">
        <v>-67.4206</v>
      </c>
      <c r="H78">
        <v>-225.80892</v>
      </c>
      <c r="I78">
        <v>-12.83249</v>
      </c>
      <c r="J78">
        <v>-49.61166</v>
      </c>
      <c r="K78">
        <v>-143.94122</v>
      </c>
      <c r="L78">
        <v>-13.49119</v>
      </c>
      <c r="M78">
        <v>-151.19477</v>
      </c>
      <c r="N78">
        <v>-121.93171</v>
      </c>
      <c r="O78">
        <v>-13.24045</v>
      </c>
      <c r="P78">
        <v>-198.56387</v>
      </c>
      <c r="Q78">
        <v>-265.35739</v>
      </c>
      <c r="R78">
        <v>21.66713</v>
      </c>
      <c r="S78">
        <v>-198.97941</v>
      </c>
      <c r="T78">
        <v>-63.85985</v>
      </c>
      <c r="U78">
        <v>32.43578</v>
      </c>
    </row>
    <row r="79" spans="1:21" ht="12.75">
      <c r="A79">
        <v>22.7096</v>
      </c>
      <c r="B79">
        <v>-137.46493</v>
      </c>
      <c r="C79">
        <v>23.76364</v>
      </c>
      <c r="D79">
        <v>-30.56296</v>
      </c>
      <c r="E79">
        <v>-431.70587</v>
      </c>
      <c r="F79">
        <v>37.724</v>
      </c>
      <c r="G79">
        <v>-67.41966</v>
      </c>
      <c r="H79">
        <v>-225.80923</v>
      </c>
      <c r="I79">
        <v>-12.83169</v>
      </c>
      <c r="J79">
        <v>-49.61141</v>
      </c>
      <c r="K79">
        <v>-143.94126</v>
      </c>
      <c r="L79">
        <v>-13.49128</v>
      </c>
      <c r="M79">
        <v>-151.19498</v>
      </c>
      <c r="N79">
        <v>-121.93145</v>
      </c>
      <c r="O79">
        <v>-13.2402</v>
      </c>
      <c r="P79">
        <v>-198.56327</v>
      </c>
      <c r="Q79">
        <v>-265.35777</v>
      </c>
      <c r="R79">
        <v>21.66788</v>
      </c>
      <c r="S79">
        <v>-198.97945</v>
      </c>
      <c r="T79">
        <v>-63.86007</v>
      </c>
      <c r="U79">
        <v>32.4354</v>
      </c>
    </row>
    <row r="80" spans="1:21" ht="12.75">
      <c r="A80">
        <v>22.70936</v>
      </c>
      <c r="B80">
        <v>-137.46499</v>
      </c>
      <c r="C80">
        <v>23.76392</v>
      </c>
      <c r="D80">
        <v>-30.56311</v>
      </c>
      <c r="E80">
        <v>-431.70581</v>
      </c>
      <c r="F80">
        <v>37.72457</v>
      </c>
      <c r="G80">
        <v>-67.42123</v>
      </c>
      <c r="H80">
        <v>-225.80894</v>
      </c>
      <c r="I80">
        <v>-12.83258</v>
      </c>
      <c r="J80">
        <v>-49.6116</v>
      </c>
      <c r="K80">
        <v>-143.94122</v>
      </c>
      <c r="L80">
        <v>-13.49127</v>
      </c>
      <c r="M80">
        <v>-151.19459</v>
      </c>
      <c r="N80">
        <v>-121.93206</v>
      </c>
      <c r="O80">
        <v>-13.23997</v>
      </c>
      <c r="P80">
        <v>-198.56372</v>
      </c>
      <c r="Q80">
        <v>-265.35736</v>
      </c>
      <c r="R80">
        <v>21.66871</v>
      </c>
      <c r="S80">
        <v>-198.97922</v>
      </c>
      <c r="T80">
        <v>-63.86063</v>
      </c>
      <c r="U80">
        <v>32.43619</v>
      </c>
    </row>
    <row r="81" spans="1:21" ht="12.75">
      <c r="A81">
        <v>22.70978</v>
      </c>
      <c r="B81">
        <v>-137.46473</v>
      </c>
      <c r="C81">
        <v>23.76405</v>
      </c>
      <c r="D81">
        <v>-30.56329</v>
      </c>
      <c r="E81">
        <v>-431.70591</v>
      </c>
      <c r="F81">
        <v>37.72361</v>
      </c>
      <c r="G81">
        <v>-67.42089</v>
      </c>
      <c r="H81">
        <v>-225.80908</v>
      </c>
      <c r="I81">
        <v>-12.83167</v>
      </c>
      <c r="J81">
        <v>-49.61167</v>
      </c>
      <c r="K81">
        <v>-143.94122</v>
      </c>
      <c r="L81">
        <v>-13.49115</v>
      </c>
      <c r="M81">
        <v>-151.19512</v>
      </c>
      <c r="N81">
        <v>-121.93127</v>
      </c>
      <c r="O81">
        <v>-13.24003</v>
      </c>
      <c r="P81">
        <v>-198.56372</v>
      </c>
      <c r="Q81">
        <v>-265.35741</v>
      </c>
      <c r="R81">
        <v>21.66804</v>
      </c>
      <c r="S81">
        <v>-198.97922</v>
      </c>
      <c r="T81">
        <v>-63.86075</v>
      </c>
      <c r="U81">
        <v>32.43608</v>
      </c>
    </row>
    <row r="82" spans="1:21" ht="12.75">
      <c r="A82">
        <v>22.70995</v>
      </c>
      <c r="B82">
        <v>-137.4647</v>
      </c>
      <c r="C82">
        <v>23.76381</v>
      </c>
      <c r="D82">
        <v>-30.56091</v>
      </c>
      <c r="E82">
        <v>-431.70593</v>
      </c>
      <c r="F82">
        <v>37.72344</v>
      </c>
      <c r="G82">
        <v>-67.42082</v>
      </c>
      <c r="H82">
        <v>-225.80911</v>
      </c>
      <c r="I82">
        <v>-12.83135</v>
      </c>
      <c r="J82">
        <v>-49.61135</v>
      </c>
      <c r="K82">
        <v>-143.94131</v>
      </c>
      <c r="L82">
        <v>-13.49094</v>
      </c>
      <c r="M82">
        <v>-151.19461</v>
      </c>
      <c r="N82">
        <v>-121.93202</v>
      </c>
      <c r="O82">
        <v>-13.24003</v>
      </c>
      <c r="P82">
        <v>-198.56371</v>
      </c>
      <c r="Q82">
        <v>-265.35743</v>
      </c>
      <c r="R82">
        <v>21.66803</v>
      </c>
      <c r="S82">
        <v>-198.97942</v>
      </c>
      <c r="T82">
        <v>-63.85961</v>
      </c>
      <c r="U82">
        <v>32.4359</v>
      </c>
    </row>
    <row r="83" spans="1:21" ht="12.75">
      <c r="A83">
        <v>22.70999</v>
      </c>
      <c r="B83">
        <v>-137.46458</v>
      </c>
      <c r="C83">
        <v>23.76423</v>
      </c>
      <c r="D83">
        <v>-30.56136</v>
      </c>
      <c r="E83">
        <v>-431.70597</v>
      </c>
      <c r="F83">
        <v>37.72294</v>
      </c>
      <c r="G83">
        <v>-67.42098</v>
      </c>
      <c r="H83">
        <v>-225.80905</v>
      </c>
      <c r="I83">
        <v>-12.83177</v>
      </c>
      <c r="J83">
        <v>-49.61134</v>
      </c>
      <c r="K83">
        <v>-143.94127</v>
      </c>
      <c r="L83">
        <v>-13.49126</v>
      </c>
      <c r="M83">
        <v>-151.19492</v>
      </c>
      <c r="N83">
        <v>-121.93159</v>
      </c>
      <c r="O83">
        <v>-13.2399</v>
      </c>
      <c r="P83">
        <v>-198.56408</v>
      </c>
      <c r="Q83">
        <v>-265.35699</v>
      </c>
      <c r="R83">
        <v>21.6697</v>
      </c>
      <c r="S83">
        <v>-198.97949</v>
      </c>
      <c r="T83">
        <v>-63.85983</v>
      </c>
      <c r="U83">
        <v>32.43535</v>
      </c>
    </row>
    <row r="84" spans="1:21" ht="12.75">
      <c r="A84">
        <v>22.70938</v>
      </c>
      <c r="B84">
        <v>-137.46498</v>
      </c>
      <c r="C84">
        <v>23.76393</v>
      </c>
      <c r="D84">
        <v>-30.56165</v>
      </c>
      <c r="E84">
        <v>-431.70602</v>
      </c>
      <c r="F84">
        <v>37.72243</v>
      </c>
      <c r="G84">
        <v>-67.42149</v>
      </c>
      <c r="H84">
        <v>-225.80895</v>
      </c>
      <c r="I84">
        <v>-12.83178</v>
      </c>
      <c r="J84">
        <v>-49.61141</v>
      </c>
      <c r="K84">
        <v>-143.94123</v>
      </c>
      <c r="L84">
        <v>-13.49145</v>
      </c>
      <c r="M84">
        <v>-151.19491</v>
      </c>
      <c r="N84">
        <v>-121.93155</v>
      </c>
      <c r="O84">
        <v>-13.24017</v>
      </c>
      <c r="P84">
        <v>-198.56354</v>
      </c>
      <c r="Q84">
        <v>-265.35748</v>
      </c>
      <c r="R84">
        <v>21.66885</v>
      </c>
      <c r="S84">
        <v>-198.97944</v>
      </c>
      <c r="T84">
        <v>-63.85986</v>
      </c>
      <c r="U84">
        <v>32.43561</v>
      </c>
    </row>
    <row r="85" spans="1:21" ht="12.75">
      <c r="A85">
        <v>22.71001</v>
      </c>
      <c r="B85">
        <v>-137.46462</v>
      </c>
      <c r="C85">
        <v>23.76404</v>
      </c>
      <c r="D85">
        <v>-30.56349</v>
      </c>
      <c r="E85">
        <v>-431.70586</v>
      </c>
      <c r="F85">
        <v>37.72407</v>
      </c>
      <c r="G85">
        <v>-67.42109</v>
      </c>
      <c r="H85">
        <v>-225.80903</v>
      </c>
      <c r="I85">
        <v>-12.83177</v>
      </c>
      <c r="J85">
        <v>-49.61181</v>
      </c>
      <c r="K85">
        <v>-143.94123</v>
      </c>
      <c r="L85">
        <v>-13.49087</v>
      </c>
      <c r="M85">
        <v>-151.19496</v>
      </c>
      <c r="N85">
        <v>-121.93146</v>
      </c>
      <c r="O85">
        <v>-13.24028</v>
      </c>
      <c r="P85">
        <v>-198.56451</v>
      </c>
      <c r="Q85">
        <v>-265.35683</v>
      </c>
      <c r="R85">
        <v>21.66803</v>
      </c>
      <c r="S85">
        <v>-198.97944</v>
      </c>
      <c r="T85">
        <v>-63.85955</v>
      </c>
      <c r="U85">
        <v>32.43585</v>
      </c>
    </row>
    <row r="86" spans="1:21" ht="12.75">
      <c r="A86">
        <v>22.70985</v>
      </c>
      <c r="B86">
        <v>-137.46468</v>
      </c>
      <c r="C86">
        <v>23.76411</v>
      </c>
      <c r="D86">
        <v>-30.56287</v>
      </c>
      <c r="E86">
        <v>-431.70582</v>
      </c>
      <c r="F86">
        <v>37.72453</v>
      </c>
      <c r="G86">
        <v>-67.42076</v>
      </c>
      <c r="H86">
        <v>-225.80909</v>
      </c>
      <c r="I86">
        <v>-12.83187</v>
      </c>
      <c r="J86">
        <v>-49.611</v>
      </c>
      <c r="K86">
        <v>-143.94138</v>
      </c>
      <c r="L86">
        <v>-13.49097</v>
      </c>
      <c r="M86">
        <v>-151.19454</v>
      </c>
      <c r="N86">
        <v>-121.93212</v>
      </c>
      <c r="O86">
        <v>-13.24009</v>
      </c>
      <c r="P86">
        <v>-198.56267</v>
      </c>
      <c r="Q86">
        <v>-265.35823</v>
      </c>
      <c r="R86">
        <v>21.66778</v>
      </c>
      <c r="S86">
        <v>-198.97936</v>
      </c>
      <c r="T86">
        <v>-63.86017</v>
      </c>
      <c r="U86">
        <v>32.4358</v>
      </c>
    </row>
    <row r="87" spans="1:21" ht="12.75">
      <c r="A87">
        <v>22.71007</v>
      </c>
      <c r="B87">
        <v>-137.46458</v>
      </c>
      <c r="C87">
        <v>23.76404</v>
      </c>
      <c r="D87">
        <v>-30.5624</v>
      </c>
      <c r="E87">
        <v>-431.7059</v>
      </c>
      <c r="F87">
        <v>37.72364</v>
      </c>
      <c r="G87">
        <v>-67.42119</v>
      </c>
      <c r="H87">
        <v>-225.80899</v>
      </c>
      <c r="I87">
        <v>-12.83209</v>
      </c>
      <c r="J87">
        <v>-49.61155</v>
      </c>
      <c r="K87">
        <v>-143.94123</v>
      </c>
      <c r="L87">
        <v>-13.49126</v>
      </c>
      <c r="M87">
        <v>-151.19438</v>
      </c>
      <c r="N87">
        <v>-121.93238</v>
      </c>
      <c r="O87">
        <v>-13.23992</v>
      </c>
      <c r="P87">
        <v>-198.56392</v>
      </c>
      <c r="Q87">
        <v>-265.35719</v>
      </c>
      <c r="R87">
        <v>21.6689</v>
      </c>
      <c r="S87">
        <v>-198.97935</v>
      </c>
      <c r="T87">
        <v>-63.86026</v>
      </c>
      <c r="U87">
        <v>32.4358</v>
      </c>
    </row>
    <row r="88" spans="1:21" ht="12.75">
      <c r="A88">
        <v>22.70984</v>
      </c>
      <c r="B88">
        <v>-137.46466</v>
      </c>
      <c r="C88">
        <v>23.76422</v>
      </c>
      <c r="D88">
        <v>-30.56064</v>
      </c>
      <c r="E88">
        <v>-431.70592</v>
      </c>
      <c r="F88">
        <v>37.72357</v>
      </c>
      <c r="G88">
        <v>-67.42116</v>
      </c>
      <c r="H88">
        <v>-225.80902</v>
      </c>
      <c r="I88">
        <v>-12.83177</v>
      </c>
      <c r="J88">
        <v>-49.61124</v>
      </c>
      <c r="K88">
        <v>-143.94126</v>
      </c>
      <c r="L88">
        <v>-13.49148</v>
      </c>
      <c r="M88">
        <v>-151.19453</v>
      </c>
      <c r="N88">
        <v>-121.93209</v>
      </c>
      <c r="O88">
        <v>-13.24032</v>
      </c>
      <c r="P88">
        <v>-198.56348</v>
      </c>
      <c r="Q88">
        <v>-265.35759</v>
      </c>
      <c r="R88">
        <v>21.66812</v>
      </c>
      <c r="S88">
        <v>-198.9795</v>
      </c>
      <c r="T88">
        <v>-63.85973</v>
      </c>
      <c r="U88">
        <v>32.4354</v>
      </c>
    </row>
    <row r="89" spans="1:21" ht="12.75">
      <c r="A89">
        <v>22.70951</v>
      </c>
      <c r="B89">
        <v>-137.46485</v>
      </c>
      <c r="C89">
        <v>23.76416</v>
      </c>
      <c r="D89">
        <v>-30.56151</v>
      </c>
      <c r="E89">
        <v>-431.70596</v>
      </c>
      <c r="F89">
        <v>37.72312</v>
      </c>
      <c r="G89">
        <v>-67.4214</v>
      </c>
      <c r="H89">
        <v>-225.80894</v>
      </c>
      <c r="I89">
        <v>-12.83219</v>
      </c>
      <c r="J89">
        <v>-49.61119</v>
      </c>
      <c r="K89">
        <v>-143.94138</v>
      </c>
      <c r="L89">
        <v>-13.49067</v>
      </c>
      <c r="M89">
        <v>-151.19381</v>
      </c>
      <c r="N89">
        <v>-121.93316</v>
      </c>
      <c r="O89">
        <v>-13.24032</v>
      </c>
      <c r="P89">
        <v>-198.56304</v>
      </c>
      <c r="Q89">
        <v>-265.35793</v>
      </c>
      <c r="R89">
        <v>21.66796</v>
      </c>
      <c r="S89">
        <v>-198.97946</v>
      </c>
      <c r="T89">
        <v>-63.85976</v>
      </c>
      <c r="U89">
        <v>32.4356</v>
      </c>
    </row>
    <row r="90" spans="1:21" ht="12.75">
      <c r="A90">
        <v>22.70964</v>
      </c>
      <c r="B90">
        <v>-137.46481</v>
      </c>
      <c r="C90">
        <v>23.76404</v>
      </c>
      <c r="D90">
        <v>-30.56236</v>
      </c>
      <c r="E90">
        <v>-431.70589</v>
      </c>
      <c r="F90">
        <v>37.72378</v>
      </c>
      <c r="G90">
        <v>-67.42081</v>
      </c>
      <c r="H90">
        <v>-225.80893</v>
      </c>
      <c r="I90">
        <v>-12.83175</v>
      </c>
      <c r="J90">
        <v>-49.6112</v>
      </c>
      <c r="K90">
        <v>-143.94128</v>
      </c>
      <c r="L90">
        <v>-13.49137</v>
      </c>
      <c r="M90">
        <v>-151.1952</v>
      </c>
      <c r="N90">
        <v>-121.93111</v>
      </c>
      <c r="O90">
        <v>-13.24031</v>
      </c>
      <c r="P90">
        <v>-198.56268</v>
      </c>
      <c r="Q90">
        <v>-265.35823</v>
      </c>
      <c r="R90">
        <v>21.66761</v>
      </c>
      <c r="S90">
        <v>-198.97945</v>
      </c>
      <c r="T90">
        <v>-63.85975</v>
      </c>
      <c r="U90">
        <v>32.43564</v>
      </c>
    </row>
    <row r="91" spans="1:21" ht="12.75">
      <c r="A91">
        <v>22.70938</v>
      </c>
      <c r="B91">
        <v>-137.46508</v>
      </c>
      <c r="C91">
        <v>23.76351</v>
      </c>
      <c r="D91">
        <v>-30.56207</v>
      </c>
      <c r="E91">
        <v>-431.70589</v>
      </c>
      <c r="F91">
        <v>37.72384</v>
      </c>
      <c r="G91">
        <v>-67.42142</v>
      </c>
      <c r="H91">
        <v>-225.8088</v>
      </c>
      <c r="I91">
        <v>-12.83179</v>
      </c>
      <c r="J91">
        <v>-49.61131</v>
      </c>
      <c r="K91">
        <v>-143.9413</v>
      </c>
      <c r="L91">
        <v>-13.49108</v>
      </c>
      <c r="M91">
        <v>-151.19488</v>
      </c>
      <c r="N91">
        <v>-121.93162</v>
      </c>
      <c r="O91">
        <v>-13.2401</v>
      </c>
      <c r="P91">
        <v>-198.56283</v>
      </c>
      <c r="Q91">
        <v>-265.35806</v>
      </c>
      <c r="R91">
        <v>21.66832</v>
      </c>
      <c r="S91">
        <v>-198.97948</v>
      </c>
      <c r="T91">
        <v>-63.86026</v>
      </c>
      <c r="U91">
        <v>32.43507</v>
      </c>
    </row>
    <row r="92" spans="1:21" ht="12.75">
      <c r="A92">
        <v>22.71012</v>
      </c>
      <c r="B92">
        <v>-137.46449</v>
      </c>
      <c r="C92">
        <v>23.76434</v>
      </c>
      <c r="D92">
        <v>-30.56277</v>
      </c>
      <c r="E92">
        <v>-431.70586</v>
      </c>
      <c r="F92">
        <v>37.7241</v>
      </c>
      <c r="G92">
        <v>-67.42047</v>
      </c>
      <c r="H92">
        <v>-225.80893</v>
      </c>
      <c r="I92">
        <v>-12.83264</v>
      </c>
      <c r="J92">
        <v>-49.61092</v>
      </c>
      <c r="K92">
        <v>-143.94139</v>
      </c>
      <c r="L92">
        <v>-13.49096</v>
      </c>
      <c r="M92">
        <v>-151.19466</v>
      </c>
      <c r="N92">
        <v>-121.93187</v>
      </c>
      <c r="O92">
        <v>-13.24054</v>
      </c>
      <c r="P92">
        <v>-198.56394</v>
      </c>
      <c r="Q92">
        <v>-265.35733</v>
      </c>
      <c r="R92">
        <v>21.66724</v>
      </c>
      <c r="S92">
        <v>-198.97948</v>
      </c>
      <c r="T92">
        <v>-63.85955</v>
      </c>
      <c r="U92">
        <v>32.4356</v>
      </c>
    </row>
    <row r="93" spans="1:21" ht="12.75">
      <c r="A93">
        <v>22.70967</v>
      </c>
      <c r="B93">
        <v>-137.46477</v>
      </c>
      <c r="C93">
        <v>23.76414</v>
      </c>
      <c r="D93">
        <v>-30.56251</v>
      </c>
      <c r="E93">
        <v>-431.70587</v>
      </c>
      <c r="F93">
        <v>37.72398</v>
      </c>
      <c r="G93">
        <v>-67.42074</v>
      </c>
      <c r="H93">
        <v>-225.80895</v>
      </c>
      <c r="I93">
        <v>-12.83167</v>
      </c>
      <c r="J93">
        <v>-49.61133</v>
      </c>
      <c r="K93">
        <v>-143.94126</v>
      </c>
      <c r="L93">
        <v>-13.49133</v>
      </c>
      <c r="M93">
        <v>-151.19496</v>
      </c>
      <c r="N93">
        <v>-121.93154</v>
      </c>
      <c r="O93">
        <v>-13.23979</v>
      </c>
      <c r="P93">
        <v>-198.56348</v>
      </c>
      <c r="Q93">
        <v>-265.35764</v>
      </c>
      <c r="R93">
        <v>21.66756</v>
      </c>
      <c r="S93">
        <v>-198.97947</v>
      </c>
      <c r="T93">
        <v>-63.8591</v>
      </c>
      <c r="U93">
        <v>32.43602</v>
      </c>
    </row>
    <row r="94" spans="1:21" ht="12.75">
      <c r="A94">
        <v>22.70973</v>
      </c>
      <c r="B94">
        <v>-137.46476</v>
      </c>
      <c r="C94">
        <v>23.76404</v>
      </c>
      <c r="D94">
        <v>-30.56106</v>
      </c>
      <c r="E94">
        <v>-431.70586</v>
      </c>
      <c r="F94">
        <v>37.72417</v>
      </c>
      <c r="G94">
        <v>-67.42119</v>
      </c>
      <c r="H94">
        <v>-225.80878</v>
      </c>
      <c r="I94">
        <v>-12.83201</v>
      </c>
      <c r="J94">
        <v>-49.61131</v>
      </c>
      <c r="K94">
        <v>-143.94129</v>
      </c>
      <c r="L94">
        <v>-13.49116</v>
      </c>
      <c r="M94">
        <v>-151.19505</v>
      </c>
      <c r="N94">
        <v>-121.93132</v>
      </c>
      <c r="O94">
        <v>-13.24035</v>
      </c>
      <c r="P94">
        <v>-198.56303</v>
      </c>
      <c r="Q94">
        <v>-265.35794</v>
      </c>
      <c r="R94">
        <v>21.668</v>
      </c>
      <c r="S94">
        <v>-198.97975</v>
      </c>
      <c r="T94">
        <v>-63.85853</v>
      </c>
      <c r="U94">
        <v>32.43498</v>
      </c>
    </row>
    <row r="95" spans="1:21" ht="12.75">
      <c r="A95">
        <v>22.70961</v>
      </c>
      <c r="B95">
        <v>-137.4648</v>
      </c>
      <c r="C95">
        <v>23.76415</v>
      </c>
      <c r="D95">
        <v>-30.56223</v>
      </c>
      <c r="E95">
        <v>-431.70584</v>
      </c>
      <c r="F95">
        <v>37.72434</v>
      </c>
      <c r="G95">
        <v>-67.41893</v>
      </c>
      <c r="H95">
        <v>-225.80925</v>
      </c>
      <c r="I95">
        <v>-12.83191</v>
      </c>
      <c r="J95">
        <v>-49.6114</v>
      </c>
      <c r="K95">
        <v>-143.94128</v>
      </c>
      <c r="L95">
        <v>-13.49109</v>
      </c>
      <c r="M95">
        <v>-151.19479</v>
      </c>
      <c r="N95">
        <v>-121.93173</v>
      </c>
      <c r="O95">
        <v>-13.24021</v>
      </c>
      <c r="P95">
        <v>-198.5643</v>
      </c>
      <c r="Q95">
        <v>-265.35695</v>
      </c>
      <c r="R95">
        <v>21.66834</v>
      </c>
      <c r="S95">
        <v>-198.97942</v>
      </c>
      <c r="T95">
        <v>-63.86008</v>
      </c>
      <c r="U95">
        <v>32.43554</v>
      </c>
    </row>
    <row r="96" spans="1:21" ht="12.75">
      <c r="A96">
        <v>22.7095</v>
      </c>
      <c r="B96">
        <v>-137.46483</v>
      </c>
      <c r="C96">
        <v>23.76428</v>
      </c>
      <c r="D96">
        <v>-30.56204</v>
      </c>
      <c r="E96">
        <v>-431.70582</v>
      </c>
      <c r="F96">
        <v>37.72458</v>
      </c>
      <c r="G96">
        <v>-67.42088</v>
      </c>
      <c r="H96">
        <v>-225.80887</v>
      </c>
      <c r="I96">
        <v>-12.83161</v>
      </c>
      <c r="J96">
        <v>-49.61049</v>
      </c>
      <c r="K96">
        <v>-143.9414</v>
      </c>
      <c r="L96">
        <v>-13.49155</v>
      </c>
      <c r="M96">
        <v>-151.19493</v>
      </c>
      <c r="N96">
        <v>-121.9315</v>
      </c>
      <c r="O96">
        <v>-13.24028</v>
      </c>
      <c r="P96">
        <v>-198.56468</v>
      </c>
      <c r="Q96">
        <v>-265.35665</v>
      </c>
      <c r="R96">
        <v>21.66858</v>
      </c>
      <c r="S96">
        <v>-198.97954</v>
      </c>
      <c r="T96">
        <v>-63.85989</v>
      </c>
      <c r="U96">
        <v>32.43503</v>
      </c>
    </row>
    <row r="97" spans="1:21" ht="12.75">
      <c r="A97">
        <v>22.70976</v>
      </c>
      <c r="B97">
        <v>-137.46469</v>
      </c>
      <c r="C97">
        <v>23.7643</v>
      </c>
      <c r="D97">
        <v>-30.56188</v>
      </c>
      <c r="E97">
        <v>-431.70577</v>
      </c>
      <c r="F97">
        <v>37.72503</v>
      </c>
      <c r="G97">
        <v>-67.42099</v>
      </c>
      <c r="H97">
        <v>-225.80884</v>
      </c>
      <c r="I97">
        <v>-12.83176</v>
      </c>
      <c r="J97">
        <v>-49.61106</v>
      </c>
      <c r="K97">
        <v>-143.94132</v>
      </c>
      <c r="L97">
        <v>-13.4913</v>
      </c>
      <c r="M97">
        <v>-151.19457</v>
      </c>
      <c r="N97">
        <v>-121.93197</v>
      </c>
      <c r="O97">
        <v>-13.24071</v>
      </c>
      <c r="P97">
        <v>-198.56322</v>
      </c>
      <c r="Q97">
        <v>-265.35772</v>
      </c>
      <c r="R97">
        <v>21.66889</v>
      </c>
      <c r="S97">
        <v>-198.97935</v>
      </c>
      <c r="T97">
        <v>-63.85997</v>
      </c>
      <c r="U97">
        <v>32.43598</v>
      </c>
    </row>
    <row r="98" spans="1:21" ht="12.75">
      <c r="A98">
        <v>22.70948</v>
      </c>
      <c r="B98">
        <v>-137.46484</v>
      </c>
      <c r="C98">
        <v>23.76428</v>
      </c>
      <c r="D98">
        <v>-30.55907</v>
      </c>
      <c r="E98">
        <v>-431.70587</v>
      </c>
      <c r="F98">
        <v>37.72407</v>
      </c>
      <c r="G98">
        <v>-67.41935</v>
      </c>
      <c r="H98">
        <v>-225.80913</v>
      </c>
      <c r="I98">
        <v>-12.83238</v>
      </c>
      <c r="J98">
        <v>-49.61124</v>
      </c>
      <c r="K98">
        <v>-143.94129</v>
      </c>
      <c r="L98">
        <v>-13.49126</v>
      </c>
      <c r="M98">
        <v>-151.19466</v>
      </c>
      <c r="N98">
        <v>-121.93191</v>
      </c>
      <c r="O98">
        <v>-13.24025</v>
      </c>
      <c r="P98">
        <v>-198.56219</v>
      </c>
      <c r="Q98">
        <v>-265.35849</v>
      </c>
      <c r="R98">
        <v>21.66886</v>
      </c>
      <c r="S98">
        <v>-198.97945</v>
      </c>
      <c r="T98">
        <v>-63.85972</v>
      </c>
      <c r="U98">
        <v>32.43563</v>
      </c>
    </row>
    <row r="99" spans="1:21" ht="12.75">
      <c r="A99">
        <v>22.70956</v>
      </c>
      <c r="B99">
        <v>-137.4648</v>
      </c>
      <c r="C99">
        <v>23.76425</v>
      </c>
      <c r="D99">
        <v>-30.56259</v>
      </c>
      <c r="E99">
        <v>-431.70585</v>
      </c>
      <c r="F99">
        <v>37.72422</v>
      </c>
      <c r="G99">
        <v>-67.42085</v>
      </c>
      <c r="H99">
        <v>-225.8089</v>
      </c>
      <c r="I99">
        <v>-12.83127</v>
      </c>
      <c r="J99">
        <v>-49.61165</v>
      </c>
      <c r="K99">
        <v>-143.9412</v>
      </c>
      <c r="L99">
        <v>-13.49134</v>
      </c>
      <c r="M99">
        <v>-151.1948</v>
      </c>
      <c r="N99">
        <v>-121.93166</v>
      </c>
      <c r="O99">
        <v>-13.24052</v>
      </c>
      <c r="P99">
        <v>-198.56321</v>
      </c>
      <c r="Q99">
        <v>-265.35774</v>
      </c>
      <c r="R99">
        <v>21.66864</v>
      </c>
      <c r="S99">
        <v>-198.97951</v>
      </c>
      <c r="T99">
        <v>-63.85952</v>
      </c>
      <c r="U99">
        <v>32.4355</v>
      </c>
    </row>
    <row r="100" spans="1:21" ht="12.75">
      <c r="A100">
        <v>22.70973</v>
      </c>
      <c r="B100">
        <v>-137.4647</v>
      </c>
      <c r="C100">
        <v>23.7643</v>
      </c>
      <c r="D100">
        <v>-30.56098</v>
      </c>
      <c r="E100">
        <v>-431.70586</v>
      </c>
      <c r="F100">
        <v>37.72419</v>
      </c>
      <c r="G100">
        <v>-67.42142</v>
      </c>
      <c r="H100">
        <v>-225.80877</v>
      </c>
      <c r="I100">
        <v>-12.83153</v>
      </c>
      <c r="J100">
        <v>-49.61146</v>
      </c>
      <c r="K100">
        <v>-143.9413</v>
      </c>
      <c r="L100">
        <v>-13.49087</v>
      </c>
      <c r="M100">
        <v>-151.19435</v>
      </c>
      <c r="N100">
        <v>-121.93228</v>
      </c>
      <c r="O100">
        <v>-13.2408</v>
      </c>
      <c r="P100">
        <v>-198.56341</v>
      </c>
      <c r="Q100">
        <v>-265.35764</v>
      </c>
      <c r="R100">
        <v>21.6682</v>
      </c>
      <c r="S100">
        <v>-198.97953</v>
      </c>
      <c r="T100">
        <v>-63.85939</v>
      </c>
      <c r="U100">
        <v>32.43549</v>
      </c>
    </row>
    <row r="101" spans="1:21" ht="12.75">
      <c r="A101">
        <v>22.70964</v>
      </c>
      <c r="B101">
        <v>-137.46473</v>
      </c>
      <c r="C101">
        <v>23.76437</v>
      </c>
      <c r="D101">
        <v>-30.56342</v>
      </c>
      <c r="E101">
        <v>-431.70582</v>
      </c>
      <c r="F101">
        <v>37.72446</v>
      </c>
      <c r="G101">
        <v>-67.42132</v>
      </c>
      <c r="H101">
        <v>-225.80879</v>
      </c>
      <c r="I101">
        <v>-12.8316</v>
      </c>
      <c r="J101">
        <v>-49.61138</v>
      </c>
      <c r="K101">
        <v>-143.94124</v>
      </c>
      <c r="L101">
        <v>-13.49141</v>
      </c>
      <c r="M101">
        <v>-151.19477</v>
      </c>
      <c r="N101">
        <v>-121.93182</v>
      </c>
      <c r="O101">
        <v>-13.23983</v>
      </c>
      <c r="P101">
        <v>-198.56314</v>
      </c>
      <c r="Q101">
        <v>-265.3578</v>
      </c>
      <c r="R101">
        <v>21.66863</v>
      </c>
      <c r="S101">
        <v>-198.97968</v>
      </c>
      <c r="T101">
        <v>-63.85956</v>
      </c>
      <c r="U101">
        <v>32.43453</v>
      </c>
    </row>
    <row r="102" spans="1:21" ht="12.75">
      <c r="A102">
        <v>22.70991</v>
      </c>
      <c r="B102">
        <v>-137.46464</v>
      </c>
      <c r="C102">
        <v>23.76414</v>
      </c>
      <c r="D102">
        <v>-30.56367</v>
      </c>
      <c r="E102">
        <v>-431.70591</v>
      </c>
      <c r="F102">
        <v>37.72357</v>
      </c>
      <c r="G102">
        <v>-67.42125</v>
      </c>
      <c r="H102">
        <v>-225.80882</v>
      </c>
      <c r="I102">
        <v>-12.83128</v>
      </c>
      <c r="J102">
        <v>-49.61142</v>
      </c>
      <c r="K102">
        <v>-143.94126</v>
      </c>
      <c r="L102">
        <v>-13.49123</v>
      </c>
      <c r="M102">
        <v>-151.19483</v>
      </c>
      <c r="N102">
        <v>-121.93167</v>
      </c>
      <c r="O102">
        <v>-13.24017</v>
      </c>
      <c r="P102">
        <v>-198.56358</v>
      </c>
      <c r="Q102">
        <v>-265.35762</v>
      </c>
      <c r="R102">
        <v>21.66702</v>
      </c>
      <c r="S102">
        <v>-198.9795</v>
      </c>
      <c r="T102">
        <v>-63.85969</v>
      </c>
      <c r="U102">
        <v>32.43541</v>
      </c>
    </row>
    <row r="103" spans="1:24" ht="12.75">
      <c r="A103" s="368">
        <f aca="true" t="shared" si="0" ref="A103:U103">SUM(A3:A102)</f>
        <v>2270.9742199999996</v>
      </c>
      <c r="B103" s="368">
        <f t="shared" si="0"/>
        <v>-13746.47021</v>
      </c>
      <c r="C103" s="368">
        <f t="shared" si="0"/>
        <v>2376.4146100000007</v>
      </c>
      <c r="D103" s="369">
        <f t="shared" si="0"/>
        <v>-3056.2752000000005</v>
      </c>
      <c r="E103" s="369">
        <f t="shared" si="0"/>
        <v>-43170.59001000001</v>
      </c>
      <c r="F103" s="369">
        <f t="shared" si="0"/>
        <v>3772.363300000002</v>
      </c>
      <c r="G103" s="373">
        <f t="shared" si="0"/>
        <v>-6742.0848700000015</v>
      </c>
      <c r="H103" s="373">
        <f t="shared" si="0"/>
        <v>-22580.892799999983</v>
      </c>
      <c r="I103" s="373">
        <f t="shared" si="0"/>
        <v>-1283.1776200000004</v>
      </c>
      <c r="J103" s="365">
        <f t="shared" si="0"/>
        <v>-4961.14218</v>
      </c>
      <c r="K103" s="365">
        <f t="shared" si="0"/>
        <v>-14394.122640000001</v>
      </c>
      <c r="L103" s="365">
        <f t="shared" si="0"/>
        <v>-1349.1279200000004</v>
      </c>
      <c r="M103" s="366">
        <f t="shared" si="0"/>
        <v>-15119.485260000001</v>
      </c>
      <c r="N103" s="366">
        <f t="shared" si="0"/>
        <v>-12193.161530000001</v>
      </c>
      <c r="O103" s="366">
        <f t="shared" si="0"/>
        <v>-1324.03135</v>
      </c>
      <c r="P103" s="382">
        <f t="shared" si="0"/>
        <v>-19856.35602</v>
      </c>
      <c r="Q103" s="382">
        <f t="shared" si="0"/>
        <v>-26535.75078</v>
      </c>
      <c r="R103" s="382">
        <f t="shared" si="0"/>
        <v>2166.8347799999997</v>
      </c>
      <c r="S103" s="378">
        <f t="shared" si="0"/>
        <v>-19897.94888</v>
      </c>
      <c r="T103" s="378">
        <f t="shared" si="0"/>
        <v>-6385.984840000003</v>
      </c>
      <c r="U103" s="378">
        <f t="shared" si="0"/>
        <v>3243.5468899999996</v>
      </c>
      <c r="V103" s="367">
        <f>SUM(V3:V102)</f>
        <v>0</v>
      </c>
      <c r="W103" s="367">
        <f>SUM(W3:W102)</f>
        <v>0</v>
      </c>
      <c r="X103" s="367">
        <f>SUM(X3:X102)</f>
        <v>0</v>
      </c>
    </row>
    <row r="104" spans="1:24" ht="12.75">
      <c r="A104" s="368">
        <f aca="true" t="shared" si="1" ref="A104:U104">A103/100</f>
        <v>22.709742199999997</v>
      </c>
      <c r="B104" s="368">
        <f t="shared" si="1"/>
        <v>-137.46470209999998</v>
      </c>
      <c r="C104" s="368">
        <f t="shared" si="1"/>
        <v>23.76414610000001</v>
      </c>
      <c r="D104" s="369">
        <f t="shared" si="1"/>
        <v>-30.562752000000003</v>
      </c>
      <c r="E104" s="369">
        <f t="shared" si="1"/>
        <v>-431.70590010000006</v>
      </c>
      <c r="F104" s="369">
        <f t="shared" si="1"/>
        <v>37.72363300000002</v>
      </c>
      <c r="G104" s="373">
        <f t="shared" si="1"/>
        <v>-67.42084870000002</v>
      </c>
      <c r="H104" s="373">
        <f t="shared" si="1"/>
        <v>-225.80892799999984</v>
      </c>
      <c r="I104" s="373">
        <f t="shared" si="1"/>
        <v>-12.831776200000004</v>
      </c>
      <c r="J104" s="365">
        <f t="shared" si="1"/>
        <v>-49.611421799999995</v>
      </c>
      <c r="K104" s="365">
        <f t="shared" si="1"/>
        <v>-143.9412264</v>
      </c>
      <c r="L104" s="365">
        <f t="shared" si="1"/>
        <v>-13.491279200000003</v>
      </c>
      <c r="M104" s="366">
        <f t="shared" si="1"/>
        <v>-151.19485260000002</v>
      </c>
      <c r="N104" s="366">
        <f t="shared" si="1"/>
        <v>-121.93161530000002</v>
      </c>
      <c r="O104" s="366">
        <f t="shared" si="1"/>
        <v>-13.2403135</v>
      </c>
      <c r="P104" s="382">
        <f t="shared" si="1"/>
        <v>-198.56356019999998</v>
      </c>
      <c r="Q104" s="382">
        <f t="shared" si="1"/>
        <v>-265.3575078</v>
      </c>
      <c r="R104" s="382">
        <f t="shared" si="1"/>
        <v>21.668347799999996</v>
      </c>
      <c r="S104" s="378">
        <f t="shared" si="1"/>
        <v>-198.9794888</v>
      </c>
      <c r="T104" s="378">
        <f t="shared" si="1"/>
        <v>-63.859848400000025</v>
      </c>
      <c r="U104" s="378">
        <f t="shared" si="1"/>
        <v>32.4354689</v>
      </c>
      <c r="V104" s="367">
        <f>V103/100</f>
        <v>0</v>
      </c>
      <c r="W104" s="367">
        <f>W103/100</f>
        <v>0</v>
      </c>
      <c r="X104" s="367">
        <f>X103/100</f>
        <v>0</v>
      </c>
    </row>
    <row r="105" spans="1:24" ht="20.25">
      <c r="A105" s="371" t="s">
        <v>16</v>
      </c>
      <c r="B105" s="371" t="s">
        <v>17</v>
      </c>
      <c r="C105" s="371" t="s">
        <v>18</v>
      </c>
      <c r="D105" s="372" t="s">
        <v>16</v>
      </c>
      <c r="E105" s="372" t="s">
        <v>17</v>
      </c>
      <c r="F105" s="372" t="s">
        <v>18</v>
      </c>
      <c r="G105" s="374" t="s">
        <v>16</v>
      </c>
      <c r="H105" s="374" t="s">
        <v>17</v>
      </c>
      <c r="I105" s="374" t="s">
        <v>18</v>
      </c>
      <c r="J105" s="375" t="s">
        <v>16</v>
      </c>
      <c r="K105" s="375" t="s">
        <v>17</v>
      </c>
      <c r="L105" s="375" t="s">
        <v>18</v>
      </c>
      <c r="M105" s="376" t="s">
        <v>16</v>
      </c>
      <c r="N105" s="376" t="s">
        <v>17</v>
      </c>
      <c r="O105" s="376" t="s">
        <v>18</v>
      </c>
      <c r="P105" s="383" t="s">
        <v>16</v>
      </c>
      <c r="Q105" s="383" t="s">
        <v>17</v>
      </c>
      <c r="R105" s="383" t="s">
        <v>18</v>
      </c>
      <c r="S105" s="379" t="s">
        <v>16</v>
      </c>
      <c r="T105" s="379" t="s">
        <v>17</v>
      </c>
      <c r="U105" s="379" t="s">
        <v>18</v>
      </c>
      <c r="V105" s="384" t="s">
        <v>16</v>
      </c>
      <c r="W105" s="384" t="s">
        <v>17</v>
      </c>
      <c r="X105" s="384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C18" sqref="C18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12" t="s">
        <v>54</v>
      </c>
      <c r="B1" s="413"/>
      <c r="C1" s="413"/>
      <c r="D1" s="414"/>
      <c r="E1" s="380" t="s">
        <v>55</v>
      </c>
      <c r="F1" s="380" t="s">
        <v>55</v>
      </c>
      <c r="G1" s="380" t="s">
        <v>55</v>
      </c>
      <c r="H1" s="424" t="s">
        <v>74</v>
      </c>
      <c r="I1" s="425"/>
      <c r="J1" s="426"/>
      <c r="K1" s="370" t="s">
        <v>76</v>
      </c>
      <c r="L1" s="370" t="s">
        <v>59</v>
      </c>
      <c r="M1" s="380" t="s">
        <v>75</v>
      </c>
      <c r="N1" s="380"/>
    </row>
    <row r="2" spans="1:14" ht="12.75">
      <c r="A2" s="415"/>
      <c r="B2" s="416" t="s">
        <v>16</v>
      </c>
      <c r="C2" s="416" t="s">
        <v>17</v>
      </c>
      <c r="D2" s="417" t="s">
        <v>18</v>
      </c>
      <c r="E2" s="380" t="s">
        <v>56</v>
      </c>
      <c r="F2" s="380" t="s">
        <v>57</v>
      </c>
      <c r="G2" s="380" t="s">
        <v>58</v>
      </c>
      <c r="H2" s="427" t="s">
        <v>16</v>
      </c>
      <c r="I2" s="428" t="s">
        <v>17</v>
      </c>
      <c r="J2" s="429" t="s">
        <v>18</v>
      </c>
      <c r="K2" s="370" t="s">
        <v>77</v>
      </c>
      <c r="L2" s="370" t="s">
        <v>56</v>
      </c>
      <c r="M2" s="380" t="s">
        <v>60</v>
      </c>
      <c r="N2" s="380" t="s">
        <v>61</v>
      </c>
    </row>
    <row r="3" spans="1:14" ht="12.75">
      <c r="A3" s="418">
        <v>1</v>
      </c>
      <c r="B3" s="419">
        <v>-194.23939</v>
      </c>
      <c r="C3" s="419">
        <v>-196.46168</v>
      </c>
      <c r="D3" s="420">
        <v>35.38521</v>
      </c>
      <c r="E3" s="392">
        <f>SQRT((B3)^2+(C3)^2+(D3)^2)</f>
        <v>278.5287156160718</v>
      </c>
      <c r="F3" s="392">
        <f>E3/12</f>
        <v>23.210726301339317</v>
      </c>
      <c r="G3" s="392">
        <f>F3*0.3048</f>
        <v>7.074629376648224</v>
      </c>
      <c r="H3" s="430"/>
      <c r="I3" s="431"/>
      <c r="J3" s="432"/>
      <c r="K3" s="436">
        <f>IF(AND(ISBLANK(H3),ISBLANK(I3),ISBLANK(J3)),"",SQRT((B3-H3)^2+(C3-I3)^2+(D3-J3)^2))</f>
      </c>
      <c r="L3" s="436">
        <f>IF(AND(ISBLANK(H3),ISBLANK(I3),ISBLANK(J3)),"",0.00002+(G3*0.0000008)+0.000036+(G3*0.000006)*39.3701)</f>
      </c>
      <c r="M3" s="436">
        <f>IF(AND(ISBLANK(H3),ISBLANK(I3),ISBLANK(J3)),"",ABS(K3-L3))</f>
      </c>
      <c r="N3" s="391">
        <f>IF(AND(ISBLANK(H3),ISBLANK(I3),ISBLANK(J3)),"",IF(K3&gt;L3*2,"FAIL","PASS"))</f>
      </c>
    </row>
    <row r="4" spans="1:14" ht="12.75">
      <c r="A4" s="418">
        <v>2</v>
      </c>
      <c r="B4" s="419">
        <v>-192.78173</v>
      </c>
      <c r="C4" s="419">
        <v>-76.40657</v>
      </c>
      <c r="D4" s="420">
        <v>34.85339</v>
      </c>
      <c r="E4" s="392">
        <f aca="true" t="shared" si="0" ref="E4:E10">SQRT((B4)^2+(C4)^2+(D4)^2)</f>
        <v>210.2796189730472</v>
      </c>
      <c r="F4" s="392">
        <f aca="true" t="shared" si="1" ref="F4:F10">E4/12</f>
        <v>17.523301581087267</v>
      </c>
      <c r="G4" s="392">
        <f aca="true" t="shared" si="2" ref="G4:G10">F4*0.3048</f>
        <v>5.3411023219153995</v>
      </c>
      <c r="H4" s="430"/>
      <c r="I4" s="431"/>
      <c r="J4" s="432"/>
      <c r="K4" s="436">
        <f>IF(AND(ISBLANK(H4),ISBLANK(I4),ISBLANK(J4)),"",SQRT((B4-H4)^2+(C4-I4)^2+(D4-J4)^2))</f>
      </c>
      <c r="L4" s="436">
        <f>IF(AND(ISBLANK(H4),ISBLANK(I4),ISBLANK(J4)),"",0.00002+(G4*0.0000008)+0.000036+(G4*0.000006)*39.3701)</f>
      </c>
      <c r="M4" s="436">
        <f>IF(AND(ISBLANK(H4),ISBLANK(I4),ISBLANK(J4)),"",ABS(K4-L4))</f>
      </c>
      <c r="N4" s="391">
        <f>IF(AND(ISBLANK(H4),ISBLANK(I4),ISBLANK(J4)),"",IF(K4&gt;L4*2,"FAIL","PASS"))</f>
      </c>
    </row>
    <row r="5" spans="1:14" ht="12.75">
      <c r="A5" s="418">
        <v>3</v>
      </c>
      <c r="B5" s="419">
        <v>-191.62606</v>
      </c>
      <c r="C5" s="419">
        <v>43.24871</v>
      </c>
      <c r="D5" s="420">
        <v>35.84534</v>
      </c>
      <c r="E5" s="392">
        <f t="shared" si="0"/>
        <v>199.68947440339286</v>
      </c>
      <c r="F5" s="392">
        <f t="shared" si="1"/>
        <v>16.640789533616072</v>
      </c>
      <c r="G5" s="392">
        <f t="shared" si="2"/>
        <v>5.072112649846179</v>
      </c>
      <c r="H5" s="430"/>
      <c r="I5" s="431"/>
      <c r="J5" s="432"/>
      <c r="K5" s="436">
        <f aca="true" t="shared" si="3" ref="K5:K10">IF(AND(ISBLANK(H5),ISBLANK(I5),ISBLANK(J5)),"",SQRT((B5-H5)^2+(C5-I5)^2+(D5-J5)^2))</f>
      </c>
      <c r="L5" s="436">
        <f aca="true" t="shared" si="4" ref="L5:L10">IF(AND(ISBLANK(H5),ISBLANK(I5),ISBLANK(J5)),"",0.00002+(G5*0.0000008)+0.000036+(G5*0.000006)*39.3701)</f>
      </c>
      <c r="M5" s="436">
        <f aca="true" t="shared" si="5" ref="M5:M10">IF(AND(ISBLANK(H5),ISBLANK(I5),ISBLANK(J5)),"",ABS(K5-L5))</f>
      </c>
      <c r="N5" s="391">
        <f aca="true" t="shared" si="6" ref="N5:N10">IF(AND(ISBLANK(H5),ISBLANK(I5),ISBLANK(J5)),"",IF(K5&gt;L5*2,"FAIL","PASS"))</f>
      </c>
    </row>
    <row r="6" spans="1:14" ht="12.75">
      <c r="A6" s="418">
        <v>4</v>
      </c>
      <c r="B6" s="419">
        <v>-118.88053</v>
      </c>
      <c r="C6" s="419">
        <v>-36.11081</v>
      </c>
      <c r="D6" s="420">
        <v>-14.44996</v>
      </c>
      <c r="E6" s="392">
        <f t="shared" si="0"/>
        <v>125.08146287895181</v>
      </c>
      <c r="F6" s="392">
        <f t="shared" si="1"/>
        <v>10.42345523991265</v>
      </c>
      <c r="G6" s="392">
        <f t="shared" si="2"/>
        <v>3.177069157125376</v>
      </c>
      <c r="H6" s="430"/>
      <c r="I6" s="431"/>
      <c r="J6" s="432"/>
      <c r="K6" s="436">
        <f t="shared" si="3"/>
      </c>
      <c r="L6" s="436">
        <f t="shared" si="4"/>
      </c>
      <c r="M6" s="436">
        <f t="shared" si="5"/>
      </c>
      <c r="N6" s="391">
        <f t="shared" si="6"/>
      </c>
    </row>
    <row r="7" spans="1:14" ht="12.75">
      <c r="A7" s="418">
        <v>5</v>
      </c>
      <c r="B7" s="419">
        <v>-15.70029</v>
      </c>
      <c r="C7" s="419">
        <v>-35.20182</v>
      </c>
      <c r="D7" s="420">
        <v>-14.92414</v>
      </c>
      <c r="E7" s="392">
        <f t="shared" si="0"/>
        <v>41.33276172887677</v>
      </c>
      <c r="F7" s="392">
        <f t="shared" si="1"/>
        <v>3.4443968107397307</v>
      </c>
      <c r="G7" s="392">
        <f t="shared" si="2"/>
        <v>1.04985214791347</v>
      </c>
      <c r="H7" s="430"/>
      <c r="I7" s="431"/>
      <c r="J7" s="432"/>
      <c r="K7" s="436">
        <f t="shared" si="3"/>
      </c>
      <c r="L7" s="436">
        <f t="shared" si="4"/>
      </c>
      <c r="M7" s="436">
        <f t="shared" si="5"/>
      </c>
      <c r="N7" s="391">
        <f t="shared" si="6"/>
      </c>
    </row>
    <row r="8" spans="1:14" ht="12.75">
      <c r="A8" s="418">
        <v>6</v>
      </c>
      <c r="B8" s="419">
        <v>-14.73771</v>
      </c>
      <c r="C8" s="419">
        <v>-119.727</v>
      </c>
      <c r="D8" s="420">
        <v>-15.53928</v>
      </c>
      <c r="E8" s="392">
        <f t="shared" si="0"/>
        <v>121.62739760416854</v>
      </c>
      <c r="F8" s="392">
        <f t="shared" si="1"/>
        <v>10.135616467014044</v>
      </c>
      <c r="G8" s="392">
        <f t="shared" si="2"/>
        <v>3.0893358991458806</v>
      </c>
      <c r="H8" s="430"/>
      <c r="I8" s="431"/>
      <c r="J8" s="432"/>
      <c r="K8" s="436">
        <f t="shared" si="3"/>
      </c>
      <c r="L8" s="436">
        <f t="shared" si="4"/>
      </c>
      <c r="M8" s="436">
        <f t="shared" si="5"/>
      </c>
      <c r="N8" s="391">
        <f t="shared" si="6"/>
      </c>
    </row>
    <row r="9" spans="1:14" ht="12.75">
      <c r="A9" s="418">
        <v>7</v>
      </c>
      <c r="B9" s="419">
        <v>46.16139</v>
      </c>
      <c r="C9" s="419">
        <v>19.99985</v>
      </c>
      <c r="D9" s="420">
        <v>20.92854</v>
      </c>
      <c r="E9" s="392">
        <f t="shared" si="0"/>
        <v>54.48735370052578</v>
      </c>
      <c r="F9" s="392">
        <f t="shared" si="1"/>
        <v>4.540612808377149</v>
      </c>
      <c r="G9" s="392">
        <f t="shared" si="2"/>
        <v>1.383978783993355</v>
      </c>
      <c r="H9" s="430"/>
      <c r="I9" s="431"/>
      <c r="J9" s="432"/>
      <c r="K9" s="436">
        <f t="shared" si="3"/>
      </c>
      <c r="L9" s="436">
        <f t="shared" si="4"/>
      </c>
      <c r="M9" s="436">
        <f t="shared" si="5"/>
      </c>
      <c r="N9" s="391">
        <f t="shared" si="6"/>
      </c>
    </row>
    <row r="10" spans="1:14" ht="13.5" thickBot="1">
      <c r="A10" s="421">
        <v>8</v>
      </c>
      <c r="B10" s="422">
        <v>-2.38533</v>
      </c>
      <c r="C10" s="422">
        <v>-202.1468</v>
      </c>
      <c r="D10" s="423">
        <v>10.77546</v>
      </c>
      <c r="E10" s="392">
        <f t="shared" si="0"/>
        <v>202.4478428822113</v>
      </c>
      <c r="F10" s="392">
        <f t="shared" si="1"/>
        <v>16.870653573517608</v>
      </c>
      <c r="G10" s="392">
        <f t="shared" si="2"/>
        <v>5.142175209208167</v>
      </c>
      <c r="H10" s="433"/>
      <c r="I10" s="434"/>
      <c r="J10" s="435"/>
      <c r="K10" s="436">
        <f t="shared" si="3"/>
      </c>
      <c r="L10" s="436">
        <f t="shared" si="4"/>
      </c>
      <c r="M10" s="436">
        <f t="shared" si="5"/>
      </c>
      <c r="N10" s="391">
        <f t="shared" si="6"/>
      </c>
    </row>
    <row r="11" ht="13.5" thickBot="1"/>
    <row r="12" spans="7:10" ht="12.75">
      <c r="G12" s="467"/>
      <c r="H12" s="456" t="s">
        <v>82</v>
      </c>
      <c r="I12" s="457" t="s">
        <v>83</v>
      </c>
      <c r="J12" s="458" t="s">
        <v>84</v>
      </c>
    </row>
    <row r="13" spans="7:11" ht="12.75">
      <c r="G13" s="459">
        <v>1</v>
      </c>
      <c r="H13" s="460">
        <f>B3-H3</f>
        <v>-194.23939</v>
      </c>
      <c r="I13" s="461">
        <f>C3-I3</f>
        <v>-196.46168</v>
      </c>
      <c r="J13" s="462">
        <f>D3-J3</f>
        <v>35.38521</v>
      </c>
      <c r="K13" s="391"/>
    </row>
    <row r="14" spans="7:11" ht="12.75">
      <c r="G14" s="459">
        <v>2</v>
      </c>
      <c r="H14" s="460">
        <f aca="true" t="shared" si="7" ref="H14:H20">B4-H4</f>
        <v>-192.78173</v>
      </c>
      <c r="I14" s="461">
        <f aca="true" t="shared" si="8" ref="I14:I20">C4-I4</f>
        <v>-76.40657</v>
      </c>
      <c r="J14" s="462">
        <f aca="true" t="shared" si="9" ref="J14:J20">D4-J4</f>
        <v>34.85339</v>
      </c>
      <c r="K14" s="391"/>
    </row>
    <row r="15" spans="7:11" ht="12.75">
      <c r="G15" s="459">
        <v>3</v>
      </c>
      <c r="H15" s="460">
        <f t="shared" si="7"/>
        <v>-191.62606</v>
      </c>
      <c r="I15" s="461">
        <f t="shared" si="8"/>
        <v>43.24871</v>
      </c>
      <c r="J15" s="462">
        <f t="shared" si="9"/>
        <v>35.84534</v>
      </c>
      <c r="K15" s="391"/>
    </row>
    <row r="16" spans="7:11" ht="12.75">
      <c r="G16" s="459">
        <v>4</v>
      </c>
      <c r="H16" s="460">
        <f t="shared" si="7"/>
        <v>-118.88053</v>
      </c>
      <c r="I16" s="461">
        <f t="shared" si="8"/>
        <v>-36.11081</v>
      </c>
      <c r="J16" s="462">
        <f t="shared" si="9"/>
        <v>-14.44996</v>
      </c>
      <c r="K16" s="391"/>
    </row>
    <row r="17" spans="7:11" ht="12.75">
      <c r="G17" s="459">
        <v>5</v>
      </c>
      <c r="H17" s="460">
        <f t="shared" si="7"/>
        <v>-15.70029</v>
      </c>
      <c r="I17" s="461">
        <f t="shared" si="8"/>
        <v>-35.20182</v>
      </c>
      <c r="J17" s="462">
        <f t="shared" si="9"/>
        <v>-14.92414</v>
      </c>
      <c r="K17" s="391"/>
    </row>
    <row r="18" spans="7:11" ht="12.75">
      <c r="G18" s="459">
        <v>6</v>
      </c>
      <c r="H18" s="460">
        <f t="shared" si="7"/>
        <v>-14.73771</v>
      </c>
      <c r="I18" s="461">
        <f t="shared" si="8"/>
        <v>-119.727</v>
      </c>
      <c r="J18" s="462">
        <f t="shared" si="9"/>
        <v>-15.53928</v>
      </c>
      <c r="K18" s="391"/>
    </row>
    <row r="19" spans="7:11" ht="12.75">
      <c r="G19" s="459">
        <v>7</v>
      </c>
      <c r="H19" s="460">
        <f t="shared" si="7"/>
        <v>46.16139</v>
      </c>
      <c r="I19" s="461">
        <f t="shared" si="8"/>
        <v>19.99985</v>
      </c>
      <c r="J19" s="462">
        <f t="shared" si="9"/>
        <v>20.92854</v>
      </c>
      <c r="K19" s="391"/>
    </row>
    <row r="20" spans="7:11" ht="13.5" thickBot="1">
      <c r="G20" s="463">
        <v>8</v>
      </c>
      <c r="H20" s="464">
        <f t="shared" si="7"/>
        <v>-2.38533</v>
      </c>
      <c r="I20" s="465">
        <f t="shared" si="8"/>
        <v>-202.1468</v>
      </c>
      <c r="J20" s="466">
        <f t="shared" si="9"/>
        <v>10.77546</v>
      </c>
      <c r="K20" s="391"/>
    </row>
    <row r="24" ht="13.5" thickBot="1"/>
    <row r="25" spans="1:11" ht="18.75" thickBot="1">
      <c r="A25" s="390" t="s">
        <v>62</v>
      </c>
      <c r="B25" s="386"/>
      <c r="C25" s="386"/>
      <c r="D25" s="386"/>
      <c r="E25" s="385"/>
      <c r="F25" s="386" t="s">
        <v>63</v>
      </c>
      <c r="G25" s="386"/>
      <c r="H25" s="387"/>
      <c r="I25" s="386" t="s">
        <v>64</v>
      </c>
      <c r="J25" s="386"/>
      <c r="K25" s="387"/>
    </row>
    <row r="26" spans="1:11" ht="12.75">
      <c r="A26" s="394" t="s">
        <v>65</v>
      </c>
      <c r="B26" s="394" t="s">
        <v>65</v>
      </c>
      <c r="C26" s="394" t="s">
        <v>66</v>
      </c>
      <c r="D26" s="394" t="s">
        <v>67</v>
      </c>
      <c r="E26" s="388"/>
      <c r="F26" s="1" t="s">
        <v>59</v>
      </c>
      <c r="G26" s="1"/>
      <c r="H26" s="389"/>
      <c r="I26" s="1" t="s">
        <v>68</v>
      </c>
      <c r="J26" s="2"/>
      <c r="K26" s="393" t="s">
        <v>65</v>
      </c>
    </row>
    <row r="27" spans="1:11" ht="13.5" thickBot="1">
      <c r="A27" s="395" t="s">
        <v>57</v>
      </c>
      <c r="B27" s="395" t="s">
        <v>69</v>
      </c>
      <c r="C27" s="395" t="s">
        <v>69</v>
      </c>
      <c r="D27" s="395" t="s">
        <v>69</v>
      </c>
      <c r="E27" s="388"/>
      <c r="F27" s="2" t="s">
        <v>69</v>
      </c>
      <c r="G27" s="1"/>
      <c r="H27" s="393" t="s">
        <v>70</v>
      </c>
      <c r="I27" s="1"/>
      <c r="J27" s="2" t="s">
        <v>70</v>
      </c>
      <c r="K27" s="393" t="s">
        <v>71</v>
      </c>
    </row>
    <row r="28" spans="1:11" ht="12.75">
      <c r="A28" s="396">
        <v>0</v>
      </c>
      <c r="B28" s="396">
        <f>A28*0.3048</f>
        <v>0</v>
      </c>
      <c r="C28" s="397">
        <f>0.00002+(B28*0.0000008)</f>
        <v>2E-05</v>
      </c>
      <c r="D28" s="397">
        <f>0.000036+(B28*0.000006)</f>
        <v>3.6E-05</v>
      </c>
      <c r="E28" s="400" t="s">
        <v>72</v>
      </c>
      <c r="F28" s="401">
        <f aca="true" t="shared" si="10" ref="F28:F36">C28+D28</f>
        <v>5.6000000000000006E-05</v>
      </c>
      <c r="G28" s="402" t="s">
        <v>72</v>
      </c>
      <c r="H28" s="403">
        <f aca="true" t="shared" si="11" ref="H28:H36">F28*39.3701</f>
        <v>0.0022047256000000005</v>
      </c>
      <c r="I28" s="402" t="s">
        <v>72</v>
      </c>
      <c r="J28" s="401">
        <f aca="true" t="shared" si="12" ref="J28:J36">H28/2</f>
        <v>0.0011023628000000002</v>
      </c>
      <c r="K28" s="403">
        <v>0</v>
      </c>
    </row>
    <row r="29" spans="1:11" ht="12.75">
      <c r="A29" s="396">
        <v>5</v>
      </c>
      <c r="B29" s="396">
        <f aca="true" t="shared" si="13" ref="B29:B36">A29*0.3048</f>
        <v>1.524</v>
      </c>
      <c r="C29" s="397">
        <f aca="true" t="shared" si="14" ref="C29:C36">0.00002+(B29*0.0000008)</f>
        <v>2.1219200000000002E-05</v>
      </c>
      <c r="D29" s="397">
        <f aca="true" t="shared" si="15" ref="D29:D36">0.000036+(B29*0.000006)</f>
        <v>4.5144E-05</v>
      </c>
      <c r="E29" s="404" t="s">
        <v>72</v>
      </c>
      <c r="F29" s="405">
        <f t="shared" si="10"/>
        <v>6.63632E-05</v>
      </c>
      <c r="G29" s="406" t="s">
        <v>72</v>
      </c>
      <c r="H29" s="407">
        <f t="shared" si="11"/>
        <v>0.00261272582032</v>
      </c>
      <c r="I29" s="406" t="s">
        <v>72</v>
      </c>
      <c r="J29" s="405">
        <f t="shared" si="12"/>
        <v>0.00130636291016</v>
      </c>
      <c r="K29" s="407">
        <v>5</v>
      </c>
    </row>
    <row r="30" spans="1:11" ht="12.75">
      <c r="A30" s="396">
        <v>10</v>
      </c>
      <c r="B30" s="396">
        <f t="shared" si="13"/>
        <v>3.048</v>
      </c>
      <c r="C30" s="397">
        <f t="shared" si="14"/>
        <v>2.2438400000000002E-05</v>
      </c>
      <c r="D30" s="397">
        <f t="shared" si="15"/>
        <v>5.4288000000000006E-05</v>
      </c>
      <c r="E30" s="404" t="s">
        <v>72</v>
      </c>
      <c r="F30" s="405">
        <f t="shared" si="10"/>
        <v>7.672640000000001E-05</v>
      </c>
      <c r="G30" s="406" t="s">
        <v>72</v>
      </c>
      <c r="H30" s="407">
        <f t="shared" si="11"/>
        <v>0.0030207260406400005</v>
      </c>
      <c r="I30" s="406" t="s">
        <v>72</v>
      </c>
      <c r="J30" s="405">
        <f t="shared" si="12"/>
        <v>0.0015103630203200003</v>
      </c>
      <c r="K30" s="407">
        <v>10</v>
      </c>
    </row>
    <row r="31" spans="1:11" ht="12.75">
      <c r="A31" s="396">
        <v>15</v>
      </c>
      <c r="B31" s="396">
        <f t="shared" si="13"/>
        <v>4.572</v>
      </c>
      <c r="C31" s="397">
        <f t="shared" si="14"/>
        <v>2.3657600000000002E-05</v>
      </c>
      <c r="D31" s="397">
        <f t="shared" si="15"/>
        <v>6.3432E-05</v>
      </c>
      <c r="E31" s="404" t="s">
        <v>72</v>
      </c>
      <c r="F31" s="405">
        <f t="shared" si="10"/>
        <v>8.708960000000001E-05</v>
      </c>
      <c r="G31" s="406" t="s">
        <v>72</v>
      </c>
      <c r="H31" s="407">
        <f t="shared" si="11"/>
        <v>0.0034287262609600006</v>
      </c>
      <c r="I31" s="406" t="s">
        <v>72</v>
      </c>
      <c r="J31" s="405">
        <f t="shared" si="12"/>
        <v>0.0017143631304800003</v>
      </c>
      <c r="K31" s="407">
        <v>15</v>
      </c>
    </row>
    <row r="32" spans="1:11" ht="12.75">
      <c r="A32" s="396">
        <v>20</v>
      </c>
      <c r="B32" s="396">
        <f t="shared" si="13"/>
        <v>6.096</v>
      </c>
      <c r="C32" s="397">
        <f t="shared" si="14"/>
        <v>2.4876800000000002E-05</v>
      </c>
      <c r="D32" s="397">
        <f t="shared" si="15"/>
        <v>7.2576E-05</v>
      </c>
      <c r="E32" s="404" t="s">
        <v>72</v>
      </c>
      <c r="F32" s="405">
        <f t="shared" si="10"/>
        <v>9.74528E-05</v>
      </c>
      <c r="G32" s="406" t="s">
        <v>72</v>
      </c>
      <c r="H32" s="407">
        <f t="shared" si="11"/>
        <v>0.00383672648128</v>
      </c>
      <c r="I32" s="406" t="s">
        <v>72</v>
      </c>
      <c r="J32" s="405">
        <f t="shared" si="12"/>
        <v>0.00191836324064</v>
      </c>
      <c r="K32" s="407">
        <v>20</v>
      </c>
    </row>
    <row r="33" spans="1:11" ht="12.75">
      <c r="A33" s="396">
        <v>25</v>
      </c>
      <c r="B33" s="396">
        <f t="shared" si="13"/>
        <v>7.62</v>
      </c>
      <c r="C33" s="397">
        <f t="shared" si="14"/>
        <v>2.6096000000000002E-05</v>
      </c>
      <c r="D33" s="397">
        <f t="shared" si="15"/>
        <v>8.172E-05</v>
      </c>
      <c r="E33" s="404" t="s">
        <v>72</v>
      </c>
      <c r="F33" s="405">
        <f t="shared" si="10"/>
        <v>0.000107816</v>
      </c>
      <c r="G33" s="406" t="s">
        <v>72</v>
      </c>
      <c r="H33" s="407">
        <f t="shared" si="11"/>
        <v>0.0042447267016</v>
      </c>
      <c r="I33" s="406" t="s">
        <v>72</v>
      </c>
      <c r="J33" s="405">
        <f t="shared" si="12"/>
        <v>0.0021223633508</v>
      </c>
      <c r="K33" s="407">
        <v>25</v>
      </c>
    </row>
    <row r="34" spans="1:11" ht="12.75">
      <c r="A34" s="396">
        <v>30</v>
      </c>
      <c r="B34" s="396">
        <f t="shared" si="13"/>
        <v>9.144</v>
      </c>
      <c r="C34" s="397">
        <f t="shared" si="14"/>
        <v>2.7315200000000002E-05</v>
      </c>
      <c r="D34" s="397">
        <f t="shared" si="15"/>
        <v>9.0864E-05</v>
      </c>
      <c r="E34" s="404" t="s">
        <v>72</v>
      </c>
      <c r="F34" s="405">
        <f t="shared" si="10"/>
        <v>0.00011817920000000001</v>
      </c>
      <c r="G34" s="406" t="s">
        <v>72</v>
      </c>
      <c r="H34" s="407">
        <f t="shared" si="11"/>
        <v>0.004652726921920001</v>
      </c>
      <c r="I34" s="406" t="s">
        <v>72</v>
      </c>
      <c r="J34" s="405">
        <f t="shared" si="12"/>
        <v>0.0023263634609600003</v>
      </c>
      <c r="K34" s="407">
        <v>30</v>
      </c>
    </row>
    <row r="35" spans="1:11" ht="12.75">
      <c r="A35" s="396">
        <v>35</v>
      </c>
      <c r="B35" s="396">
        <f t="shared" si="13"/>
        <v>10.668000000000001</v>
      </c>
      <c r="C35" s="397">
        <f t="shared" si="14"/>
        <v>2.8534400000000002E-05</v>
      </c>
      <c r="D35" s="397">
        <f t="shared" si="15"/>
        <v>0.00010000800000000001</v>
      </c>
      <c r="E35" s="404" t="s">
        <v>72</v>
      </c>
      <c r="F35" s="405">
        <f t="shared" si="10"/>
        <v>0.00012854240000000002</v>
      </c>
      <c r="G35" s="406" t="s">
        <v>72</v>
      </c>
      <c r="H35" s="407">
        <f t="shared" si="11"/>
        <v>0.005060727142240001</v>
      </c>
      <c r="I35" s="406" t="s">
        <v>72</v>
      </c>
      <c r="J35" s="405">
        <f t="shared" si="12"/>
        <v>0.0025303635711200006</v>
      </c>
      <c r="K35" s="407">
        <v>35</v>
      </c>
    </row>
    <row r="36" spans="1:11" ht="13.5" thickBot="1">
      <c r="A36" s="398">
        <v>40</v>
      </c>
      <c r="B36" s="398">
        <f t="shared" si="13"/>
        <v>12.192</v>
      </c>
      <c r="C36" s="399">
        <f t="shared" si="14"/>
        <v>2.97536E-05</v>
      </c>
      <c r="D36" s="399">
        <f t="shared" si="15"/>
        <v>0.000109152</v>
      </c>
      <c r="E36" s="408" t="s">
        <v>72</v>
      </c>
      <c r="F36" s="409">
        <f t="shared" si="10"/>
        <v>0.0001389056</v>
      </c>
      <c r="G36" s="410" t="s">
        <v>72</v>
      </c>
      <c r="H36" s="411">
        <f t="shared" si="11"/>
        <v>0.00546872736256</v>
      </c>
      <c r="I36" s="410" t="s">
        <v>72</v>
      </c>
      <c r="J36" s="409">
        <f t="shared" si="12"/>
        <v>0.00273436368128</v>
      </c>
      <c r="K36" s="411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Laser Tracker</cp:lastModifiedBy>
  <cp:lastPrinted>2007-07-27T13:55:28Z</cp:lastPrinted>
  <dcterms:created xsi:type="dcterms:W3CDTF">2007-07-06T13:15:08Z</dcterms:created>
  <dcterms:modified xsi:type="dcterms:W3CDTF">2007-10-18T14:02:32Z</dcterms:modified>
  <cp:category/>
  <cp:version/>
  <cp:contentType/>
  <cp:contentStatus/>
</cp:coreProperties>
</file>