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0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<sst xmlns="http://schemas.openxmlformats.org/spreadsheetml/2006/main" count="343" uniqueCount="102">
  <si>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</si>
  <si>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</si>
  <si>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</si>
  <si>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</si>
  <si>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</si>
  <si>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</si>
  <si>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</si>
  <si>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</si>
  <si>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</si>
  <si>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</si>
  <si>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</si>
  <si>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</si>
  <si>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</si>
  <si>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</si>
  <si>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</si>
  <si>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</si>
  <si>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</si>
  <si>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</si>
  <si>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</si>
  <si>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</si>
  <si>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</si>
  <si>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</si>
  <si>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</si>
  <si>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</si>
  <si>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</si>
  <si>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</si>
  <si>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</si>
  <si>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</si>
  <si>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</si>
  <si>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</si>
  <si>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</si>
  <si>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</si>
  <si>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</si>
  <si>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</si>
  <si>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</si>
  <si>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</si>
  <si>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</si>
  <si>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</si>
  <si>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</si>
  <si>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</si>
  <si>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</si>
  <si>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</si>
  <si>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</si>
  <si>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</si>
  <si>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</si>
  <si>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</si>
  <si>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</si>
  <si>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</si>
  <si>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</si>
  <si>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</si>
  <si>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</si>
  <si>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</si>
  <si>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</si>
  <si>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</si>
  <si>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</si>
  <si>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</si>
  <si>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</si>
  <si>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</si>
  <si>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</si>
  <si>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</si>
  <si>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</si>
  <si>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</si>
  <si>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</si>
  <si>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</si>
  <si>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</si>
  <si>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</si>
  <si>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</si>
  <si>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</si>
  <si>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</si>
  <si>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</si>
  <si>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</si>
  <si>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</si>
  <si>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</si>
  <si>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</si>
  <si>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</si>
  <si>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</si>
  <si>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</si>
  <si>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</si>
  <si>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</si>
  <si>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</si>
  <si>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</si>
  <si>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</si>
  <si>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</si>
  <si>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</si>
  <si>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</si>
  <si>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</si>
  <si>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</si>
  <si>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</si>
  <si>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</si>
  <si>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</si>
  <si>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</si>
  <si>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</si>
  <si>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</si>
  <si>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</si>
  <si>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</si>
  <si>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040808 initial D Datum</t>
  </si>
  <si>
    <t>Nominals</t>
  </si>
  <si>
    <t>040808 Post ADJ 1</t>
  </si>
  <si>
    <t>040808 Post ADJ2</t>
  </si>
  <si>
    <t>040808 Post ADJ 3</t>
  </si>
  <si>
    <t>040908 Post ADJ 4</t>
  </si>
  <si>
    <t>040908 Post ADJ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</si>
</sst>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66" fontId="0" fillId="18" borderId="63" xfId="0" applyNumberFormat="1" applyFill="1" applyBorder="1" applyAlignment="1">
      <alignment/>
    </xf>
    <xf numFmtId="166" fontId="0" fillId="18" borderId="66" xfId="0" applyNumberFormat="1" applyFill="1" applyBorder="1" applyAlignment="1">
      <alignment/>
    </xf>
    <xf numFmtId="166" fontId="0" fillId="13" borderId="66" xfId="0" applyNumberFormat="1" applyFill="1" applyBorder="1" applyAlignment="1">
      <alignment/>
    </xf>
    <xf numFmtId="2" fontId="0" fillId="13" borderId="63" xfId="0" applyNumberFormat="1" applyFill="1" applyBorder="1" applyAlignment="1">
      <alignment/>
    </xf>
    <xf numFmtId="2" fontId="0" fillId="13" borderId="66" xfId="0" applyNumberFormat="1" applyFill="1" applyBorder="1" applyAlignment="1">
      <alignment/>
    </xf>
    <xf numFmtId="166" fontId="0" fillId="13" borderId="39" xfId="0" applyNumberFormat="1" applyFill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66" xfId="0" applyNumberFormat="1" applyFill="1" applyBorder="1" applyAlignment="1">
      <alignment/>
    </xf>
    <xf numFmtId="168" fontId="0" fillId="13" borderId="66" xfId="0" applyNumberFormat="1" applyFill="1" applyBorder="1" applyAlignment="1">
      <alignment/>
    </xf>
    <xf numFmtId="166" fontId="0" fillId="6" borderId="37" xfId="0" applyNumberFormat="1" applyFill="1" applyBorder="1" applyAlignment="1">
      <alignment/>
    </xf>
    <xf numFmtId="166" fontId="0" fillId="6" borderId="39" xfId="0" applyNumberFormat="1" applyFill="1" applyBorder="1" applyAlignment="1">
      <alignment/>
    </xf>
    <xf numFmtId="166" fontId="0" fillId="13" borderId="80" xfId="0" applyNumberFormat="1" applyFill="1" applyBorder="1" applyAlignment="1">
      <alignment horizontal="center"/>
    </xf>
    <xf numFmtId="166" fontId="0" fillId="6" borderId="37" xfId="0" applyNumberFormat="1" applyFill="1" applyBorder="1" applyAlignment="1">
      <alignment horizontal="center"/>
    </xf>
    <xf numFmtId="166" fontId="0" fillId="6" borderId="39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D1">
      <selection activeCell="D57" sqref="D57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58"/>
      <c r="J2" s="3"/>
      <c r="Q2" s="412"/>
      <c r="R2" s="412"/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2"/>
      <c r="J3" s="3"/>
      <c r="K3" t="s">
        <v>96</v>
      </c>
      <c r="Q3" s="412"/>
      <c r="R3" s="412"/>
    </row>
    <row r="4" spans="1:18" ht="13.5" thickBot="1">
      <c r="A4" s="98" t="s">
        <v>0</v>
      </c>
      <c r="B4" s="500"/>
      <c r="C4" s="501"/>
      <c r="D4" s="502"/>
      <c r="E4" s="94"/>
      <c r="F4" s="95"/>
      <c r="G4" s="96">
        <f>IF(D5&gt;-1,D5,"")</f>
      </c>
      <c r="H4" s="97"/>
      <c r="I4" s="504"/>
      <c r="J4" s="3"/>
      <c r="K4">
        <v>21.512</v>
      </c>
      <c r="L4">
        <v>45.685</v>
      </c>
      <c r="M4">
        <v>-8.815</v>
      </c>
      <c r="Q4" s="412"/>
      <c r="R4" s="412"/>
    </row>
    <row r="5" spans="1:18" ht="12.75">
      <c r="A5" s="497">
        <v>1</v>
      </c>
      <c r="B5" s="512">
        <v>21.512</v>
      </c>
      <c r="C5" s="512">
        <v>45.685</v>
      </c>
      <c r="D5" s="512">
        <v>-8.815</v>
      </c>
      <c r="E5" s="499">
        <f aca="true" t="shared" si="0" ref="E5:E19">57.3*ATAN2(B5-60,C5)</f>
        <v>130.12253929738432</v>
      </c>
      <c r="F5" s="89">
        <f aca="true" t="shared" si="1" ref="F5:F19">57.3*ATAN2(B5,D5)</f>
        <v>-22.284051315850746</v>
      </c>
      <c r="G5" s="86">
        <f aca="true" t="shared" si="2" ref="G5:G19">SUMPRODUCT(G$24:I$24,B5:D5)</f>
        <v>-0.9258531290059979</v>
      </c>
      <c r="H5" s="87">
        <f aca="true" t="shared" si="3" ref="H5:H19">SUMPRODUCT(G$23:I$23,B5:D5)</f>
        <v>7.074965293483042</v>
      </c>
      <c r="J5" s="3"/>
      <c r="K5">
        <v>27.868</v>
      </c>
      <c r="L5" s="14">
        <v>50.687</v>
      </c>
      <c r="M5">
        <v>-11.123</v>
      </c>
      <c r="Q5" s="412"/>
      <c r="R5" s="412"/>
    </row>
    <row r="6" spans="1:18" ht="12.75">
      <c r="A6" s="498">
        <v>2</v>
      </c>
      <c r="B6" s="512">
        <v>27.868</v>
      </c>
      <c r="C6" s="512">
        <v>50.687</v>
      </c>
      <c r="D6" s="512">
        <v>-11.123</v>
      </c>
      <c r="E6" s="499">
        <f t="shared" si="0"/>
        <v>122.38084255832631</v>
      </c>
      <c r="F6" s="89">
        <f t="shared" si="1"/>
        <v>-21.760107615140136</v>
      </c>
      <c r="G6" s="21">
        <f t="shared" si="2"/>
        <v>-0.920783666801924</v>
      </c>
      <c r="H6" s="81">
        <f t="shared" si="3"/>
        <v>9.392492765932083</v>
      </c>
      <c r="J6" s="3"/>
      <c r="K6">
        <v>55.99</v>
      </c>
      <c r="L6">
        <v>52.606</v>
      </c>
      <c r="M6">
        <v>-21.327</v>
      </c>
      <c r="Q6" s="412"/>
      <c r="R6" s="412"/>
    </row>
    <row r="7" spans="1:18" ht="12.75">
      <c r="A7" s="498">
        <v>3</v>
      </c>
      <c r="B7" s="512">
        <v>55.99</v>
      </c>
      <c r="C7" s="512">
        <v>52.606</v>
      </c>
      <c r="D7" s="512">
        <v>-21.327</v>
      </c>
      <c r="E7" s="499">
        <f t="shared" si="0"/>
        <v>94.36600884212237</v>
      </c>
      <c r="F7" s="89">
        <f t="shared" si="1"/>
        <v>-20.853738647645304</v>
      </c>
      <c r="G7" s="21">
        <f t="shared" si="2"/>
        <v>-0.8911166986968766</v>
      </c>
      <c r="H7" s="81">
        <f t="shared" si="3"/>
        <v>19.65224842795089</v>
      </c>
      <c r="J7" s="3"/>
      <c r="K7">
        <v>79.702</v>
      </c>
      <c r="L7">
        <v>38.149</v>
      </c>
      <c r="M7">
        <v>-29.952</v>
      </c>
      <c r="Q7" s="412"/>
      <c r="R7" s="412"/>
    </row>
    <row r="8" spans="1:18" ht="12.75">
      <c r="A8" s="498">
        <v>4</v>
      </c>
      <c r="B8" s="512">
        <v>79.702</v>
      </c>
      <c r="C8" s="512">
        <v>38.149</v>
      </c>
      <c r="D8" s="512">
        <v>-29.952</v>
      </c>
      <c r="E8" s="499">
        <f t="shared" si="0"/>
        <v>62.69058607299726</v>
      </c>
      <c r="F8" s="89">
        <f t="shared" si="1"/>
        <v>-20.59773001817334</v>
      </c>
      <c r="G8" s="21">
        <f t="shared" si="2"/>
        <v>-0.8859839144370838</v>
      </c>
      <c r="H8" s="81">
        <f t="shared" si="3"/>
        <v>28.286894906936922</v>
      </c>
      <c r="K8">
        <v>89.299</v>
      </c>
      <c r="L8">
        <v>26.546</v>
      </c>
      <c r="M8">
        <v>-33.443</v>
      </c>
      <c r="Q8" s="412"/>
      <c r="R8" s="412"/>
    </row>
    <row r="9" spans="1:18" ht="12.75">
      <c r="A9" s="498">
        <v>5</v>
      </c>
      <c r="B9" s="512">
        <v>89.299</v>
      </c>
      <c r="C9" s="512">
        <v>26.546</v>
      </c>
      <c r="D9" s="512">
        <v>-33.443</v>
      </c>
      <c r="E9" s="499">
        <f t="shared" si="0"/>
        <v>42.180872288582655</v>
      </c>
      <c r="F9" s="89">
        <f t="shared" si="1"/>
        <v>-20.532732626864775</v>
      </c>
      <c r="G9" s="21">
        <f t="shared" si="2"/>
        <v>-0.8840835381042389</v>
      </c>
      <c r="H9" s="81">
        <f t="shared" si="3"/>
        <v>31.781466446170295</v>
      </c>
      <c r="K9">
        <v>64.569</v>
      </c>
      <c r="L9">
        <v>-49.015</v>
      </c>
      <c r="M9">
        <v>-24.434</v>
      </c>
      <c r="Q9" s="412"/>
      <c r="R9" s="412"/>
    </row>
    <row r="10" spans="1:18" ht="12.75">
      <c r="A10" s="498">
        <v>6</v>
      </c>
      <c r="B10" s="512">
        <v>64.569</v>
      </c>
      <c r="C10" s="512">
        <v>-49.015</v>
      </c>
      <c r="D10" s="512">
        <v>-24.434</v>
      </c>
      <c r="E10" s="499">
        <f t="shared" si="0"/>
        <v>-84.68072249788223</v>
      </c>
      <c r="F10" s="89">
        <f t="shared" si="1"/>
        <v>-20.729015729865967</v>
      </c>
      <c r="G10" s="21">
        <f t="shared" si="2"/>
        <v>-0.8765508618877824</v>
      </c>
      <c r="H10" s="81">
        <f t="shared" si="3"/>
        <v>22.786623246681046</v>
      </c>
      <c r="K10">
        <v>45.845</v>
      </c>
      <c r="L10">
        <v>-53.37</v>
      </c>
      <c r="M10">
        <v>-17.616</v>
      </c>
      <c r="N10" s="412"/>
      <c r="O10" s="1"/>
      <c r="P10" s="412"/>
      <c r="Q10" s="412"/>
      <c r="R10" s="412"/>
    </row>
    <row r="11" spans="1:18" ht="12.75">
      <c r="A11" s="498">
        <v>7</v>
      </c>
      <c r="B11" s="512">
        <v>45.845</v>
      </c>
      <c r="C11" s="512">
        <v>-53.37</v>
      </c>
      <c r="D11" s="512">
        <v>-17.616</v>
      </c>
      <c r="E11" s="499">
        <f t="shared" si="0"/>
        <v>-104.86193731415962</v>
      </c>
      <c r="F11" s="89">
        <f t="shared" si="1"/>
        <v>-21.020883896947456</v>
      </c>
      <c r="G11" s="21">
        <f t="shared" si="2"/>
        <v>-0.8737117369992795</v>
      </c>
      <c r="H11" s="81">
        <f t="shared" si="3"/>
        <v>15.973959056095474</v>
      </c>
      <c r="K11">
        <v>25.807</v>
      </c>
      <c r="L11">
        <v>-42.483</v>
      </c>
      <c r="M11">
        <v>-10.338</v>
      </c>
      <c r="N11" s="454"/>
      <c r="O11" s="1"/>
      <c r="P11" s="1"/>
      <c r="Q11" s="1"/>
      <c r="R11" s="1"/>
    </row>
    <row r="12" spans="1:18" ht="12.75">
      <c r="A12" s="498">
        <v>8</v>
      </c>
      <c r="B12" s="512">
        <v>25.807</v>
      </c>
      <c r="C12" s="512">
        <v>-42.483</v>
      </c>
      <c r="D12" s="512">
        <v>-10.338</v>
      </c>
      <c r="E12" s="499">
        <f t="shared" si="0"/>
        <v>-128.8387956263317</v>
      </c>
      <c r="F12" s="89">
        <f t="shared" si="1"/>
        <v>-21.832103449002588</v>
      </c>
      <c r="G12" s="21">
        <f t="shared" si="2"/>
        <v>-0.8880284748791887</v>
      </c>
      <c r="H12" s="81">
        <f t="shared" si="3"/>
        <v>8.669052390216525</v>
      </c>
      <c r="K12" s="3"/>
      <c r="L12" s="1"/>
      <c r="M12" s="1"/>
      <c r="N12" s="1"/>
      <c r="O12" s="1"/>
      <c r="P12" s="1"/>
      <c r="Q12" s="1"/>
      <c r="R12" s="1"/>
    </row>
    <row r="13" spans="1:12" ht="12.75">
      <c r="A13" s="498">
        <v>9</v>
      </c>
      <c r="B13" s="512"/>
      <c r="C13" s="512"/>
      <c r="D13" s="512"/>
      <c r="E13" s="499">
        <f t="shared" si="0"/>
        <v>180.01325905069513</v>
      </c>
      <c r="F13" s="89" t="e">
        <f t="shared" si="1"/>
        <v>#DIV/0!</v>
      </c>
      <c r="G13" s="21">
        <f t="shared" si="2"/>
        <v>0</v>
      </c>
      <c r="H13" s="81">
        <f t="shared" si="3"/>
        <v>0</v>
      </c>
      <c r="L13" s="504"/>
    </row>
    <row r="14" spans="1:8" ht="12.75">
      <c r="A14" s="498">
        <v>10</v>
      </c>
      <c r="B14" s="512"/>
      <c r="C14" s="512"/>
      <c r="D14" s="512"/>
      <c r="E14" s="499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498">
        <v>11</v>
      </c>
      <c r="B15" s="513"/>
      <c r="C15" s="513"/>
      <c r="D15" s="513"/>
      <c r="E15" s="499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59"/>
      <c r="C16" s="460"/>
      <c r="D16" s="461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5"/>
    </row>
    <row r="17" spans="1:9" ht="13.5" thickBot="1">
      <c r="A17" s="84">
        <v>13</v>
      </c>
      <c r="B17" s="459"/>
      <c r="C17" s="460"/>
      <c r="D17" s="461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5"/>
    </row>
    <row r="18" spans="1:14" ht="13.5" thickBot="1">
      <c r="A18" s="84">
        <v>14</v>
      </c>
      <c r="B18" s="459"/>
      <c r="C18" s="460"/>
      <c r="D18" s="461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5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2"/>
      <c r="C19" s="463"/>
      <c r="D19" s="464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5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>
        <v>1</v>
      </c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40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20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0.6427876096865393</v>
      </c>
      <c r="H23" s="37">
        <v>0</v>
      </c>
      <c r="I23" s="38">
        <f>COS(N20*ACOS(-1)/180)</f>
        <v>0.766044443118978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>
        <v>-72.80315</v>
      </c>
      <c r="C24">
        <v>-63.02813</v>
      </c>
      <c r="D24">
        <v>-41.61828</v>
      </c>
      <c r="F24" s="39" t="s">
        <v>14</v>
      </c>
      <c r="G24" s="40">
        <f>SIN(N21*ACOS(-1)/180)</f>
        <v>0.3420201433256687</v>
      </c>
      <c r="H24" s="40">
        <v>0</v>
      </c>
      <c r="I24" s="41">
        <f>N24*COS(N21*ACOS(-1)/180)</f>
        <v>0.9396926207859084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>
        <v>-161.85646</v>
      </c>
      <c r="C25">
        <v>-68.15584</v>
      </c>
      <c r="D25">
        <v>-41.40763</v>
      </c>
      <c r="J25" s="14"/>
      <c r="K25" s="14"/>
    </row>
    <row r="26" spans="1:12" ht="13.5" thickBot="1">
      <c r="A26" s="35">
        <v>3</v>
      </c>
      <c r="B26">
        <v>-77.30445</v>
      </c>
      <c r="C26">
        <v>-139.85885</v>
      </c>
      <c r="D26">
        <v>-69.74324</v>
      </c>
      <c r="H26" t="s">
        <v>95</v>
      </c>
      <c r="J26" s="14"/>
      <c r="K26" s="14"/>
      <c r="L26" s="3" t="s">
        <v>99</v>
      </c>
    </row>
    <row r="27" spans="8:14" ht="13.5" thickBot="1">
      <c r="H27">
        <v>-71.0315</v>
      </c>
      <c r="I27">
        <v>-74.71616</v>
      </c>
      <c r="J27">
        <v>-38.11224</v>
      </c>
      <c r="L27">
        <v>-71.02722</v>
      </c>
      <c r="M27">
        <v>-74.71598</v>
      </c>
      <c r="N27">
        <v>-38.12108</v>
      </c>
    </row>
    <row r="28" spans="1:14" ht="12.75">
      <c r="A28" s="20" t="s">
        <v>45</v>
      </c>
      <c r="B28" s="16"/>
      <c r="C28" s="16"/>
      <c r="D28" s="17"/>
      <c r="E28" s="73" t="s">
        <v>42</v>
      </c>
      <c r="H28">
        <v>-65.75881</v>
      </c>
      <c r="I28">
        <v>-81.26493</v>
      </c>
      <c r="J28">
        <v>-38.17655</v>
      </c>
      <c r="L28">
        <v>-65.75364</v>
      </c>
      <c r="M28">
        <v>-81.26468</v>
      </c>
      <c r="N28">
        <v>-38.1837</v>
      </c>
    </row>
    <row r="29" spans="1:14" ht="13.5" thickBot="1">
      <c r="A29" s="33"/>
      <c r="B29" s="18"/>
      <c r="C29" s="18"/>
      <c r="D29" s="19"/>
      <c r="E29" s="14"/>
      <c r="F29" s="15"/>
      <c r="H29">
        <v>-62.616</v>
      </c>
      <c r="I29">
        <v>-111.07608</v>
      </c>
      <c r="J29">
        <v>-38.28461</v>
      </c>
      <c r="L29">
        <v>-62.61357</v>
      </c>
      <c r="M29">
        <v>-111.07908</v>
      </c>
      <c r="N29">
        <v>-38.27996</v>
      </c>
    </row>
    <row r="30" spans="1:19" ht="12.75">
      <c r="A30" s="414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H30">
        <v>-76.02003</v>
      </c>
      <c r="I30">
        <v>-136.8814</v>
      </c>
      <c r="J30">
        <v>-38.26184</v>
      </c>
      <c r="L30">
        <v>-76.02105</v>
      </c>
      <c r="M30">
        <v>-136.88247</v>
      </c>
      <c r="N30">
        <v>-38.24519</v>
      </c>
      <c r="P30" s="369"/>
      <c r="Q30" s="369"/>
      <c r="R30" s="369"/>
      <c r="S30" s="369"/>
    </row>
    <row r="31" spans="1:19" ht="12.75">
      <c r="A31" s="415">
        <v>1</v>
      </c>
      <c r="B31" s="420">
        <v>-71.02677</v>
      </c>
      <c r="C31" s="420">
        <v>-74.71638</v>
      </c>
      <c r="D31" s="420">
        <v>-38.11895</v>
      </c>
      <c r="E31" s="14" t="b">
        <f>AND(ISBLANK(B31),ISBLANK(C31),ISBLANK(D31))</f>
        <v>0</v>
      </c>
      <c r="F31" s="15"/>
      <c r="H31">
        <v>-87.19197</v>
      </c>
      <c r="I31">
        <v>-147.56161</v>
      </c>
      <c r="J31">
        <v>-38.20484</v>
      </c>
      <c r="L31">
        <v>-87.19412</v>
      </c>
      <c r="M31">
        <v>-147.56205</v>
      </c>
      <c r="N31">
        <v>-38.17999</v>
      </c>
      <c r="P31" s="369"/>
      <c r="Q31" s="369"/>
      <c r="R31" s="369"/>
      <c r="S31" s="369"/>
    </row>
    <row r="32" spans="1:19" ht="12.75">
      <c r="A32" s="415">
        <v>2</v>
      </c>
      <c r="B32" s="420">
        <v>-65.75111</v>
      </c>
      <c r="C32" s="420">
        <v>-81.26625</v>
      </c>
      <c r="D32" s="420">
        <v>-38.18037</v>
      </c>
      <c r="E32" s="14" t="b">
        <f aca="true" t="shared" si="4" ref="E32:E45">AND(ISBLANK(B32),ISBLANK(C32),ISBLANK(D32))</f>
        <v>0</v>
      </c>
      <c r="F32" s="15"/>
      <c r="H32">
        <v>-163.76407</v>
      </c>
      <c r="I32">
        <v>-124.36887</v>
      </c>
      <c r="J32">
        <v>-37.45978</v>
      </c>
      <c r="L32">
        <v>-163.76448</v>
      </c>
      <c r="M32">
        <v>-124.37153</v>
      </c>
      <c r="N32">
        <v>-37.44683</v>
      </c>
      <c r="P32" s="369"/>
      <c r="Q32" s="369"/>
      <c r="R32" s="369"/>
      <c r="S32" s="369"/>
    </row>
    <row r="33" spans="1:19" ht="12.75">
      <c r="A33" s="415">
        <v>3</v>
      </c>
      <c r="B33" s="420">
        <v>-62.61414</v>
      </c>
      <c r="C33" s="420">
        <v>-111.07986</v>
      </c>
      <c r="D33" s="420">
        <v>-38.27575</v>
      </c>
      <c r="E33" s="14" t="b">
        <f t="shared" si="4"/>
        <v>0</v>
      </c>
      <c r="F33" s="15"/>
      <c r="H33">
        <v>-168.93375</v>
      </c>
      <c r="I33">
        <v>-104.63956</v>
      </c>
      <c r="J33">
        <v>-37.3462</v>
      </c>
      <c r="L33">
        <v>-168.93219</v>
      </c>
      <c r="M33">
        <v>-104.64266</v>
      </c>
      <c r="N33">
        <v>-37.33452</v>
      </c>
      <c r="P33" s="369"/>
      <c r="Q33" s="369"/>
      <c r="R33" s="369"/>
      <c r="S33" s="369"/>
    </row>
    <row r="34" spans="1:19" ht="12.75">
      <c r="A34" s="415">
        <v>4</v>
      </c>
      <c r="B34" s="420">
        <v>-76.01995</v>
      </c>
      <c r="C34" s="420">
        <v>-136.88462</v>
      </c>
      <c r="D34" s="420">
        <v>-38.24019</v>
      </c>
      <c r="E34" s="14" t="b">
        <f t="shared" si="4"/>
        <v>0</v>
      </c>
      <c r="F34" s="15"/>
      <c r="H34">
        <v>-158.93398</v>
      </c>
      <c r="I34">
        <v>-82.8877</v>
      </c>
      <c r="J34">
        <v>-37.36997</v>
      </c>
      <c r="L34">
        <v>-158.93382</v>
      </c>
      <c r="M34">
        <v>-82.89119</v>
      </c>
      <c r="N34">
        <v>-37.36957</v>
      </c>
      <c r="P34" s="369"/>
      <c r="Q34" s="369"/>
      <c r="R34" s="369"/>
      <c r="S34" s="369"/>
    </row>
    <row r="35" spans="1:19" ht="12.75">
      <c r="A35" s="415">
        <v>5</v>
      </c>
      <c r="B35" s="420">
        <v>-87.19449</v>
      </c>
      <c r="C35" s="420">
        <v>-147.56406</v>
      </c>
      <c r="D35" s="420">
        <v>-38.17728</v>
      </c>
      <c r="E35" s="14" t="b">
        <f t="shared" si="4"/>
        <v>0</v>
      </c>
      <c r="F35" s="15"/>
      <c r="P35" s="369"/>
      <c r="Q35" s="369"/>
      <c r="R35" s="369"/>
      <c r="S35" s="369"/>
    </row>
    <row r="36" spans="1:19" ht="12.75">
      <c r="A36" s="415">
        <v>6</v>
      </c>
      <c r="B36" s="420">
        <v>-163.76412</v>
      </c>
      <c r="C36" s="420">
        <v>-124.37481</v>
      </c>
      <c r="D36" s="420">
        <v>-37.4416</v>
      </c>
      <c r="E36" s="14" t="b">
        <f t="shared" si="4"/>
        <v>0</v>
      </c>
      <c r="F36" s="15"/>
      <c r="H36" t="s">
        <v>97</v>
      </c>
      <c r="L36" t="s">
        <v>100</v>
      </c>
      <c r="P36" s="369"/>
      <c r="Q36" s="369"/>
      <c r="R36" s="369"/>
      <c r="S36" s="369"/>
    </row>
    <row r="37" spans="1:19" ht="12.75">
      <c r="A37" s="415">
        <v>7</v>
      </c>
      <c r="B37" s="420">
        <v>-168.931</v>
      </c>
      <c r="C37" s="420">
        <v>-104.6461</v>
      </c>
      <c r="D37" s="420">
        <v>-37.32864</v>
      </c>
      <c r="E37" s="14" t="b">
        <f t="shared" si="4"/>
        <v>0</v>
      </c>
      <c r="F37" s="15"/>
      <c r="G37" s="456"/>
      <c r="H37">
        <v>-71.0286</v>
      </c>
      <c r="I37">
        <v>-74.71154</v>
      </c>
      <c r="J37">
        <v>-38.13043</v>
      </c>
      <c r="L37">
        <v>-71.02678</v>
      </c>
      <c r="M37">
        <v>-74.71552</v>
      </c>
      <c r="N37">
        <v>-38.12003</v>
      </c>
      <c r="P37" s="369"/>
      <c r="Q37" s="369"/>
      <c r="R37" s="369"/>
      <c r="S37" s="369"/>
    </row>
    <row r="38" spans="1:19" ht="12.75">
      <c r="A38" s="415">
        <v>8</v>
      </c>
      <c r="B38" s="420">
        <v>-158.93311</v>
      </c>
      <c r="C38" s="420">
        <v>-82.89342</v>
      </c>
      <c r="D38" s="420">
        <v>-37.35815</v>
      </c>
      <c r="E38" s="14" t="b">
        <f t="shared" si="4"/>
        <v>0</v>
      </c>
      <c r="F38" s="14"/>
      <c r="G38" s="456"/>
      <c r="H38">
        <v>-65.75575</v>
      </c>
      <c r="I38">
        <v>-81.26196</v>
      </c>
      <c r="J38">
        <v>-38.19541</v>
      </c>
      <c r="L38">
        <v>-65.75681</v>
      </c>
      <c r="M38">
        <v>-81.26876</v>
      </c>
      <c r="N38">
        <v>-38.18512</v>
      </c>
      <c r="P38" s="369"/>
      <c r="Q38" s="369"/>
      <c r="R38" s="369"/>
      <c r="S38" s="369"/>
    </row>
    <row r="39" spans="1:14" ht="12.75">
      <c r="A39" s="415">
        <v>9</v>
      </c>
      <c r="B39" s="420"/>
      <c r="C39" s="420"/>
      <c r="D39" s="420"/>
      <c r="E39" s="14" t="b">
        <f t="shared" si="4"/>
        <v>1</v>
      </c>
      <c r="F39" s="14"/>
      <c r="H39">
        <v>-62.61497</v>
      </c>
      <c r="I39">
        <v>-111.07251</v>
      </c>
      <c r="J39">
        <v>-38.29487</v>
      </c>
      <c r="K39" s="454"/>
      <c r="L39">
        <v>-62.61294</v>
      </c>
      <c r="M39">
        <v>-111.07872</v>
      </c>
      <c r="N39">
        <v>-38.27654</v>
      </c>
    </row>
    <row r="40" spans="1:14" ht="12.75">
      <c r="A40" s="415">
        <v>10</v>
      </c>
      <c r="B40" s="419"/>
      <c r="C40" s="420"/>
      <c r="D40" s="421"/>
      <c r="E40" s="14" t="b">
        <f t="shared" si="4"/>
        <v>1</v>
      </c>
      <c r="F40" s="14"/>
      <c r="H40">
        <v>-76.02157</v>
      </c>
      <c r="I40">
        <v>-136.87733</v>
      </c>
      <c r="J40">
        <v>-38.26162</v>
      </c>
      <c r="L40">
        <v>-76.02198</v>
      </c>
      <c r="M40">
        <v>-136.88267</v>
      </c>
      <c r="N40">
        <v>-38.24197</v>
      </c>
    </row>
    <row r="41" spans="1:14" ht="12.75">
      <c r="A41" s="415">
        <v>11</v>
      </c>
      <c r="B41" s="419"/>
      <c r="C41" s="420"/>
      <c r="D41" s="421"/>
      <c r="E41" s="14" t="b">
        <f t="shared" si="4"/>
        <v>1</v>
      </c>
      <c r="F41" s="14"/>
      <c r="H41">
        <v>-87.19429</v>
      </c>
      <c r="I41">
        <v>-147.55701</v>
      </c>
      <c r="J41">
        <v>-38.20203</v>
      </c>
      <c r="L41">
        <v>-87.19525</v>
      </c>
      <c r="M41">
        <v>-147.56157</v>
      </c>
      <c r="N41">
        <v>-38.18135</v>
      </c>
    </row>
    <row r="42" spans="1:16" ht="12.75">
      <c r="A42" s="415">
        <v>12</v>
      </c>
      <c r="B42" s="419"/>
      <c r="C42" s="420"/>
      <c r="D42" s="421"/>
      <c r="E42" s="14" t="b">
        <f t="shared" si="4"/>
        <v>1</v>
      </c>
      <c r="F42" s="14"/>
      <c r="H42">
        <v>-163.76487</v>
      </c>
      <c r="I42">
        <v>-124.37094</v>
      </c>
      <c r="J42">
        <v>-37.46037</v>
      </c>
      <c r="L42">
        <v>-163.76461</v>
      </c>
      <c r="M42">
        <v>-124.37412</v>
      </c>
      <c r="N42">
        <v>-37.44582</v>
      </c>
      <c r="P42" s="369"/>
    </row>
    <row r="43" spans="1:16" ht="12.75">
      <c r="A43" s="415">
        <v>13</v>
      </c>
      <c r="B43" s="417"/>
      <c r="C43" s="29"/>
      <c r="D43" s="30"/>
      <c r="E43" s="14" t="b">
        <f t="shared" si="4"/>
        <v>1</v>
      </c>
      <c r="F43" s="14"/>
      <c r="G43" s="3"/>
      <c r="H43">
        <v>-168.93236</v>
      </c>
      <c r="I43">
        <v>-104.64155</v>
      </c>
      <c r="J43">
        <v>-37.34351</v>
      </c>
      <c r="L43">
        <v>-168.93385</v>
      </c>
      <c r="M43">
        <v>-104.64543</v>
      </c>
      <c r="N43">
        <v>-37.32936</v>
      </c>
      <c r="P43" s="369"/>
    </row>
    <row r="44" spans="1:14" ht="12.75">
      <c r="A44" s="415">
        <v>14</v>
      </c>
      <c r="B44" s="417"/>
      <c r="C44" s="29"/>
      <c r="D44" s="30"/>
      <c r="E44" s="14" t="b">
        <f t="shared" si="4"/>
        <v>1</v>
      </c>
      <c r="F44" s="14"/>
      <c r="G44" s="3"/>
      <c r="H44">
        <v>-158.93528</v>
      </c>
      <c r="I44">
        <v>-82.88971</v>
      </c>
      <c r="J44">
        <v>-37.37547</v>
      </c>
      <c r="L44">
        <v>-158.93344</v>
      </c>
      <c r="M44">
        <v>-82.89149</v>
      </c>
      <c r="N44">
        <v>-37.36252</v>
      </c>
    </row>
    <row r="45" spans="1:16" ht="13.5" thickBot="1">
      <c r="A45" s="416">
        <v>15</v>
      </c>
      <c r="B45" s="418"/>
      <c r="C45" s="31"/>
      <c r="D45" s="32"/>
      <c r="E45" s="14" t="b">
        <f t="shared" si="4"/>
        <v>1</v>
      </c>
      <c r="F45" s="14"/>
      <c r="G45" s="3"/>
      <c r="P45" s="369"/>
    </row>
    <row r="46" spans="1:16" ht="12.75">
      <c r="A46" s="14"/>
      <c r="B46" s="14"/>
      <c r="C46" s="14"/>
      <c r="D46" s="14"/>
      <c r="E46" s="14"/>
      <c r="F46" s="14"/>
      <c r="G46" s="3"/>
      <c r="H46" t="s">
        <v>98</v>
      </c>
      <c r="L46" t="s">
        <v>101</v>
      </c>
      <c r="P46" s="369"/>
    </row>
    <row r="47" spans="7:16" ht="12.75">
      <c r="G47" s="3"/>
      <c r="H47">
        <v>-71.02834</v>
      </c>
      <c r="I47">
        <v>-74.71414</v>
      </c>
      <c r="J47">
        <v>-38.13258</v>
      </c>
      <c r="L47">
        <v>-71.02677</v>
      </c>
      <c r="M47">
        <v>-74.71638</v>
      </c>
      <c r="N47">
        <v>-38.11895</v>
      </c>
      <c r="P47" s="369"/>
    </row>
    <row r="48" spans="4:16" ht="12.75">
      <c r="D48" s="14"/>
      <c r="E48" s="14"/>
      <c r="F48" s="14"/>
      <c r="G48" s="14"/>
      <c r="H48">
        <v>-65.75688</v>
      </c>
      <c r="I48">
        <v>-81.26374</v>
      </c>
      <c r="J48">
        <v>-38.19559</v>
      </c>
      <c r="L48">
        <v>-65.75111</v>
      </c>
      <c r="M48">
        <v>-81.26625</v>
      </c>
      <c r="N48">
        <v>-38.18037</v>
      </c>
      <c r="P48" s="369"/>
    </row>
    <row r="49" spans="1:17" ht="12.75">
      <c r="A49" s="3"/>
      <c r="B49" s="3"/>
      <c r="C49" s="3"/>
      <c r="D49" s="422"/>
      <c r="E49" s="422"/>
      <c r="F49" s="422"/>
      <c r="G49" s="3"/>
      <c r="H49">
        <v>-62.61604</v>
      </c>
      <c r="I49">
        <v>-111.0751</v>
      </c>
      <c r="J49">
        <v>-38.28488</v>
      </c>
      <c r="L49">
        <v>-62.61414</v>
      </c>
      <c r="M49">
        <v>-111.07986</v>
      </c>
      <c r="N49">
        <v>-38.27575</v>
      </c>
      <c r="O49" s="369"/>
      <c r="P49" s="369"/>
      <c r="Q49" s="3"/>
    </row>
    <row r="50" spans="1:17" ht="12.75">
      <c r="A50" s="3"/>
      <c r="B50" s="3"/>
      <c r="C50" s="3"/>
      <c r="D50" s="422"/>
      <c r="E50" s="422"/>
      <c r="F50" s="422"/>
      <c r="G50" s="3"/>
      <c r="H50">
        <v>-76.0227</v>
      </c>
      <c r="I50">
        <v>-136.87976</v>
      </c>
      <c r="J50">
        <v>-38.24814</v>
      </c>
      <c r="L50">
        <v>-76.01995</v>
      </c>
      <c r="M50">
        <v>-136.88462</v>
      </c>
      <c r="N50">
        <v>-38.24019</v>
      </c>
      <c r="O50" s="369"/>
      <c r="P50" s="369"/>
      <c r="Q50" s="3"/>
    </row>
    <row r="51" spans="1:18" ht="12.75">
      <c r="A51" s="3"/>
      <c r="B51" s="3"/>
      <c r="C51" s="3"/>
      <c r="D51" s="457"/>
      <c r="E51" s="457"/>
      <c r="F51" s="457"/>
      <c r="G51" s="3"/>
      <c r="H51">
        <v>-87.1968</v>
      </c>
      <c r="I51">
        <v>-147.55821</v>
      </c>
      <c r="J51">
        <v>-38.18728</v>
      </c>
      <c r="L51">
        <v>-87.19449</v>
      </c>
      <c r="M51">
        <v>-147.56406</v>
      </c>
      <c r="N51">
        <v>-38.17728</v>
      </c>
      <c r="O51" s="3"/>
      <c r="P51" s="3"/>
      <c r="Q51" s="3"/>
      <c r="R51" s="3"/>
    </row>
    <row r="52" spans="1:18" ht="12.75">
      <c r="A52" s="3"/>
      <c r="B52" s="3"/>
      <c r="C52" s="3"/>
      <c r="D52" s="457"/>
      <c r="E52" s="457"/>
      <c r="F52" s="457"/>
      <c r="G52" s="3"/>
      <c r="H52">
        <v>-163.76324</v>
      </c>
      <c r="I52">
        <v>-124.37287</v>
      </c>
      <c r="J52">
        <v>-37.45127</v>
      </c>
      <c r="L52">
        <v>-163.76412</v>
      </c>
      <c r="M52">
        <v>-124.37481</v>
      </c>
      <c r="N52">
        <v>-37.4416</v>
      </c>
      <c r="O52" s="3"/>
      <c r="P52" s="3"/>
      <c r="Q52" s="410"/>
      <c r="R52" s="3"/>
    </row>
    <row r="53" spans="1:18" ht="12.75">
      <c r="A53" s="412"/>
      <c r="B53" s="458"/>
      <c r="C53" s="411"/>
      <c r="D53" s="457"/>
      <c r="E53" s="457"/>
      <c r="F53" s="457"/>
      <c r="G53" s="3"/>
      <c r="H53">
        <v>-168.92884</v>
      </c>
      <c r="I53">
        <v>-104.64297</v>
      </c>
      <c r="J53">
        <v>-37.33386</v>
      </c>
      <c r="L53">
        <v>-168.931</v>
      </c>
      <c r="M53">
        <v>-104.6461</v>
      </c>
      <c r="N53">
        <v>-37.32864</v>
      </c>
      <c r="O53" s="3"/>
      <c r="P53" s="3"/>
      <c r="Q53" s="410"/>
      <c r="R53" s="3"/>
    </row>
    <row r="54" spans="1:18" ht="12.75">
      <c r="A54" s="412"/>
      <c r="B54" s="458"/>
      <c r="C54" s="411"/>
      <c r="D54" s="457"/>
      <c r="E54" s="457"/>
      <c r="F54" s="457"/>
      <c r="G54" s="3"/>
      <c r="H54">
        <v>-158.93539</v>
      </c>
      <c r="I54">
        <v>-82.88913</v>
      </c>
      <c r="J54">
        <v>-37.37179</v>
      </c>
      <c r="L54">
        <v>-158.93311</v>
      </c>
      <c r="M54">
        <v>-82.89342</v>
      </c>
      <c r="N54">
        <v>-37.35815</v>
      </c>
      <c r="O54" s="3"/>
      <c r="P54" s="3"/>
      <c r="Q54" s="410"/>
      <c r="R54" s="3"/>
    </row>
    <row r="55" spans="1:18" ht="12.75">
      <c r="A55" s="412"/>
      <c r="B55" s="458"/>
      <c r="C55" s="411"/>
      <c r="D55" s="457"/>
      <c r="E55" s="457"/>
      <c r="F55" s="457"/>
      <c r="G55" s="3"/>
      <c r="H55" s="3"/>
      <c r="L55" s="3"/>
      <c r="M55" s="3"/>
      <c r="N55" s="3"/>
      <c r="O55" s="3"/>
      <c r="P55" s="3"/>
      <c r="Q55" s="410"/>
      <c r="R55" s="3"/>
    </row>
    <row r="56" spans="1:18" ht="12.75">
      <c r="A56" s="412"/>
      <c r="B56" s="458"/>
      <c r="C56" s="411"/>
      <c r="D56" s="457"/>
      <c r="E56" s="457"/>
      <c r="F56" s="457"/>
      <c r="G56" s="3"/>
      <c r="L56" s="3"/>
      <c r="M56" s="3"/>
      <c r="N56" s="3"/>
      <c r="O56" s="3"/>
      <c r="P56" s="3"/>
      <c r="Q56" s="410"/>
      <c r="R56" s="3"/>
    </row>
    <row r="57" spans="1:18" ht="12.75">
      <c r="A57" s="412"/>
      <c r="B57" s="458"/>
      <c r="C57" s="411"/>
      <c r="D57" s="457"/>
      <c r="E57" s="457"/>
      <c r="F57" s="457"/>
      <c r="G57" s="3"/>
      <c r="O57" s="3"/>
      <c r="P57" s="3"/>
      <c r="Q57" s="410"/>
      <c r="R57" s="3"/>
    </row>
    <row r="58" spans="1:18" ht="12.75">
      <c r="A58" s="412"/>
      <c r="B58" s="458"/>
      <c r="C58" s="411"/>
      <c r="D58" s="457"/>
      <c r="E58" s="457"/>
      <c r="F58" s="457"/>
      <c r="G58" s="3"/>
      <c r="O58" s="3"/>
      <c r="P58" s="3"/>
      <c r="Q58" s="410"/>
      <c r="R58" s="3"/>
    </row>
    <row r="59" spans="1:18" ht="12.75">
      <c r="A59" s="412"/>
      <c r="B59" s="458"/>
      <c r="C59" s="411"/>
      <c r="D59" s="411"/>
      <c r="E59" s="411"/>
      <c r="F59" s="3"/>
      <c r="G59" s="3"/>
      <c r="O59" s="3"/>
      <c r="P59" s="3"/>
      <c r="Q59" s="410"/>
      <c r="R59" s="3"/>
    </row>
    <row r="60" spans="1:18" ht="12.75">
      <c r="A60" s="412"/>
      <c r="B60" s="458"/>
      <c r="C60" s="411"/>
      <c r="D60" s="411"/>
      <c r="E60" s="411"/>
      <c r="F60" s="3"/>
      <c r="G60" s="3"/>
      <c r="O60" s="3"/>
      <c r="P60" s="3"/>
      <c r="Q60" s="410"/>
      <c r="R60" s="3"/>
    </row>
    <row r="61" spans="1:18" ht="12.75">
      <c r="A61" s="412"/>
      <c r="B61" s="458"/>
      <c r="C61" s="411"/>
      <c r="D61" s="412"/>
      <c r="E61" s="412"/>
      <c r="F61" s="1"/>
      <c r="G61" s="3"/>
      <c r="O61" s="3"/>
      <c r="P61" s="3"/>
      <c r="Q61" s="410"/>
      <c r="R61" s="3"/>
    </row>
    <row r="62" spans="1:18" ht="12.75">
      <c r="A62" s="412"/>
      <c r="B62" s="458"/>
      <c r="C62" s="411"/>
      <c r="D62" s="411"/>
      <c r="E62" s="411"/>
      <c r="F62" s="3"/>
      <c r="G62" s="3"/>
      <c r="O62" s="3"/>
      <c r="P62" s="3"/>
      <c r="Q62" s="410"/>
      <c r="R62" s="3"/>
    </row>
    <row r="63" spans="1:18" ht="12.75">
      <c r="A63" s="412"/>
      <c r="B63" s="458"/>
      <c r="C63" s="411"/>
      <c r="D63" s="411"/>
      <c r="E63" s="411"/>
      <c r="F63" s="3"/>
      <c r="G63" s="3"/>
      <c r="O63" s="3"/>
      <c r="P63" s="3"/>
      <c r="Q63" s="410"/>
      <c r="R63" s="3"/>
    </row>
    <row r="64" spans="1:18" ht="12.75">
      <c r="A64" s="412"/>
      <c r="B64" s="458"/>
      <c r="C64" s="411"/>
      <c r="D64" s="412"/>
      <c r="E64" s="412"/>
      <c r="F64" s="1"/>
      <c r="G64" s="3"/>
      <c r="O64" s="3"/>
      <c r="P64" s="3"/>
      <c r="Q64" s="410"/>
      <c r="R64" s="3"/>
    </row>
    <row r="65" spans="1:18" ht="12.75">
      <c r="A65" s="412"/>
      <c r="B65" s="458"/>
      <c r="C65" s="411"/>
      <c r="D65" s="411"/>
      <c r="E65" s="411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12"/>
      <c r="B66" s="458"/>
      <c r="C66" s="411"/>
      <c r="D66" s="411"/>
      <c r="E66" s="411"/>
      <c r="F66" s="3"/>
      <c r="G66" s="3"/>
      <c r="H66" s="3"/>
      <c r="J66" s="3"/>
      <c r="L66" s="3"/>
      <c r="M66" s="3"/>
      <c r="N66" s="3"/>
      <c r="O66" s="3"/>
      <c r="P66" s="3"/>
      <c r="Q66" s="3"/>
      <c r="R66" s="3"/>
    </row>
    <row r="67" spans="1:18" ht="12.75">
      <c r="A67" s="412"/>
      <c r="B67" s="458"/>
      <c r="C67" s="411"/>
      <c r="D67" s="412"/>
      <c r="E67" s="412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1"/>
      <c r="E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1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-137549.2834784448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3">
        <f>'Input Data'!B24</f>
        <v>-72.80315</v>
      </c>
      <c r="C4" s="503">
        <f>'Input Data'!C24</f>
        <v>-63.02813</v>
      </c>
      <c r="D4" s="503">
        <f>'Input Data'!D24</f>
        <v>-41.61828</v>
      </c>
      <c r="E4" s="315"/>
      <c r="F4" s="341" t="s">
        <v>38</v>
      </c>
      <c r="G4" s="342">
        <f>(C5*D6-D5*C6)-(C4*D6-D4*C6)+(C4*D5-D4*C5)</f>
        <v>160.4010298096</v>
      </c>
      <c r="H4" s="346">
        <f>G4/G3</f>
        <v>-0.0011661349717953004</v>
      </c>
      <c r="I4" s="347">
        <f>H4*J$4</f>
        <v>-0.022074117395687123</v>
      </c>
      <c r="J4" s="348">
        <f>1/SQRT(SUMSQ(H4:H6))</f>
        <v>18.929298862980968</v>
      </c>
    </row>
    <row r="5" spans="1:10" ht="10.5" customHeight="1">
      <c r="A5" s="340">
        <v>2</v>
      </c>
      <c r="B5" s="503">
        <f>'Input Data'!B25</f>
        <v>-161.85646</v>
      </c>
      <c r="C5" s="503">
        <f>'Input Data'!C25</f>
        <v>-68.15584</v>
      </c>
      <c r="D5" s="503">
        <f>'Input Data'!D25</f>
        <v>-41.40763</v>
      </c>
      <c r="E5" s="315"/>
      <c r="F5" s="341" t="s">
        <v>39</v>
      </c>
      <c r="G5" s="342">
        <f>-(B5*D6-D5*B6)+(B4*D6-D4*B6)-(B4*D5-D4*B5)</f>
        <v>-2505.5689804626004</v>
      </c>
      <c r="H5" s="346">
        <f>G5/G3</f>
        <v>0.018215790857647365</v>
      </c>
      <c r="I5" s="347">
        <f>H5*J$4</f>
        <v>0.3448121491699634</v>
      </c>
      <c r="J5" s="349"/>
    </row>
    <row r="6" spans="1:10" ht="10.5" customHeight="1" thickBot="1">
      <c r="A6" s="340">
        <v>3</v>
      </c>
      <c r="B6" s="503">
        <f>'Input Data'!B26</f>
        <v>-77.30445</v>
      </c>
      <c r="C6" s="503">
        <f>'Input Data'!C26</f>
        <v>-139.85885</v>
      </c>
      <c r="D6" s="503">
        <f>'Input Data'!D26</f>
        <v>-69.74324</v>
      </c>
      <c r="E6" s="315"/>
      <c r="F6" s="341" t="s">
        <v>40</v>
      </c>
      <c r="G6" s="342">
        <f>(B5*C6-C5*B6)-(B4*C6-C4*B6)+(B4*C5-C4*B5)</f>
        <v>6818.948564660199</v>
      </c>
      <c r="H6" s="350">
        <f>G6/G3</f>
        <v>-0.04957458441234839</v>
      </c>
      <c r="I6" s="351">
        <f>H6*J$4</f>
        <v>-0.9384121243494203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5" t="s">
        <v>94</v>
      </c>
      <c r="L9" s="496" t="s">
        <v>19</v>
      </c>
    </row>
    <row r="10" spans="1:12" ht="10.5" customHeight="1">
      <c r="A10" s="104">
        <v>1</v>
      </c>
      <c r="B10" s="105">
        <f>'Input Data'!B31</f>
        <v>-71.02677</v>
      </c>
      <c r="C10" s="105">
        <f>'Input Data'!C31</f>
        <v>-74.71638</v>
      </c>
      <c r="D10" s="105">
        <f>'Input Data'!D31</f>
        <v>-38.11895</v>
      </c>
      <c r="E10" s="106" t="s">
        <v>1</v>
      </c>
      <c r="F10" s="107">
        <f>C10*I$6-D10*I$5</f>
        <v>83.25863395310091</v>
      </c>
      <c r="G10" s="107">
        <f>I$5*F12-I$6*F11</f>
        <v>-70.77123951946176</v>
      </c>
      <c r="H10" s="107">
        <f>J$4*I$4</f>
        <v>-0.41784756531948863</v>
      </c>
      <c r="I10" s="107">
        <f>G10+H10</f>
        <v>-71.18908708478125</v>
      </c>
      <c r="J10" s="108">
        <f>B10-I10</f>
        <v>0.1623170847812503</v>
      </c>
      <c r="L10" s="493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-65.81093994407736</v>
      </c>
      <c r="G11" s="107">
        <f>-(I$4*F12-I$6*F10)</f>
        <v>-78.70793321109389</v>
      </c>
      <c r="H11" s="107">
        <f>J$4*I$5</f>
        <v>6.527052223225012</v>
      </c>
      <c r="I11" s="107">
        <f>G11+H11</f>
        <v>-72.18088098786887</v>
      </c>
      <c r="J11" s="109">
        <f>C10-I11</f>
        <v>-2.535499012131126</v>
      </c>
      <c r="L11" s="493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-26.14019135580145</v>
      </c>
      <c r="G12" s="111">
        <f>I$4*F11-I$5*F10</f>
        <v>-27.25587009607793</v>
      </c>
      <c r="H12" s="111">
        <f>J$4*I$6</f>
        <v>-17.763483558455036</v>
      </c>
      <c r="I12" s="112">
        <f>G12+H12</f>
        <v>-45.019353654532964</v>
      </c>
      <c r="J12" s="113">
        <f>IF('Input Data'!E31=TRUE,"",(D10-I12))</f>
        <v>6.9004036545329654</v>
      </c>
      <c r="K12" s="113">
        <f>IF('Input Data'!E31=TRUE,"",(J10*I$4+J11*I$5+J12*I$6))</f>
        <v>-7.353276322294823</v>
      </c>
      <c r="L12" s="113">
        <f>IF('Input Data'!E31=TRUE,"",ABS(K12))</f>
        <v>7.353276322294823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3"/>
    </row>
    <row r="14" spans="1:12" ht="10.5" customHeight="1">
      <c r="A14" s="119">
        <v>2</v>
      </c>
      <c r="B14" s="120">
        <f>'Input Data'!B32</f>
        <v>-65.75111</v>
      </c>
      <c r="C14" s="120">
        <f>'Input Data'!C32</f>
        <v>-81.26625</v>
      </c>
      <c r="D14" s="120">
        <f>'Input Data'!D32</f>
        <v>-38.18037</v>
      </c>
      <c r="E14" s="121" t="s">
        <v>1</v>
      </c>
      <c r="F14" s="122">
        <f>C14*I$6-D14*I$5</f>
        <v>89.42628973621547</v>
      </c>
      <c r="G14" s="122">
        <f>I$5*F16-I$6*F15</f>
        <v>-65.5467317175589</v>
      </c>
      <c r="H14" s="122">
        <f>J$4*I$4</f>
        <v>-0.41784756531948863</v>
      </c>
      <c r="I14" s="122">
        <f>G14+H14</f>
        <v>-65.96457928287839</v>
      </c>
      <c r="J14" s="123">
        <f>B14-I14</f>
        <v>0.21346928287839262</v>
      </c>
      <c r="L14" s="493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-60.85884084384164</v>
      </c>
      <c r="G15" s="122">
        <f>-(I$4*F16-I$6*F14)</f>
        <v>-84.45877242565038</v>
      </c>
      <c r="H15" s="122">
        <f>J$4*I$5</f>
        <v>6.527052223225012</v>
      </c>
      <c r="I15" s="122">
        <f>G15+H15</f>
        <v>-77.93172020242537</v>
      </c>
      <c r="J15" s="124">
        <f>C14-I15</f>
        <v>-3.334529797574632</v>
      </c>
      <c r="L15" s="493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-24.465662292217928</v>
      </c>
      <c r="G16" s="126">
        <f>I$4*F15-I$5*F14</f>
        <v>-29.491865958887892</v>
      </c>
      <c r="H16" s="126">
        <f>J$4*I$6</f>
        <v>-17.763483558455036</v>
      </c>
      <c r="I16" s="127">
        <f>G16+H16</f>
        <v>-47.25534951734293</v>
      </c>
      <c r="J16" s="113">
        <f>IF('Input Data'!E32=TRUE,"",(D14-I16))</f>
        <v>9.074979517342925</v>
      </c>
      <c r="K16" s="113">
        <f>IF('Input Data'!E32=TRUE,"",(J14*I$4+J15*I$5+J16*I$6))</f>
        <v>-9.670569339280874</v>
      </c>
      <c r="L16" s="113">
        <f>IF('Input Data'!E32=TRUE,"",ABS(K16))</f>
        <v>9.670569339280874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3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-62.61414</v>
      </c>
      <c r="C18" s="134">
        <f>'Input Data'!C33</f>
        <v>-111.07986</v>
      </c>
      <c r="D18" s="134">
        <f>'Input Data'!D33</f>
        <v>-38.27575</v>
      </c>
      <c r="E18" s="135" t="s">
        <v>1</v>
      </c>
      <c r="F18" s="136">
        <f>C18*I$6-D18*I$5</f>
        <v>117.43663101362841</v>
      </c>
      <c r="G18" s="136">
        <f>I$5*F20-I$6*F19</f>
        <v>-62.636238520565136</v>
      </c>
      <c r="H18" s="136">
        <f>J$4*I$4</f>
        <v>-0.41784756531948863</v>
      </c>
      <c r="I18" s="136">
        <f>G18+H18</f>
        <v>-63.05408608588463</v>
      </c>
      <c r="J18" s="137">
        <f>B18-I18</f>
        <v>0.43994608588462825</v>
      </c>
      <c r="L18" s="493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-57.91296473280404</v>
      </c>
      <c r="G19" s="136">
        <f>-(I$4*F20-I$6*F18)</f>
        <v>-110.7346666573643</v>
      </c>
      <c r="H19" s="136">
        <f>J$4*I$5</f>
        <v>6.527052223225012</v>
      </c>
      <c r="I19" s="136">
        <f>G19+H19</f>
        <v>-104.20761443413929</v>
      </c>
      <c r="J19" s="138">
        <f>C18-I19</f>
        <v>-6.872245565860709</v>
      </c>
      <c r="L19" s="493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-24.04210605176546</v>
      </c>
      <c r="G20" s="140">
        <f>I$4*F19-I$5*F18</f>
        <v>-39.215199548844986</v>
      </c>
      <c r="H20" s="140">
        <f>J$4*I$6</f>
        <v>-17.763483558455036</v>
      </c>
      <c r="I20" s="141">
        <f>G20+H20</f>
        <v>-56.97868310730002</v>
      </c>
      <c r="J20" s="113">
        <f>IF('Input Data'!E33=TRUE,"",(D18-I20))</f>
        <v>18.70293310730002</v>
      </c>
      <c r="K20" s="113">
        <f>IF('Input Data'!E33=TRUE,"",(J18*I$4+J19*I$5+J20*I$6))</f>
        <v>-19.93040437352229</v>
      </c>
      <c r="L20" s="113">
        <f>IF('Input Data'!E33=TRUE,"",ABS(K20))</f>
        <v>19.93040437352229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3"/>
    </row>
    <row r="22" spans="1:12" ht="10.5" customHeight="1">
      <c r="A22" s="147">
        <v>4</v>
      </c>
      <c r="B22" s="148">
        <f>'Input Data'!B34</f>
        <v>-76.01995</v>
      </c>
      <c r="C22" s="148">
        <f>'Input Data'!C34</f>
        <v>-136.88462</v>
      </c>
      <c r="D22" s="148">
        <f>'Input Data'!D34</f>
        <v>-38.24019</v>
      </c>
      <c r="E22" s="149" t="s">
        <v>1</v>
      </c>
      <c r="F22" s="150">
        <f>C22*I$6-D22*I$5</f>
        <v>141.63986914353092</v>
      </c>
      <c r="G22" s="150">
        <f>I$5*F24-I$6*F23</f>
        <v>-76.23266389415542</v>
      </c>
      <c r="H22" s="150">
        <f>J$4*I$4</f>
        <v>-0.41784756531948863</v>
      </c>
      <c r="I22" s="150">
        <f>G22+H22</f>
        <v>-76.65051145947491</v>
      </c>
      <c r="J22" s="151">
        <f>B22-I22</f>
        <v>0.6305614594749187</v>
      </c>
      <c r="L22" s="493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-70.49392432914333</v>
      </c>
      <c r="G23" s="150">
        <f>-(I$4*F24-I$6*F22)</f>
        <v>-133.5618898682671</v>
      </c>
      <c r="H23" s="150">
        <f>J$4*I$5</f>
        <v>6.527052223225012</v>
      </c>
      <c r="I23" s="150">
        <f>G23+H23</f>
        <v>-127.03483764504207</v>
      </c>
      <c r="J23" s="152">
        <f>C22-I23</f>
        <v>-9.849782354957938</v>
      </c>
      <c r="L23" s="493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-29.23420951083718</v>
      </c>
      <c r="G24" s="154">
        <f>I$4*F23-I$5*F22</f>
        <v>-47.28305652620908</v>
      </c>
      <c r="H24" s="154">
        <f>J$4*I$6</f>
        <v>-17.763483558455036</v>
      </c>
      <c r="I24" s="155">
        <f>G24+H24</f>
        <v>-65.04654008466412</v>
      </c>
      <c r="J24" s="113">
        <f>IF('Input Data'!E34=TRUE,"",(D22-I24))</f>
        <v>26.806350084664118</v>
      </c>
      <c r="K24" s="113">
        <f>IF('Input Data'!E34=TRUE,"",(J22*I$4+J23*I$5+J24*I$6))</f>
        <v>-28.565647639354992</v>
      </c>
      <c r="L24" s="113">
        <f>IF('Input Data'!E34=TRUE,"",ABS(K24))</f>
        <v>28.565647639354992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3"/>
    </row>
    <row r="26" spans="1:12" ht="10.5" customHeight="1">
      <c r="A26" s="161">
        <v>5</v>
      </c>
      <c r="B26" s="162">
        <f>'Input Data'!B35</f>
        <v>-87.19449</v>
      </c>
      <c r="C26" s="162">
        <f>'Input Data'!C35</f>
        <v>-147.56406</v>
      </c>
      <c r="D26" s="162">
        <f>'Input Data'!D35</f>
        <v>-38.17728</v>
      </c>
      <c r="E26" s="163" t="s">
        <v>1</v>
      </c>
      <c r="F26" s="164">
        <f>C26*I$6-D26*I$5</f>
        <v>151.6398929884888</v>
      </c>
      <c r="G26" s="164">
        <f>I$5*F28-I$6*F27</f>
        <v>-87.48434781452234</v>
      </c>
      <c r="H26" s="164">
        <f>J$4*I$4</f>
        <v>-0.41784756531948863</v>
      </c>
      <c r="I26" s="164">
        <f>G26+H26</f>
        <v>-87.90219537984183</v>
      </c>
      <c r="J26" s="165">
        <f>B26-I26</f>
        <v>0.7077053798418262</v>
      </c>
      <c r="L26" s="493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-80.98163683189627</v>
      </c>
      <c r="G27" s="164">
        <f>-(I$4*F28-I$6*F26)</f>
        <v>-143.03629138358872</v>
      </c>
      <c r="H27" s="164">
        <f>J$4*I$5</f>
        <v>6.527052223225012</v>
      </c>
      <c r="I27" s="164">
        <f>G27+H27</f>
        <v>-136.5092391603637</v>
      </c>
      <c r="J27" s="166">
        <f>C26-I27</f>
        <v>-11.054820839636307</v>
      </c>
      <c r="L27" s="493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-33.3230658765031</v>
      </c>
      <c r="G28" s="168">
        <f>I$4*F27-I$5*F26</f>
        <v>-50.499679242941916</v>
      </c>
      <c r="H28" s="168">
        <f>J$4*I$6</f>
        <v>-17.763483558455036</v>
      </c>
      <c r="I28" s="169">
        <f>G28+H28</f>
        <v>-68.26316280139696</v>
      </c>
      <c r="J28" s="113">
        <f>IF('Input Data'!E35=TRUE,"",(D26-I28))</f>
        <v>30.085882801396956</v>
      </c>
      <c r="K28" s="113">
        <f>IF('Input Data'!E35=TRUE,"",(J26*I$4+J27*I$5+J28*I$6))</f>
        <v>-32.06041569662669</v>
      </c>
      <c r="L28" s="113">
        <f>IF('Input Data'!E35=TRUE,"",ABS(K28))</f>
        <v>32.06041569662669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3"/>
    </row>
    <row r="30" spans="1:12" ht="10.5" customHeight="1">
      <c r="A30" s="175">
        <v>6</v>
      </c>
      <c r="B30" s="176">
        <f>'Input Data'!B36</f>
        <v>-163.76412</v>
      </c>
      <c r="C30" s="176">
        <f>'Input Data'!C36</f>
        <v>-124.37481</v>
      </c>
      <c r="D30" s="176">
        <f>'Input Data'!D36</f>
        <v>-37.4416</v>
      </c>
      <c r="E30" s="177" t="s">
        <v>1</v>
      </c>
      <c r="F30" s="178">
        <f>C30*I$6-D30*I$5</f>
        <v>129.62514823201764</v>
      </c>
      <c r="G30" s="178">
        <f>I$5*F32-I$6*F31</f>
        <v>-163.85540410719477</v>
      </c>
      <c r="H30" s="178">
        <f>J$4*I$4</f>
        <v>-0.41784756531948863</v>
      </c>
      <c r="I30" s="178">
        <f>G30+H30</f>
        <v>-164.27325167251425</v>
      </c>
      <c r="J30" s="179">
        <f>B30-I30</f>
        <v>0.5091316725142576</v>
      </c>
      <c r="L30" s="493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-152.851745467531</v>
      </c>
      <c r="G31" s="178">
        <f>-(I$4*F32-I$6*F30)</f>
        <v>-122.94889255004229</v>
      </c>
      <c r="H31" s="178">
        <f>J$4*I$5</f>
        <v>6.527052223225012</v>
      </c>
      <c r="I31" s="178">
        <f>G31+H31</f>
        <v>-116.42184032681728</v>
      </c>
      <c r="J31" s="180">
        <f>C30-I31</f>
        <v>-7.9529696731827215</v>
      </c>
      <c r="L31" s="493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-59.213322331134066</v>
      </c>
      <c r="G32" s="182">
        <f>I$4*F31-I$5*F30</f>
        <v>-41.32225857477111</v>
      </c>
      <c r="H32" s="182">
        <f>J$4*I$6</f>
        <v>-17.763483558455036</v>
      </c>
      <c r="I32" s="183">
        <f>G32+H32</f>
        <v>-59.08574213322615</v>
      </c>
      <c r="J32" s="113">
        <f>IF('Input Data'!E36=TRUE,"",(D30-I32))</f>
        <v>21.644142133226147</v>
      </c>
      <c r="K32" s="113">
        <f>IF('Input Data'!E36=TRUE,"",(J30*I$4+J31*I$5+J32*I$6))</f>
        <v>-23.06464459656416</v>
      </c>
      <c r="L32" s="113">
        <f>IF('Input Data'!E36=TRUE,"",ABS(K32))</f>
        <v>23.06464459656416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3"/>
    </row>
    <row r="34" spans="1:12" ht="10.5" customHeight="1">
      <c r="A34" s="189">
        <v>7</v>
      </c>
      <c r="B34" s="190">
        <f>'Input Data'!B37</f>
        <v>-168.931</v>
      </c>
      <c r="C34" s="190">
        <f>'Input Data'!C37</f>
        <v>-104.6461</v>
      </c>
      <c r="D34" s="190">
        <f>'Input Data'!D37</f>
        <v>-37.32864</v>
      </c>
      <c r="E34" s="191" t="s">
        <v>1</v>
      </c>
      <c r="F34" s="192">
        <f>C34*I$6-D34*I$5</f>
        <v>111.07253758987375</v>
      </c>
      <c r="G34" s="192">
        <f>I$5*F36-I$6*F35</f>
        <v>-168.87194280822234</v>
      </c>
      <c r="H34" s="192">
        <f>J$4*I$4</f>
        <v>-0.41784756531948863</v>
      </c>
      <c r="I34" s="192">
        <f>G34+H34</f>
        <v>-169.28979037354182</v>
      </c>
      <c r="J34" s="193">
        <f>B34-I34</f>
        <v>0.3587903735418081</v>
      </c>
      <c r="L34" s="493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-157.7029017968906</v>
      </c>
      <c r="G35" s="192">
        <f>-(I$4*F36-I$6*F34)</f>
        <v>-105.56861195623125</v>
      </c>
      <c r="H35" s="192">
        <f>J$4*I$5</f>
        <v>6.527052223225012</v>
      </c>
      <c r="I35" s="192">
        <f>G35+H35</f>
        <v>-99.04155973300624</v>
      </c>
      <c r="J35" s="194">
        <f>C34-I35</f>
        <v>-5.604540266993766</v>
      </c>
      <c r="L35" s="493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-60.5594314678319</v>
      </c>
      <c r="G36" s="196">
        <f>I$4*F35-I$5*F34</f>
        <v>-34.81800803222083</v>
      </c>
      <c r="H36" s="196">
        <f>J$4*I$6</f>
        <v>-17.763483558455036</v>
      </c>
      <c r="I36" s="197">
        <f>G36+H36</f>
        <v>-52.58149159067587</v>
      </c>
      <c r="J36" s="113">
        <f>IF('Input Data'!E37=TRUE,"",(D34-I36))</f>
        <v>15.252851590675867</v>
      </c>
      <c r="K36" s="113">
        <f>IF('Input Data'!E37=TRUE,"",(J34*I$4+J35*I$5+J36*I$6))</f>
        <v>-16.253894418990303</v>
      </c>
      <c r="L36" s="113">
        <f>IF('Input Data'!E37=TRUE,"",ABS(K36))</f>
        <v>16.253894418990303</v>
      </c>
      <c r="M36" s="493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3"/>
    </row>
    <row r="38" spans="1:12" ht="10.5" customHeight="1">
      <c r="A38" s="203">
        <v>8</v>
      </c>
      <c r="B38" s="204">
        <f>'Input Data'!B38</f>
        <v>-158.93311</v>
      </c>
      <c r="C38" s="204">
        <f>'Input Data'!C38</f>
        <v>-82.89342</v>
      </c>
      <c r="D38" s="204">
        <f>'Input Data'!D38</f>
        <v>-37.35815</v>
      </c>
      <c r="E38" s="205" t="s">
        <v>1</v>
      </c>
      <c r="F38" s="206">
        <f>C38*I$6-D38*I$5</f>
        <v>90.66973434730261</v>
      </c>
      <c r="G38" s="206">
        <f>I$5*F40-I$6*F39</f>
        <v>-158.71274429068313</v>
      </c>
      <c r="H38" s="206">
        <f>J$4*I$4</f>
        <v>-0.41784756531948863</v>
      </c>
      <c r="I38" s="206">
        <f>G38+H38</f>
        <v>-159.1305918560026</v>
      </c>
      <c r="J38" s="207">
        <f>B38-I38</f>
        <v>0.1974818560026108</v>
      </c>
      <c r="L38" s="493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-148.32010919577442</v>
      </c>
      <c r="G39" s="206">
        <f>-(I$4*F40-I$6*F38)</f>
        <v>-86.3356764884853</v>
      </c>
      <c r="H39" s="206">
        <f>J$4*I$5</f>
        <v>6.527052223225012</v>
      </c>
      <c r="I39" s="206">
        <f>G39+H39</f>
        <v>-79.80862426526029</v>
      </c>
      <c r="J39" s="208">
        <f>C38-I39</f>
        <v>-3.084795734739714</v>
      </c>
      <c r="L39" s="493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-56.6318663177762</v>
      </c>
      <c r="G40" s="210">
        <f>I$4*F39-I$5*F38</f>
        <v>-27.989990462434402</v>
      </c>
      <c r="H40" s="210">
        <f>J$4*I$6</f>
        <v>-17.763483558455036</v>
      </c>
      <c r="I40" s="211">
        <f>G40+H40</f>
        <v>-45.75347402088944</v>
      </c>
      <c r="J40" s="113">
        <f>IF('Input Data'!E38=TRUE,"",(D38-I40))</f>
        <v>8.39532402088944</v>
      </c>
      <c r="K40" s="113">
        <f>IF('Input Data'!E38=TRUE,"",(J38*I$4+J39*I$5+J40*I$6))</f>
        <v>-8.946308133763434</v>
      </c>
      <c r="L40" s="113">
        <f>IF('Input Data'!E38=TRUE,"",ABS(K40))</f>
        <v>8.946308133763434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3"/>
    </row>
    <row r="42" spans="1:12" ht="10.5" customHeight="1">
      <c r="A42" s="217">
        <v>9</v>
      </c>
      <c r="B42" s="218">
        <f>'Input Data'!B39</f>
        <v>0</v>
      </c>
      <c r="C42" s="218">
        <f>'Input Data'!C39</f>
        <v>0</v>
      </c>
      <c r="D42" s="218">
        <f>'Input Data'!D39</f>
        <v>0</v>
      </c>
      <c r="E42" s="219" t="s">
        <v>1</v>
      </c>
      <c r="F42" s="220">
        <f>C42*I$6-D42*I$5</f>
        <v>0</v>
      </c>
      <c r="G42" s="220">
        <f>I$5*F44-I$6*F43</f>
        <v>0</v>
      </c>
      <c r="H42" s="220">
        <f>J$4*I$4</f>
        <v>-0.41784756531948863</v>
      </c>
      <c r="I42" s="220">
        <f>G42+H42</f>
        <v>-0.41784756531948863</v>
      </c>
      <c r="J42" s="221">
        <f>B42-I42</f>
        <v>0.41784756531948863</v>
      </c>
      <c r="L42" s="493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0</v>
      </c>
      <c r="G43" s="220">
        <f>-(I$4*F44-I$6*F42)</f>
        <v>0</v>
      </c>
      <c r="H43" s="220">
        <f>J$4*I$5</f>
        <v>6.527052223225012</v>
      </c>
      <c r="I43" s="220">
        <f>G43+H43</f>
        <v>6.527052223225012</v>
      </c>
      <c r="J43" s="222">
        <f>C42-I43</f>
        <v>-6.527052223225012</v>
      </c>
      <c r="L43" s="493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0</v>
      </c>
      <c r="G44" s="224">
        <f>I$4*F43-I$5*F42</f>
        <v>0</v>
      </c>
      <c r="H44" s="224">
        <f>J$4*I$6</f>
        <v>-17.763483558455036</v>
      </c>
      <c r="I44" s="225">
        <f>G44+H44</f>
        <v>-17.763483558455036</v>
      </c>
      <c r="J44" s="113">
        <f>IF('Input Data'!E39=TRUE,"",(D42-I44))</f>
      </c>
      <c r="K44" s="113">
        <f>IF('Input Data'!E39=TRUE,"",(J42*I$4+J43*I$5+J44*I$6))</f>
      </c>
      <c r="L44" s="113">
        <f>IF('Input Data'!E39=TRUE,"",ABS(K44))</f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3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-0.41784756531948863</v>
      </c>
      <c r="I46" s="234">
        <f>G46+H46</f>
        <v>-0.41784756531948863</v>
      </c>
      <c r="J46" s="235">
        <f>B46-I46</f>
        <v>0.41784756531948863</v>
      </c>
      <c r="L46" s="493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6.527052223225012</v>
      </c>
      <c r="I47" s="234">
        <f>G47+H47</f>
        <v>6.527052223225012</v>
      </c>
      <c r="J47" s="236">
        <f>C46-I47</f>
        <v>-6.527052223225012</v>
      </c>
      <c r="L47" s="493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-17.763483558455036</v>
      </c>
      <c r="I48" s="239">
        <f>G48+H48</f>
        <v>-17.763483558455036</v>
      </c>
      <c r="J48" s="113">
        <f>IF('Input Data'!E40=TRUE,"",(D46-I48))</f>
      </c>
      <c r="K48" s="113">
        <f>IF('Input Data'!E40=TRUE,"",(J46*I$4+J47*I$5+J48*I$6))</f>
      </c>
      <c r="L48" s="113">
        <f>IF('Input Data'!E40=TRUE,"",ABS(K48))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3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-0.41784756531948863</v>
      </c>
      <c r="I50" s="250">
        <f>G50+H50</f>
        <v>-0.41784756531948863</v>
      </c>
      <c r="J50" s="251">
        <f>B50-I50</f>
        <v>0.41784756531948863</v>
      </c>
      <c r="L50" s="494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6.527052223225012</v>
      </c>
      <c r="I51" s="250">
        <f>G51+H51</f>
        <v>6.527052223225012</v>
      </c>
      <c r="J51" s="252">
        <f>C50-I51</f>
        <v>-6.527052223225012</v>
      </c>
      <c r="L51" s="493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-17.763483558455036</v>
      </c>
      <c r="I52" s="255">
        <f>G52+H52</f>
        <v>-17.763483558455036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3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-0.41784756531948863</v>
      </c>
      <c r="I54" s="268">
        <f>G54+H54</f>
        <v>-0.41784756531948863</v>
      </c>
      <c r="J54" s="269">
        <f>B54-I54</f>
        <v>0.41784756531948863</v>
      </c>
      <c r="L54" s="493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6.527052223225012</v>
      </c>
      <c r="I55" s="268">
        <f>G55+H55</f>
        <v>6.527052223225012</v>
      </c>
      <c r="J55" s="270">
        <f>C54-I55</f>
        <v>-6.527052223225012</v>
      </c>
      <c r="L55" s="493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-17.763483558455036</v>
      </c>
      <c r="I56" s="273">
        <f>G56+H56</f>
        <v>-17.763483558455036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3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-0.41784756531948863</v>
      </c>
      <c r="I58" s="278">
        <f>G58+H58</f>
        <v>-0.41784756531948863</v>
      </c>
      <c r="J58" s="279">
        <f>B58-I58</f>
        <v>0.41784756531948863</v>
      </c>
      <c r="L58" s="493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6.527052223225012</v>
      </c>
      <c r="I59" s="278">
        <f>G59+H59</f>
        <v>6.527052223225012</v>
      </c>
      <c r="J59" s="280">
        <f>C58-I59</f>
        <v>-6.527052223225012</v>
      </c>
      <c r="L59" s="493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-17.763483558455036</v>
      </c>
      <c r="I60" s="283">
        <f>G60+H60</f>
        <v>-17.763483558455036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3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-0.41784756531948863</v>
      </c>
      <c r="I62" s="292">
        <f>G62+H62</f>
        <v>-0.41784756531948863</v>
      </c>
      <c r="J62" s="293">
        <f>B62-I62</f>
        <v>0.41784756531948863</v>
      </c>
      <c r="L62" s="493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6.527052223225012</v>
      </c>
      <c r="I63" s="292">
        <f>G63+H63</f>
        <v>6.527052223225012</v>
      </c>
      <c r="J63" s="294">
        <f>C62-I63</f>
        <v>-6.527052223225012</v>
      </c>
      <c r="L63" s="493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-17.763483558455036</v>
      </c>
      <c r="I64" s="297">
        <f>G64+H64</f>
        <v>-17.763483558455036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3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-0.41784756531948863</v>
      </c>
      <c r="I66" s="304">
        <f>G66+H66</f>
        <v>-0.41784756531948863</v>
      </c>
      <c r="J66" s="305">
        <f>B66-I66</f>
        <v>0.41784756531948863</v>
      </c>
      <c r="L66" s="493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6.527052223225012</v>
      </c>
      <c r="I67" s="304">
        <f>G67+H67</f>
        <v>6.527052223225012</v>
      </c>
      <c r="J67" s="306">
        <f>C66-I67</f>
        <v>-6.527052223225012</v>
      </c>
      <c r="L67" s="493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-17.763483558455036</v>
      </c>
      <c r="I68" s="308">
        <f>G68+H68</f>
        <v>-17.763483558455036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L65" sqref="L65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5" t="s">
        <v>86</v>
      </c>
      <c r="I1" s="436"/>
      <c r="J1" s="436"/>
      <c r="K1" s="436"/>
      <c r="L1" s="437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2">
        <v>5</v>
      </c>
      <c r="I2" s="483"/>
      <c r="J2" s="482">
        <v>4</v>
      </c>
      <c r="K2" s="483"/>
      <c r="L2" s="482">
        <v>3</v>
      </c>
      <c r="M2" s="483"/>
      <c r="N2" s="482">
        <v>2</v>
      </c>
      <c r="O2" s="483"/>
      <c r="P2" s="482" t="s">
        <v>91</v>
      </c>
      <c r="Q2" s="483"/>
    </row>
    <row r="3" spans="1:17" ht="13.5" thickBot="1">
      <c r="A3" s="467"/>
      <c r="B3" s="468"/>
      <c r="C3" s="468"/>
      <c r="D3" s="469"/>
      <c r="E3" s="469"/>
      <c r="F3" s="470"/>
      <c r="G3" s="471"/>
      <c r="H3" s="479" t="s">
        <v>89</v>
      </c>
      <c r="I3" s="479" t="s">
        <v>90</v>
      </c>
      <c r="J3" s="479" t="s">
        <v>89</v>
      </c>
      <c r="K3" s="479" t="s">
        <v>90</v>
      </c>
      <c r="L3" s="479" t="s">
        <v>89</v>
      </c>
      <c r="M3" s="479" t="s">
        <v>90</v>
      </c>
      <c r="N3" s="479" t="s">
        <v>89</v>
      </c>
      <c r="O3" s="479" t="s">
        <v>90</v>
      </c>
      <c r="P3" s="479" t="s">
        <v>89</v>
      </c>
      <c r="Q3" s="479" t="s">
        <v>90</v>
      </c>
    </row>
    <row r="4" spans="1:17" ht="12.75">
      <c r="A4" s="42">
        <v>1</v>
      </c>
      <c r="B4" s="63">
        <f>offsets!L12</f>
        <v>7.353276322294823</v>
      </c>
      <c r="C4" s="64">
        <f>IF('Input Data'!E31=TRUE,"",IF('Input Data'!N$23="G",'Input Data'!G5,IF('Input Data'!N$23="H",'Input Data'!H5)))</f>
        <v>7.074965293483042</v>
      </c>
      <c r="D4" s="65">
        <f>IF('Input Data'!E31=TRUE,"",(B4-B$20))</f>
        <v>0</v>
      </c>
      <c r="E4" s="65">
        <f>IF('Input Data'!E31=TRUE,"",(C4-C$20))</f>
        <v>0</v>
      </c>
      <c r="F4" s="66">
        <f>IF('Input Data'!E31=TRUE,"",(E4-D4))</f>
        <v>0</v>
      </c>
      <c r="G4" s="440">
        <f>IF('Input Data'!E31=TRUE,"",(F4-F$20))</f>
        <v>0.0016243340830488506</v>
      </c>
      <c r="H4" s="444"/>
      <c r="I4" s="520">
        <v>0.0016243340830488506</v>
      </c>
      <c r="J4" s="472"/>
      <c r="K4" s="520">
        <v>0</v>
      </c>
      <c r="L4" s="519">
        <v>0.01</v>
      </c>
      <c r="M4" s="440">
        <v>0.009291833693939822</v>
      </c>
      <c r="N4" s="505">
        <v>0</v>
      </c>
      <c r="O4" s="517">
        <v>0</v>
      </c>
      <c r="P4" s="508">
        <v>-20</v>
      </c>
      <c r="Q4" s="517">
        <v>0</v>
      </c>
    </row>
    <row r="5" spans="1:17" ht="12.75">
      <c r="A5" s="42">
        <v>2</v>
      </c>
      <c r="B5" s="67">
        <f>offsets!L16</f>
        <v>9.670569339280874</v>
      </c>
      <c r="C5" s="64">
        <f>IF('Input Data'!E32=TRUE,"",IF('Input Data'!N$23="G",'Input Data'!G6,IF('Input Data'!N$23="H",'Input Data'!H6)))</f>
        <v>9.392492765932083</v>
      </c>
      <c r="D5" s="65">
        <f>IF('Input Data'!E32=TRUE,"",(B5-B$20))</f>
        <v>2.317293016986051</v>
      </c>
      <c r="E5" s="65">
        <f>IF('Input Data'!E32=TRUE,"",(C5-C$20))</f>
        <v>2.317527472449041</v>
      </c>
      <c r="F5" s="66">
        <f>IF('Input Data'!E32=TRUE,"",(E5-D5))</f>
        <v>0.00023445546298983544</v>
      </c>
      <c r="G5" s="440">
        <f>IF('Input Data'!E32=TRUE,"",(F5-F$20))</f>
        <v>0.001858789546038686</v>
      </c>
      <c r="H5" s="445"/>
      <c r="I5" s="521">
        <v>0.001858789546038686</v>
      </c>
      <c r="J5" s="473"/>
      <c r="K5" s="521">
        <v>0.0018098943909157228</v>
      </c>
      <c r="L5" s="510">
        <v>0.01</v>
      </c>
      <c r="M5" s="440">
        <v>0.011204175007986095</v>
      </c>
      <c r="N5" s="506">
        <v>0.0034475842135019974</v>
      </c>
      <c r="O5" s="518">
        <v>0.0034475842135019974</v>
      </c>
      <c r="P5" s="509">
        <v>-20</v>
      </c>
      <c r="Q5" s="518">
        <v>0.0033913199951021156</v>
      </c>
    </row>
    <row r="6" spans="1:17" ht="12.75">
      <c r="A6" s="42">
        <v>3</v>
      </c>
      <c r="B6" s="67">
        <f>offsets!L20</f>
        <v>19.93040437352229</v>
      </c>
      <c r="C6" s="64">
        <f>IF('Input Data'!E33=TRUE,"",IF('Input Data'!N$23="G",'Input Data'!G7,IF('Input Data'!N$23="H",'Input Data'!H7)))</f>
        <v>19.65224842795089</v>
      </c>
      <c r="D6" s="65">
        <f>IF('Input Data'!E33=TRUE,"",(B6-B$20))</f>
        <v>12.577128051227467</v>
      </c>
      <c r="E6" s="65">
        <f>IF('Input Data'!E33=TRUE,"",(C6-C$20))</f>
        <v>12.577283134467848</v>
      </c>
      <c r="F6" s="66">
        <f>IF('Input Data'!E33=TRUE,"",(E6-D6))</f>
        <v>0.00015508324038115973</v>
      </c>
      <c r="G6" s="440">
        <f>IF('Input Data'!E33=TRUE,"",(F6-F$20))</f>
        <v>0.0017794173234300104</v>
      </c>
      <c r="H6" s="445"/>
      <c r="I6" s="521">
        <v>0.0017794173234300104</v>
      </c>
      <c r="J6" s="473"/>
      <c r="K6" s="521">
        <v>0.0022154934759619493</v>
      </c>
      <c r="L6" s="510">
        <v>0.005</v>
      </c>
      <c r="M6" s="440">
        <v>0.00610027344939823</v>
      </c>
      <c r="N6" s="507">
        <v>0.008167956247433494</v>
      </c>
      <c r="O6" s="518">
        <v>0.008167956247433494</v>
      </c>
      <c r="P6" s="516">
        <v>-10</v>
      </c>
      <c r="Q6" s="518">
        <v>0.01593033855060888</v>
      </c>
    </row>
    <row r="7" spans="1:17" ht="12.75">
      <c r="A7" s="42">
        <v>4</v>
      </c>
      <c r="B7" s="67">
        <f>offsets!L24</f>
        <v>28.565647639354992</v>
      </c>
      <c r="C7" s="64">
        <f>IF('Input Data'!E34=TRUE,"",IF('Input Data'!N$23="G",'Input Data'!G8,IF('Input Data'!N$23="H",'Input Data'!H8)))</f>
        <v>28.286894906936922</v>
      </c>
      <c r="D7" s="65">
        <f>IF('Input Data'!E34=TRUE,"",(B7-B$20))</f>
        <v>21.212371317060168</v>
      </c>
      <c r="E7" s="65">
        <f>IF('Input Data'!E34=TRUE,"",(C7-C$20))</f>
        <v>21.21192961345388</v>
      </c>
      <c r="F7" s="66">
        <f>IF('Input Data'!E34=TRUE,"",(E7-D7))</f>
        <v>-0.00044170360628825733</v>
      </c>
      <c r="G7" s="440">
        <f>IF('Input Data'!E34=TRUE,"",(F7-F$20))</f>
        <v>0.0011826304767605933</v>
      </c>
      <c r="H7" s="445"/>
      <c r="I7" s="521">
        <v>0.0011826304767605933</v>
      </c>
      <c r="J7" s="473"/>
      <c r="K7" s="521">
        <v>0.002869308627957423</v>
      </c>
      <c r="L7" s="510">
        <v>0.005</v>
      </c>
      <c r="M7" s="440">
        <v>0.004449404510697974</v>
      </c>
      <c r="N7" s="507">
        <v>0.009735651231810749</v>
      </c>
      <c r="O7" s="518">
        <v>0.009735651231810749</v>
      </c>
      <c r="P7" s="506">
        <v>0</v>
      </c>
      <c r="Q7" s="518">
        <v>0.027103456041874807</v>
      </c>
    </row>
    <row r="8" spans="1:17" ht="12.75">
      <c r="A8" s="42">
        <v>5</v>
      </c>
      <c r="B8" s="67">
        <f>offsets!L28</f>
        <v>32.06041569662669</v>
      </c>
      <c r="C8" s="64">
        <f>IF('Input Data'!E35=TRUE,"",IF('Input Data'!N$23="G",'Input Data'!G9,IF('Input Data'!N$23="H",'Input Data'!H9)))</f>
        <v>31.781466446170295</v>
      </c>
      <c r="D8" s="65">
        <f>IF('Input Data'!E35=TRUE,"",(B8-B$20))</f>
        <v>24.707139374331867</v>
      </c>
      <c r="E8" s="65">
        <f>IF('Input Data'!E35=TRUE,"",(C8-C$20))</f>
        <v>24.706501152687252</v>
      </c>
      <c r="F8" s="66">
        <f>IF('Input Data'!E35=TRUE,"",(E8-D8))</f>
        <v>-0.0006382216446141342</v>
      </c>
      <c r="G8" s="440">
        <f>IF('Input Data'!E35=TRUE,"",(F8-F$20))</f>
        <v>0.0009861124384347164</v>
      </c>
      <c r="H8" s="445"/>
      <c r="I8" s="521">
        <v>0.0009861124384347164</v>
      </c>
      <c r="J8" s="473"/>
      <c r="K8" s="521">
        <v>0.0004431041714170192</v>
      </c>
      <c r="L8" s="510">
        <v>0.005</v>
      </c>
      <c r="M8" s="440">
        <v>0.006508282743329374</v>
      </c>
      <c r="N8" s="507">
        <v>0.012531731636865828</v>
      </c>
      <c r="O8" s="518">
        <v>0.012531731636865828</v>
      </c>
      <c r="P8" s="506">
        <v>0</v>
      </c>
      <c r="Q8" s="518">
        <v>0.032130055598358354</v>
      </c>
    </row>
    <row r="9" spans="1:17" ht="12.75">
      <c r="A9" s="42">
        <v>6</v>
      </c>
      <c r="B9" s="67">
        <f>offsets!L32</f>
        <v>23.06464459656416</v>
      </c>
      <c r="C9" s="64">
        <f>IF('Input Data'!E36=TRUE,"",IF('Input Data'!N$23="G",'Input Data'!G10,IF('Input Data'!N$23="H",'Input Data'!H10)))</f>
        <v>22.786623246681046</v>
      </c>
      <c r="D9" s="65">
        <f>IF('Input Data'!E36=TRUE,"",(B9-B$20))</f>
        <v>15.711368274269338</v>
      </c>
      <c r="E9" s="65">
        <f>IF('Input Data'!E36=TRUE,"",(C9-C$20))</f>
        <v>15.711657953198003</v>
      </c>
      <c r="F9" s="66">
        <f>IF('Input Data'!E36=TRUE,"",(E9-D9))</f>
        <v>0.00028967892866482714</v>
      </c>
      <c r="G9" s="440">
        <f>IF('Input Data'!E36=TRUE,"",(F9-F$20))</f>
        <v>0.0019140130117136778</v>
      </c>
      <c r="H9" s="445"/>
      <c r="I9" s="521">
        <v>0.0019140130117136778</v>
      </c>
      <c r="J9" s="473"/>
      <c r="K9" s="521">
        <v>0.0041898288331871925</v>
      </c>
      <c r="L9" s="510">
        <v>0.005</v>
      </c>
      <c r="M9" s="440">
        <v>0.0057078753778156965</v>
      </c>
      <c r="N9" s="507">
        <v>0.006772395483682914</v>
      </c>
      <c r="O9" s="518">
        <v>0.006772395483682914</v>
      </c>
      <c r="P9" s="506">
        <v>0</v>
      </c>
      <c r="Q9" s="518">
        <v>0.025513567915817603</v>
      </c>
    </row>
    <row r="10" spans="1:17" ht="12.75">
      <c r="A10" s="42">
        <v>7</v>
      </c>
      <c r="B10" s="67">
        <f>offsets!L36</f>
        <v>16.253894418990303</v>
      </c>
      <c r="C10" s="64">
        <f>IF('Input Data'!E37=TRUE,"",IF('Input Data'!N$23="G",'Input Data'!G11,IF('Input Data'!N$23="H",'Input Data'!H11)))</f>
        <v>15.973959056095474</v>
      </c>
      <c r="D10" s="65">
        <f>IF('Input Data'!E37=TRUE,"",(B10-B$20))</f>
        <v>8.90061809669548</v>
      </c>
      <c r="E10" s="65">
        <f>IF('Input Data'!E37=TRUE,"",(C10-C$20))</f>
        <v>8.898993762612431</v>
      </c>
      <c r="F10" s="66">
        <f>IF('Input Data'!E37=TRUE,"",(E10-D10))</f>
        <v>-0.0016243340830488506</v>
      </c>
      <c r="G10" s="440">
        <f>IF('Input Data'!E37=TRUE,"",(F10-F$20))</f>
        <v>0</v>
      </c>
      <c r="H10" s="445"/>
      <c r="I10" s="521">
        <v>0</v>
      </c>
      <c r="J10" s="473"/>
      <c r="K10" s="521">
        <v>0.0029592751636116077</v>
      </c>
      <c r="L10" s="510">
        <v>0</v>
      </c>
      <c r="M10" s="440">
        <v>0</v>
      </c>
      <c r="N10" s="506">
        <v>0.001446512660077559</v>
      </c>
      <c r="O10" s="518">
        <v>0.001446512660077559</v>
      </c>
      <c r="P10" s="506">
        <v>0</v>
      </c>
      <c r="Q10" s="518">
        <v>0.02328643420521992</v>
      </c>
    </row>
    <row r="11" spans="1:17" ht="12.75">
      <c r="A11" s="42">
        <v>8</v>
      </c>
      <c r="B11" s="67">
        <f>offsets!L40</f>
        <v>8.946308133763434</v>
      </c>
      <c r="C11" s="64">
        <f>IF('Input Data'!E38=TRUE,"",IF('Input Data'!N$23="G",'Input Data'!G12,IF('Input Data'!N$23="H",'Input Data'!H12)))</f>
        <v>8.669052390216525</v>
      </c>
      <c r="D11" s="65">
        <f>IF('Input Data'!E38=TRUE,"",(B11-B$20))</f>
        <v>1.5930318114686113</v>
      </c>
      <c r="E11" s="65">
        <f>IF('Input Data'!E38=TRUE,"",(C11-C$20))</f>
        <v>1.5940870967334826</v>
      </c>
      <c r="F11" s="66">
        <f>IF('Input Data'!E38=TRUE,"",(E11-D11))</f>
        <v>0.0010552852648713085</v>
      </c>
      <c r="G11" s="440">
        <f>IF('Input Data'!E38=TRUE,"",(F11-F$20))</f>
        <v>0.002679619347920159</v>
      </c>
      <c r="H11" s="445"/>
      <c r="I11" s="521">
        <v>0.002679619347920159</v>
      </c>
      <c r="J11" s="473"/>
      <c r="K11" s="521">
        <v>0.010409879403579403</v>
      </c>
      <c r="L11" s="510">
        <v>0.005</v>
      </c>
      <c r="M11" s="440">
        <v>0.01107904060920184</v>
      </c>
      <c r="N11" s="507">
        <v>0.006153479542433615</v>
      </c>
      <c r="O11" s="518">
        <v>0.006153479542433615</v>
      </c>
      <c r="P11" s="506">
        <v>0</v>
      </c>
      <c r="Q11" s="518">
        <v>0.020255322656356434</v>
      </c>
    </row>
    <row r="12" spans="1:17" ht="12.75">
      <c r="A12" s="42">
        <v>9</v>
      </c>
      <c r="B12" s="67">
        <f>offsets!L44</f>
      </c>
      <c r="C12" s="64">
        <f>IF('Input Data'!E39=TRUE,"",IF('Input Data'!N$23="G",'Input Data'!G13,IF('Input Data'!N$23="H",'Input Data'!H13)))</f>
      </c>
      <c r="D12" s="65">
        <f>IF('Input Data'!E39=TRUE,"",(B12-B$20))</f>
      </c>
      <c r="E12" s="65">
        <f>IF('Input Data'!E39=TRUE,"",(C12-C$20))</f>
      </c>
      <c r="F12" s="66">
        <f>IF('Input Data'!E39=TRUE,"",(E12-D12))</f>
      </c>
      <c r="G12" s="440">
        <f>IF('Input Data'!E39=TRUE,"",(F12-F$20))</f>
      </c>
      <c r="H12" s="445"/>
      <c r="I12" s="445"/>
      <c r="J12" s="473"/>
      <c r="K12" s="446"/>
      <c r="L12" s="446"/>
      <c r="M12" s="514"/>
      <c r="N12" s="515"/>
      <c r="O12" s="514"/>
      <c r="P12" s="515"/>
      <c r="Q12" s="447"/>
    </row>
    <row r="13" spans="1:17" ht="12.75">
      <c r="A13" s="42">
        <v>10</v>
      </c>
      <c r="B13" s="67">
        <f>offsets!J48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0">
        <f>IF('Input Data'!E40=TRUE,"",(F13-F$20))</f>
      </c>
      <c r="H13" s="445"/>
      <c r="I13" s="445"/>
      <c r="J13" s="473"/>
      <c r="K13" s="446"/>
      <c r="L13" s="445"/>
      <c r="M13" s="449"/>
      <c r="N13" s="477"/>
      <c r="O13" s="449"/>
      <c r="P13" s="478"/>
      <c r="Q13" s="449"/>
    </row>
    <row r="14" spans="1:17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0">
        <f>IF('Input Data'!E41=TRUE,"",(F14-F$20))</f>
      </c>
      <c r="H14" s="445"/>
      <c r="I14" s="446"/>
      <c r="J14" s="473"/>
      <c r="K14" s="445"/>
      <c r="L14" s="445"/>
      <c r="M14" s="449"/>
      <c r="N14" s="478"/>
      <c r="O14" s="449"/>
      <c r="P14" s="478"/>
      <c r="Q14" s="449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0">
        <f>IF('Input Data'!E42=TRUE,"",(F15-F$20))</f>
      </c>
      <c r="H15" s="445"/>
      <c r="I15" s="446"/>
      <c r="J15" s="473"/>
      <c r="K15" s="445"/>
      <c r="L15" s="445"/>
      <c r="M15" s="449"/>
      <c r="N15" s="478"/>
      <c r="O15" s="449"/>
      <c r="P15" s="478"/>
      <c r="Q15" s="449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0">
        <f>IF('Input Data'!E43=TRUE,"",(F16-F$20))</f>
      </c>
      <c r="H16" s="447"/>
      <c r="I16" s="448"/>
      <c r="J16" s="474"/>
      <c r="K16" s="445"/>
      <c r="L16" s="445"/>
      <c r="M16" s="449"/>
      <c r="N16" s="478"/>
      <c r="O16" s="449"/>
      <c r="P16" s="478"/>
      <c r="Q16" s="449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0">
        <f>IF('Input Data'!E44=TRUE,"",(F17-F$20))</f>
      </c>
      <c r="H17" s="447"/>
      <c r="I17" s="447"/>
      <c r="J17" s="474"/>
      <c r="K17" s="445"/>
      <c r="L17" s="445"/>
      <c r="M17" s="449"/>
      <c r="N17" s="478"/>
      <c r="O17" s="449"/>
      <c r="P17" s="478"/>
      <c r="Q17" s="449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0">
        <f>IF('Input Data'!E45=TRUE,"",(F18-F$20))</f>
      </c>
      <c r="H18" s="447"/>
      <c r="I18" s="447"/>
      <c r="J18" s="474"/>
      <c r="K18" s="445"/>
      <c r="L18" s="445"/>
      <c r="M18" s="449"/>
      <c r="N18" s="478"/>
      <c r="O18" s="449"/>
      <c r="P18" s="478"/>
      <c r="Q18" s="449"/>
    </row>
    <row r="19" spans="1:17" ht="12.75">
      <c r="A19" s="50" t="s">
        <v>20</v>
      </c>
      <c r="B19" s="68">
        <f>MAX(B4:B18)</f>
        <v>32.06041569662669</v>
      </c>
      <c r="C19" s="68">
        <f>MAX(C4:C18)</f>
        <v>31.781466446170295</v>
      </c>
      <c r="D19" s="68">
        <f>MAX(D4:D18)</f>
        <v>24.707139374331867</v>
      </c>
      <c r="E19" s="69">
        <f>MAX(E4:E18)</f>
        <v>24.706501152687252</v>
      </c>
      <c r="F19" s="70">
        <f>MAX(F4:F18)</f>
        <v>0.0010552852648713085</v>
      </c>
      <c r="G19" s="4"/>
      <c r="H19" s="449"/>
      <c r="I19" s="449"/>
      <c r="J19" s="475"/>
      <c r="K19" s="372"/>
      <c r="L19" s="372"/>
      <c r="M19" s="449"/>
      <c r="N19" s="478"/>
      <c r="O19" s="449"/>
      <c r="P19" s="478"/>
      <c r="Q19" s="449"/>
    </row>
    <row r="20" spans="1:17" ht="13.5" thickBot="1">
      <c r="A20" s="51" t="s">
        <v>21</v>
      </c>
      <c r="B20" s="71">
        <f>MIN(B4:B18)</f>
        <v>7.353276322294823</v>
      </c>
      <c r="C20" s="71">
        <f>MIN(C4:C18)</f>
        <v>7.074965293483042</v>
      </c>
      <c r="D20" s="71">
        <f>MIN(D4:D18)</f>
        <v>0</v>
      </c>
      <c r="E20" s="72">
        <f>MIN(E4:E18)</f>
        <v>0</v>
      </c>
      <c r="F20" s="438">
        <f>MIN(F4:F18)</f>
        <v>-0.0016243340830488506</v>
      </c>
      <c r="G20" s="4"/>
      <c r="H20" s="449"/>
      <c r="I20" s="449"/>
      <c r="J20" s="475"/>
      <c r="K20" s="372"/>
      <c r="L20" s="372"/>
      <c r="M20" s="449"/>
      <c r="N20" s="478"/>
      <c r="O20" s="449"/>
      <c r="P20" s="478"/>
      <c r="Q20" s="449"/>
    </row>
    <row r="21" spans="1:17" ht="13.5" thickBot="1">
      <c r="A21" s="52" t="s">
        <v>22</v>
      </c>
      <c r="B21" s="53"/>
      <c r="C21" s="54"/>
      <c r="D21" s="2"/>
      <c r="E21" s="2"/>
      <c r="F21" s="439"/>
      <c r="G21" s="441">
        <f aca="true" t="shared" si="0" ref="G21:L21">SUM(G4:G20)</f>
        <v>0.012024916227346694</v>
      </c>
      <c r="H21" s="480">
        <f t="shared" si="0"/>
        <v>0</v>
      </c>
      <c r="I21" s="480">
        <f t="shared" si="0"/>
        <v>0.012024916227346694</v>
      </c>
      <c r="J21" s="481">
        <f t="shared" si="0"/>
        <v>0</v>
      </c>
      <c r="K21" s="480">
        <f t="shared" si="0"/>
        <v>0.024896784066630318</v>
      </c>
      <c r="L21" s="480">
        <f t="shared" si="0"/>
        <v>0.045</v>
      </c>
      <c r="M21" s="480">
        <f>SUM(M4:M20)</f>
        <v>0.05434088539236903</v>
      </c>
      <c r="N21" s="480">
        <f>SUM(N4:N20)</f>
        <v>0.04825531101580616</v>
      </c>
      <c r="O21" s="480">
        <f>SUM(O4:O20)</f>
        <v>0.04825531101580616</v>
      </c>
      <c r="P21" s="511">
        <f>SUM(P4:P20)</f>
        <v>-50</v>
      </c>
      <c r="Q21" s="480">
        <f>SUM(Q4:Q20)</f>
        <v>0.1476104949633381</v>
      </c>
    </row>
    <row r="22" spans="1:17" ht="13.5" thickBot="1">
      <c r="A22" s="55"/>
      <c r="B22" s="74">
        <f>B19-B20</f>
        <v>24.707139374331867</v>
      </c>
      <c r="C22" s="75">
        <f>C19-C20</f>
        <v>24.706501152687252</v>
      </c>
      <c r="D22" s="2"/>
      <c r="E22" s="2"/>
      <c r="F22" s="442" t="s">
        <v>85</v>
      </c>
      <c r="G22" s="443">
        <f aca="true" t="shared" si="1" ref="G22:L22">G21/8</f>
        <v>0.0015031145284183367</v>
      </c>
      <c r="H22" s="443">
        <f t="shared" si="1"/>
        <v>0</v>
      </c>
      <c r="I22" s="443">
        <f t="shared" si="1"/>
        <v>0.0015031145284183367</v>
      </c>
      <c r="J22" s="476">
        <f t="shared" si="1"/>
        <v>0</v>
      </c>
      <c r="K22" s="443">
        <f t="shared" si="1"/>
        <v>0.0031120980083287897</v>
      </c>
      <c r="L22" s="443">
        <f t="shared" si="1"/>
        <v>0.005625</v>
      </c>
      <c r="M22" s="443">
        <f>M21/8</f>
        <v>0.006792610674046129</v>
      </c>
      <c r="N22" s="443">
        <f>N21/8</f>
        <v>0.00603191387697577</v>
      </c>
      <c r="O22" s="443">
        <f>O21/8</f>
        <v>0.00603191387697577</v>
      </c>
      <c r="P22" s="443">
        <f>P21/8</f>
        <v>-6.25</v>
      </c>
      <c r="Q22" s="443">
        <f>Q21/8</f>
        <v>0.018451311870417264</v>
      </c>
    </row>
    <row r="23" spans="1:11" ht="12.75">
      <c r="A23" s="55"/>
      <c r="B23" s="56"/>
      <c r="C23" s="57"/>
      <c r="D23" s="2"/>
      <c r="E23" s="2"/>
      <c r="F23" s="2"/>
      <c r="G23" s="413"/>
      <c r="H23" s="413"/>
      <c r="I23" s="413"/>
      <c r="J23" s="413"/>
      <c r="K23" s="413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7.353276322294823</v>
      </c>
      <c r="C25" s="60">
        <f>C20</f>
        <v>7.074965293483042</v>
      </c>
      <c r="D25" s="2"/>
      <c r="E25" s="2"/>
      <c r="F25" s="2"/>
      <c r="G25" s="2"/>
    </row>
    <row r="26" ht="13.5" thickBot="1"/>
    <row r="27" spans="1:13" ht="12.75">
      <c r="A27" s="14"/>
      <c r="B27" s="485"/>
      <c r="C27" s="490" t="s">
        <v>87</v>
      </c>
      <c r="D27" s="450"/>
      <c r="E27" s="450"/>
      <c r="F27" s="450"/>
      <c r="G27" s="450"/>
      <c r="H27" s="364"/>
      <c r="M27" s="465"/>
    </row>
    <row r="28" spans="1:17" ht="13.5" thickBot="1">
      <c r="A28" s="358"/>
      <c r="B28" s="491" t="s">
        <v>92</v>
      </c>
      <c r="C28" s="484"/>
      <c r="D28" s="488"/>
      <c r="E28" s="488"/>
      <c r="F28" s="488"/>
      <c r="G28" s="488"/>
      <c r="H28" s="489"/>
      <c r="M28" s="465"/>
      <c r="N28" s="1"/>
      <c r="O28" s="1"/>
      <c r="P28" s="1"/>
      <c r="Q28" s="1"/>
    </row>
    <row r="29" spans="1:17" ht="12.75">
      <c r="A29" s="3"/>
      <c r="B29" s="486">
        <v>1</v>
      </c>
      <c r="C29" s="411">
        <f>Q4</f>
        <v>0</v>
      </c>
      <c r="D29" s="411">
        <f>O4</f>
        <v>0</v>
      </c>
      <c r="E29" s="411">
        <f>M4</f>
        <v>0.009291833693939822</v>
      </c>
      <c r="F29" s="411">
        <f>K4</f>
        <v>0</v>
      </c>
      <c r="G29" s="411">
        <f>I4</f>
        <v>0.0016243340830488506</v>
      </c>
      <c r="H29" s="451">
        <f>G4</f>
        <v>0.0016243340830488506</v>
      </c>
      <c r="M29" s="465"/>
      <c r="N29" s="1"/>
      <c r="O29" s="1"/>
      <c r="P29" s="1"/>
      <c r="Q29" s="1"/>
    </row>
    <row r="30" spans="1:17" ht="12.75">
      <c r="A30" s="3"/>
      <c r="B30" s="486">
        <v>2</v>
      </c>
      <c r="C30" s="411">
        <f aca="true" t="shared" si="2" ref="C30:C43">Q5</f>
        <v>0.0033913199951021156</v>
      </c>
      <c r="D30" s="411">
        <f aca="true" t="shared" si="3" ref="D30:D43">O5</f>
        <v>0.0034475842135019974</v>
      </c>
      <c r="E30" s="411">
        <f aca="true" t="shared" si="4" ref="E30:E43">M5</f>
        <v>0.011204175007986095</v>
      </c>
      <c r="F30" s="411">
        <f aca="true" t="shared" si="5" ref="F30:F43">K5</f>
        <v>0.0018098943909157228</v>
      </c>
      <c r="G30" s="411">
        <f aca="true" t="shared" si="6" ref="G30:G43">I5</f>
        <v>0.001858789546038686</v>
      </c>
      <c r="H30" s="451">
        <f aca="true" t="shared" si="7" ref="H30:H43">G5</f>
        <v>0.001858789546038686</v>
      </c>
      <c r="M30" s="465"/>
      <c r="N30" s="1"/>
      <c r="O30" s="1"/>
      <c r="P30" s="1"/>
      <c r="Q30" s="1"/>
    </row>
    <row r="31" spans="1:17" ht="12.75">
      <c r="A31" s="3"/>
      <c r="B31" s="486">
        <v>3</v>
      </c>
      <c r="C31" s="411">
        <f t="shared" si="2"/>
        <v>0.01593033855060888</v>
      </c>
      <c r="D31" s="411">
        <f t="shared" si="3"/>
        <v>0.008167956247433494</v>
      </c>
      <c r="E31" s="411">
        <f t="shared" si="4"/>
        <v>0.00610027344939823</v>
      </c>
      <c r="F31" s="411">
        <f t="shared" si="5"/>
        <v>0.0022154934759619493</v>
      </c>
      <c r="G31" s="411">
        <f t="shared" si="6"/>
        <v>0.0017794173234300104</v>
      </c>
      <c r="H31" s="451">
        <f t="shared" si="7"/>
        <v>0.0017794173234300104</v>
      </c>
      <c r="M31" s="465"/>
      <c r="N31" s="1"/>
      <c r="O31" s="1"/>
      <c r="P31" s="1"/>
      <c r="Q31" s="1"/>
    </row>
    <row r="32" spans="1:17" ht="12.75">
      <c r="A32" s="3"/>
      <c r="B32" s="486">
        <v>4</v>
      </c>
      <c r="C32" s="411">
        <f t="shared" si="2"/>
        <v>0.027103456041874807</v>
      </c>
      <c r="D32" s="411">
        <f t="shared" si="3"/>
        <v>0.009735651231810749</v>
      </c>
      <c r="E32" s="411">
        <f t="shared" si="4"/>
        <v>0.004449404510697974</v>
      </c>
      <c r="F32" s="411">
        <f t="shared" si="5"/>
        <v>0.002869308627957423</v>
      </c>
      <c r="G32" s="411">
        <f t="shared" si="6"/>
        <v>0.0011826304767605933</v>
      </c>
      <c r="H32" s="451">
        <f t="shared" si="7"/>
        <v>0.0011826304767605933</v>
      </c>
      <c r="M32" s="465"/>
      <c r="N32" s="1"/>
      <c r="O32" s="1"/>
      <c r="P32" s="1"/>
      <c r="Q32" s="1"/>
    </row>
    <row r="33" spans="1:17" ht="12.75">
      <c r="A33" s="14"/>
      <c r="B33" s="486">
        <v>5</v>
      </c>
      <c r="C33" s="411">
        <f t="shared" si="2"/>
        <v>0.032130055598358354</v>
      </c>
      <c r="D33" s="411">
        <f t="shared" si="3"/>
        <v>0.012531731636865828</v>
      </c>
      <c r="E33" s="411">
        <f t="shared" si="4"/>
        <v>0.006508282743329374</v>
      </c>
      <c r="F33" s="411">
        <f t="shared" si="5"/>
        <v>0.0004431041714170192</v>
      </c>
      <c r="G33" s="411">
        <f t="shared" si="6"/>
        <v>0.0009861124384347164</v>
      </c>
      <c r="H33" s="451">
        <f t="shared" si="7"/>
        <v>0.0009861124384347164</v>
      </c>
      <c r="M33" s="465"/>
      <c r="N33" s="1"/>
      <c r="O33" s="1"/>
      <c r="P33" s="1"/>
      <c r="Q33" s="1"/>
    </row>
    <row r="34" spans="1:17" ht="12.75">
      <c r="A34" s="14"/>
      <c r="B34" s="486">
        <v>6</v>
      </c>
      <c r="C34" s="411">
        <f t="shared" si="2"/>
        <v>0.025513567915817603</v>
      </c>
      <c r="D34" s="411">
        <f t="shared" si="3"/>
        <v>0.006772395483682914</v>
      </c>
      <c r="E34" s="411">
        <f t="shared" si="4"/>
        <v>0.0057078753778156965</v>
      </c>
      <c r="F34" s="411">
        <f t="shared" si="5"/>
        <v>0.0041898288331871925</v>
      </c>
      <c r="G34" s="411">
        <f t="shared" si="6"/>
        <v>0.0019140130117136778</v>
      </c>
      <c r="H34" s="451">
        <f t="shared" si="7"/>
        <v>0.0019140130117136778</v>
      </c>
      <c r="M34" s="465"/>
      <c r="N34" s="1"/>
      <c r="O34" s="1"/>
      <c r="P34" s="1"/>
      <c r="Q34" s="1"/>
    </row>
    <row r="35" spans="1:17" ht="12.75">
      <c r="A35" s="14"/>
      <c r="B35" s="486">
        <v>7</v>
      </c>
      <c r="C35" s="411">
        <f t="shared" si="2"/>
        <v>0.02328643420521992</v>
      </c>
      <c r="D35" s="411">
        <f t="shared" si="3"/>
        <v>0.001446512660077559</v>
      </c>
      <c r="E35" s="411">
        <f t="shared" si="4"/>
        <v>0</v>
      </c>
      <c r="F35" s="411">
        <f t="shared" si="5"/>
        <v>0.0029592751636116077</v>
      </c>
      <c r="G35" s="411">
        <f t="shared" si="6"/>
        <v>0</v>
      </c>
      <c r="H35" s="451">
        <f t="shared" si="7"/>
        <v>0</v>
      </c>
      <c r="M35" s="465"/>
      <c r="N35" s="1"/>
      <c r="O35" s="1"/>
      <c r="P35" s="1"/>
      <c r="Q35" s="1"/>
    </row>
    <row r="36" spans="1:17" ht="12.75">
      <c r="A36" s="14"/>
      <c r="B36" s="486">
        <v>8</v>
      </c>
      <c r="C36" s="411">
        <f t="shared" si="2"/>
        <v>0.020255322656356434</v>
      </c>
      <c r="D36" s="411">
        <f t="shared" si="3"/>
        <v>0.006153479542433615</v>
      </c>
      <c r="E36" s="411">
        <f t="shared" si="4"/>
        <v>0.01107904060920184</v>
      </c>
      <c r="F36" s="411">
        <f t="shared" si="5"/>
        <v>0.010409879403579403</v>
      </c>
      <c r="G36" s="411">
        <f t="shared" si="6"/>
        <v>0.002679619347920159</v>
      </c>
      <c r="H36" s="451">
        <f t="shared" si="7"/>
        <v>0.002679619347920159</v>
      </c>
      <c r="M36" s="465"/>
      <c r="N36" s="1"/>
      <c r="O36" s="1"/>
      <c r="P36" s="1"/>
      <c r="Q36" s="1"/>
    </row>
    <row r="37" spans="1:14" ht="12.75">
      <c r="A37" s="14"/>
      <c r="B37" s="486">
        <v>9</v>
      </c>
      <c r="C37" s="411">
        <f t="shared" si="2"/>
        <v>0</v>
      </c>
      <c r="D37" s="411">
        <f t="shared" si="3"/>
        <v>0</v>
      </c>
      <c r="E37" s="411">
        <f t="shared" si="4"/>
        <v>0</v>
      </c>
      <c r="F37" s="411">
        <f t="shared" si="5"/>
        <v>0</v>
      </c>
      <c r="G37" s="411">
        <f t="shared" si="6"/>
        <v>0</v>
      </c>
      <c r="H37" s="451">
        <f t="shared" si="7"/>
      </c>
      <c r="M37" s="465"/>
      <c r="N37" s="369"/>
    </row>
    <row r="38" spans="1:13" ht="12.75">
      <c r="A38" s="14"/>
      <c r="B38" s="486">
        <v>10</v>
      </c>
      <c r="C38" s="411">
        <f t="shared" si="2"/>
        <v>0</v>
      </c>
      <c r="D38" s="411">
        <f t="shared" si="3"/>
        <v>0</v>
      </c>
      <c r="E38" s="411">
        <f t="shared" si="4"/>
        <v>0</v>
      </c>
      <c r="F38" s="411">
        <f t="shared" si="5"/>
        <v>0</v>
      </c>
      <c r="G38" s="411">
        <f t="shared" si="6"/>
        <v>0</v>
      </c>
      <c r="H38" s="451">
        <f t="shared" si="7"/>
      </c>
      <c r="M38" s="465"/>
    </row>
    <row r="39" spans="1:13" ht="12.75">
      <c r="A39" s="14"/>
      <c r="B39" s="486">
        <v>11</v>
      </c>
      <c r="C39" s="411">
        <f t="shared" si="2"/>
        <v>0</v>
      </c>
      <c r="D39" s="411">
        <f t="shared" si="3"/>
        <v>0</v>
      </c>
      <c r="E39" s="411">
        <f t="shared" si="4"/>
        <v>0</v>
      </c>
      <c r="F39" s="411">
        <f t="shared" si="5"/>
        <v>0</v>
      </c>
      <c r="G39" s="411">
        <f t="shared" si="6"/>
        <v>0</v>
      </c>
      <c r="H39" s="451">
        <f t="shared" si="7"/>
      </c>
      <c r="M39" s="465"/>
    </row>
    <row r="40" spans="1:13" ht="12.75">
      <c r="A40" s="14"/>
      <c r="B40" s="486">
        <v>12</v>
      </c>
      <c r="C40" s="411">
        <f t="shared" si="2"/>
        <v>0</v>
      </c>
      <c r="D40" s="411">
        <f t="shared" si="3"/>
        <v>0</v>
      </c>
      <c r="E40" s="411">
        <f t="shared" si="4"/>
        <v>0</v>
      </c>
      <c r="F40" s="411">
        <f t="shared" si="5"/>
        <v>0</v>
      </c>
      <c r="G40" s="411">
        <f t="shared" si="6"/>
        <v>0</v>
      </c>
      <c r="H40" s="451">
        <f t="shared" si="7"/>
      </c>
      <c r="M40" s="465"/>
    </row>
    <row r="41" spans="2:13" ht="12.75">
      <c r="B41" s="486">
        <v>13</v>
      </c>
      <c r="C41" s="411">
        <f t="shared" si="2"/>
        <v>0</v>
      </c>
      <c r="D41" s="411">
        <f t="shared" si="3"/>
        <v>0</v>
      </c>
      <c r="E41" s="411">
        <f t="shared" si="4"/>
        <v>0</v>
      </c>
      <c r="F41" s="411">
        <f t="shared" si="5"/>
        <v>0</v>
      </c>
      <c r="G41" s="411">
        <f t="shared" si="6"/>
        <v>0</v>
      </c>
      <c r="H41" s="451">
        <f t="shared" si="7"/>
      </c>
      <c r="M41" s="465"/>
    </row>
    <row r="42" spans="2:13" ht="12.75">
      <c r="B42" s="486">
        <v>14</v>
      </c>
      <c r="C42" s="411">
        <f t="shared" si="2"/>
        <v>0</v>
      </c>
      <c r="D42" s="411">
        <f t="shared" si="3"/>
        <v>0</v>
      </c>
      <c r="E42" s="411">
        <f t="shared" si="4"/>
        <v>0</v>
      </c>
      <c r="F42" s="411">
        <f t="shared" si="5"/>
        <v>0</v>
      </c>
      <c r="G42" s="411">
        <f t="shared" si="6"/>
        <v>0</v>
      </c>
      <c r="H42" s="451">
        <f t="shared" si="7"/>
      </c>
      <c r="M42" s="4"/>
    </row>
    <row r="43" spans="2:13" ht="12.75">
      <c r="B43" s="486">
        <v>15</v>
      </c>
      <c r="C43" s="411">
        <f t="shared" si="2"/>
        <v>0</v>
      </c>
      <c r="D43" s="411">
        <f t="shared" si="3"/>
        <v>0</v>
      </c>
      <c r="E43" s="411">
        <f t="shared" si="4"/>
        <v>0</v>
      </c>
      <c r="F43" s="411">
        <f t="shared" si="5"/>
        <v>0</v>
      </c>
      <c r="G43" s="411">
        <f t="shared" si="6"/>
        <v>0</v>
      </c>
      <c r="H43" s="451">
        <f t="shared" si="7"/>
      </c>
      <c r="M43" s="4"/>
    </row>
    <row r="44" spans="2:13" ht="13.5" thickBot="1">
      <c r="B44" s="487" t="s">
        <v>88</v>
      </c>
      <c r="C44" s="452">
        <f>Q22</f>
        <v>0.018451311870417264</v>
      </c>
      <c r="D44" s="452">
        <f>O22</f>
        <v>0.00603191387697577</v>
      </c>
      <c r="E44" s="452">
        <f>M22</f>
        <v>0.006792610674046129</v>
      </c>
      <c r="F44" s="452">
        <f>K22</f>
        <v>0.0031120980083287897</v>
      </c>
      <c r="G44" s="452">
        <f>I22</f>
        <v>0.0015031145284183367</v>
      </c>
      <c r="H44" s="453">
        <f>G22</f>
        <v>0.0015031145284183367</v>
      </c>
      <c r="M44" s="454"/>
    </row>
    <row r="45" ht="12.75">
      <c r="M45" s="45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6" t="e">
        <f>#REF!</f>
        <v>#REF!</v>
      </c>
      <c r="C3" s="466" t="e">
        <f>#REF!</f>
        <v>#REF!</v>
      </c>
      <c r="D3" s="466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6" t="e">
        <f>#REF!</f>
        <v>#REF!</v>
      </c>
      <c r="C4" s="466" t="e">
        <f>#REF!</f>
        <v>#REF!</v>
      </c>
      <c r="D4" s="466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6" t="e">
        <f>#REF!</f>
        <v>#REF!</v>
      </c>
      <c r="C5" s="466" t="e">
        <f>#REF!</f>
        <v>#REF!</v>
      </c>
      <c r="D5" s="466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6" t="e">
        <f>#REF!</f>
        <v>#REF!</v>
      </c>
      <c r="C6" s="466" t="e">
        <f>#REF!</f>
        <v>#REF!</v>
      </c>
      <c r="D6" s="466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6" t="e">
        <f>#REF!</f>
        <v>#REF!</v>
      </c>
      <c r="C7" s="466" t="e">
        <f>#REF!</f>
        <v>#REF!</v>
      </c>
      <c r="D7" s="466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6" t="e">
        <f>#REF!</f>
        <v>#REF!</v>
      </c>
      <c r="C8" s="466" t="e">
        <f>#REF!</f>
        <v>#REF!</v>
      </c>
      <c r="D8" s="466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6" t="e">
        <f>#REF!</f>
        <v>#REF!</v>
      </c>
      <c r="C9" s="466" t="e">
        <f>#REF!</f>
        <v>#REF!</v>
      </c>
      <c r="D9" s="466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6" t="e">
        <f>#REF!</f>
        <v>#REF!</v>
      </c>
      <c r="C10" s="466" t="e">
        <f>#REF!</f>
        <v>#REF!</v>
      </c>
      <c r="D10" s="466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4"/>
      <c r="H12" s="423" t="s">
        <v>81</v>
      </c>
      <c r="I12" s="424" t="s">
        <v>82</v>
      </c>
      <c r="J12" s="425" t="s">
        <v>83</v>
      </c>
    </row>
    <row r="13" spans="7:11" ht="12.75">
      <c r="G13" s="426">
        <v>1</v>
      </c>
      <c r="H13" s="427" t="e">
        <f>B3-H3</f>
        <v>#REF!</v>
      </c>
      <c r="I13" s="428" t="e">
        <f>C3-I3</f>
        <v>#REF!</v>
      </c>
      <c r="J13" s="429" t="e">
        <f>D3-J3</f>
        <v>#REF!</v>
      </c>
      <c r="K13" s="368"/>
    </row>
    <row r="14" spans="7:11" ht="12.75">
      <c r="G14" s="426">
        <v>2</v>
      </c>
      <c r="H14" s="427" t="e">
        <f aca="true" t="shared" si="7" ref="H14:H20">B4-H4</f>
        <v>#REF!</v>
      </c>
      <c r="I14" s="428" t="e">
        <f aca="true" t="shared" si="8" ref="I14:I20">C4-I4</f>
        <v>#REF!</v>
      </c>
      <c r="J14" s="429" t="e">
        <f aca="true" t="shared" si="9" ref="J14:J20">D4-J4</f>
        <v>#REF!</v>
      </c>
      <c r="K14" s="368"/>
    </row>
    <row r="15" spans="7:11" ht="12.75">
      <c r="G15" s="426">
        <v>3</v>
      </c>
      <c r="H15" s="427" t="e">
        <f t="shared" si="7"/>
        <v>#REF!</v>
      </c>
      <c r="I15" s="428" t="e">
        <f t="shared" si="8"/>
        <v>#REF!</v>
      </c>
      <c r="J15" s="429" t="e">
        <f t="shared" si="9"/>
        <v>#REF!</v>
      </c>
      <c r="K15" s="368"/>
    </row>
    <row r="16" spans="7:11" ht="12.75">
      <c r="G16" s="426">
        <v>4</v>
      </c>
      <c r="H16" s="427" t="e">
        <f t="shared" si="7"/>
        <v>#REF!</v>
      </c>
      <c r="I16" s="428" t="e">
        <f t="shared" si="8"/>
        <v>#REF!</v>
      </c>
      <c r="J16" s="429" t="e">
        <f t="shared" si="9"/>
        <v>#REF!</v>
      </c>
      <c r="K16" s="368"/>
    </row>
    <row r="17" spans="7:11" ht="12.75">
      <c r="G17" s="426">
        <v>5</v>
      </c>
      <c r="H17" s="427" t="e">
        <f t="shared" si="7"/>
        <v>#REF!</v>
      </c>
      <c r="I17" s="428" t="e">
        <f t="shared" si="8"/>
        <v>#REF!</v>
      </c>
      <c r="J17" s="429" t="e">
        <f t="shared" si="9"/>
        <v>#REF!</v>
      </c>
      <c r="K17" s="368"/>
    </row>
    <row r="18" spans="7:11" ht="12.75">
      <c r="G18" s="426">
        <v>6</v>
      </c>
      <c r="H18" s="427" t="e">
        <f t="shared" si="7"/>
        <v>#REF!</v>
      </c>
      <c r="I18" s="428" t="e">
        <f t="shared" si="8"/>
        <v>#REF!</v>
      </c>
      <c r="J18" s="429" t="e">
        <f t="shared" si="9"/>
        <v>#REF!</v>
      </c>
      <c r="K18" s="368"/>
    </row>
    <row r="19" spans="7:11" ht="12.75">
      <c r="G19" s="426">
        <v>7</v>
      </c>
      <c r="H19" s="427" t="e">
        <f t="shared" si="7"/>
        <v>#REF!</v>
      </c>
      <c r="I19" s="428" t="e">
        <f t="shared" si="8"/>
        <v>#REF!</v>
      </c>
      <c r="J19" s="429" t="e">
        <f t="shared" si="9"/>
        <v>#REF!</v>
      </c>
      <c r="K19" s="368"/>
    </row>
    <row r="20" spans="7:11" ht="13.5" thickBot="1">
      <c r="G20" s="430">
        <v>8</v>
      </c>
      <c r="H20" s="431" t="e">
        <f t="shared" si="7"/>
        <v>#REF!</v>
      </c>
      <c r="I20" s="432" t="e">
        <f t="shared" si="8"/>
        <v>#REF!</v>
      </c>
      <c r="J20" s="433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2008-04-09T17:44:04Z</dcterms:modified>
  <cp:category/>
  <cp:version/>
  <cp:contentType/>
  <cp:contentStatus/>
</cp:coreProperties>
</file>