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3920" windowHeight="8520" activeTab="0"/>
  </bookViews>
  <sheets>
    <sheet name="Sheet1" sheetId="1" r:id="rId1"/>
  </sheets>
  <definedNames>
    <definedName name="_xlnm.Print_Area" localSheetId="0">'Sheet1'!$A$1:$Y$60</definedName>
  </definedNames>
  <calcPr fullCalcOnLoad="1"/>
</workbook>
</file>

<file path=xl/sharedStrings.xml><?xml version="1.0" encoding="utf-8"?>
<sst xmlns="http://schemas.openxmlformats.org/spreadsheetml/2006/main" count="135" uniqueCount="126">
  <si>
    <t>Baseline</t>
  </si>
  <si>
    <t>Start</t>
  </si>
  <si>
    <t>Finish</t>
  </si>
  <si>
    <t>Forecast or Actual</t>
  </si>
  <si>
    <t>BCWP</t>
  </si>
  <si>
    <t>Budget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</si>
  <si>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</si>
  <si>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</si>
  <si>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</si>
  <si>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</si>
  <si>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</si>
  <si>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</si>
  <si>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</si>
  <si>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</si>
  <si>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</si>
  <si>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</si>
  <si>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</si>
  <si>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</si>
  <si>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Total</t>
  </si>
  <si>
    <t>Task 1</t>
  </si>
  <si>
    <t>Task 2</t>
  </si>
  <si>
    <t>Task 4</t>
  </si>
  <si>
    <t>Task 5</t>
  </si>
  <si>
    <t>Task 6</t>
  </si>
  <si>
    <t>Task 7</t>
  </si>
  <si>
    <t>Task 8</t>
  </si>
  <si>
    <t>Task 10</t>
  </si>
  <si>
    <t>Task 11</t>
  </si>
  <si>
    <t>Task 12</t>
  </si>
  <si>
    <t>Task 13</t>
  </si>
  <si>
    <t>Task 14</t>
  </si>
  <si>
    <t>%</t>
  </si>
  <si>
    <t>Complete</t>
  </si>
  <si>
    <t>Monthly Cost Baseline Plan (loaded $k)</t>
  </si>
  <si>
    <t>Actual Cost Incurred ($k)</t>
  </si>
  <si>
    <t>Estimate at</t>
  </si>
  <si>
    <t>Completion</t>
  </si>
  <si>
    <t>Instructions:</t>
  </si>
  <si>
    <t>Date:</t>
  </si>
  <si>
    <t>3) MONTHLY INVOICING -</t>
  </si>
  <si>
    <t>a) Provide a cost invoice to PPPL that specifies all work and tasks performed. Please identify your expected transmittal date to PPPL.</t>
  </si>
  <si>
    <t>2) MONTHLY PROGRESS ASSESSMENT - Each month by the 4th working day before the end of each month  transmit progress status for the contract by;</t>
  </si>
  <si>
    <t>Prerequisites (list task numbers)</t>
  </si>
  <si>
    <t xml:space="preserve">(budget x %) 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</si>
  <si>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</si>
  <si>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</si>
  <si>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</si>
  <si>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</si>
  <si>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</si>
  <si>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</si>
  <si>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</si>
  <si>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</si>
  <si>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</si>
  <si>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</si>
  <si>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</si>
  <si>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</si>
  <si>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</si>
  <si>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</si>
  <si>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</si>
  <si>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</si>
  <si>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</si>
  <si>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</si>
  <si>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</si>
  <si>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</si>
  <si>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</si>
  <si>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</t>
  </si>
  <si>
    <t xml:space="preserve">M </t>
  </si>
  <si>
    <t>a) List all contract deliverables and intermediate tasks. Break long duration task into smaller duration (1-2 months) tasks. [column B]</t>
  </si>
  <si>
    <t>b) Start and finish schedule dates [column D &amp; E]</t>
  </si>
  <si>
    <t>c) estimated cost values (along with appropriate burdens, G&amp;A and fees) [column H]</t>
  </si>
  <si>
    <t>d) provide cost profile for each task by distributing cost by month. This represents your anticipated costing profile. [columns K - V]</t>
  </si>
  <si>
    <t>e) identify significant prerequisites to tasks  [column C]</t>
  </si>
  <si>
    <t>a) indicating actual start and actual finish dates for each task [column F &amp; G]</t>
  </si>
  <si>
    <t>b) indicating forecast starts and finish dates (if planned dates will not be met) column [F &amp; G]</t>
  </si>
  <si>
    <t>c) providing percent complete for each task [column I]</t>
  </si>
  <si>
    <t>e) providing an updated estimate at completion for each task. This will provide a "heads-up" to PPPL of potential cost increases) [column W]</t>
  </si>
  <si>
    <t>Task 3</t>
  </si>
  <si>
    <r>
      <t xml:space="preserve">g) transmit via e-mail attachment by the 4th working day before month end to Ron Strykowsky at   </t>
    </r>
    <r>
      <rPr>
        <sz val="10"/>
        <color indexed="12"/>
        <rFont val="Arial"/>
        <family val="2"/>
      </rPr>
      <t>rstrykow@pppl.gov</t>
    </r>
    <r>
      <rPr>
        <sz val="10"/>
        <rFont val="Arial"/>
        <family val="0"/>
      </rPr>
      <t xml:space="preserve">   phone 609-243-2674</t>
    </r>
  </si>
  <si>
    <r>
      <t xml:space="preserve">f) transmit via e-mail attachment by MARCH 27th to Ron Strykowsky at   </t>
    </r>
    <r>
      <rPr>
        <sz val="10"/>
        <color indexed="12"/>
        <rFont val="Arial"/>
        <family val="2"/>
      </rPr>
      <t>rstrykow@pppl.gov</t>
    </r>
    <r>
      <rPr>
        <sz val="10"/>
        <rFont val="Arial"/>
        <family val="0"/>
      </rPr>
      <t xml:space="preserve">   phone 609-243-2674</t>
    </r>
  </si>
  <si>
    <t>NCSX Contract Plan and Reporting</t>
  </si>
  <si>
    <t>Schedule</t>
  </si>
  <si>
    <t xml:space="preserve">d) Note; the BCWP (budgeted cost of work performed i.e. earned value) will be calculated by multiplying </t>
  </si>
  <si>
    <t xml:space="preserve">    the percent complete by the budget for each task unless you provide an alternate methodology that PPPL accepts. [column J]</t>
  </si>
  <si>
    <t xml:space="preserve">f) providing ESTIMATED accrued cost for the entire contract by the 4th working day before the end of each month . It is not necessary to provide accruals at the detailed task level, however, </t>
  </si>
  <si>
    <t xml:space="preserve">    this cost should be reasonably consistent with the cost to be invoiced to PPPL on a monthly basis. [columns K - V}</t>
  </si>
  <si>
    <t>1) INITIAL PLAN -  Identify all contract task deliverables and provide ;</t>
  </si>
  <si>
    <t>g) provide any supplemental information, clarifications, assumptions, or basis as necessary.</t>
  </si>
  <si>
    <t>h) provide any supplemental information, clarifications, assumptions, or basis as necessary.</t>
  </si>
  <si>
    <t xml:space="preserve">                           </t>
  </si>
  <si>
    <t>3.1.1 Mfg Methods for Fab VVSA (100%)</t>
  </si>
  <si>
    <t>3.1.2 Sub Recommendations (50%)</t>
  </si>
  <si>
    <t>3.1.3 Prelim MIT &amp; QA Plans VVSA (100%)</t>
  </si>
  <si>
    <t>3.1.4 Budgetary Cost &amp; Schedule Est VVSA-3 units (50%)</t>
  </si>
  <si>
    <t>3.2.1 MIT &amp; QA Plans for PVVS (100%)</t>
  </si>
  <si>
    <t>3.3.1 Final MIT &amp; QA Plans VVSA-3 units (30%)</t>
  </si>
  <si>
    <t>3.3.2 Firm Fix Cost &amp; Schedule Proposal (100%)</t>
  </si>
  <si>
    <t>5.4.2 Process History (60%)</t>
  </si>
  <si>
    <t>3.2.2 PVVS Manufacturing (100%)</t>
  </si>
  <si>
    <t>Task 9b</t>
  </si>
  <si>
    <t>Task 9a</t>
  </si>
  <si>
    <t>PVVS Special Tooling Design(60%)</t>
  </si>
  <si>
    <t>PVVS Special Tooling Fabrication(100%)</t>
  </si>
  <si>
    <t>5.2 Monthly Earned Value Reports</t>
  </si>
  <si>
    <t>5.1 Weekly Reports</t>
  </si>
  <si>
    <t>Task Num.</t>
  </si>
  <si>
    <t>Task Name w/ SOW Reference Number</t>
  </si>
  <si>
    <t>1 to 4, 7 to 9</t>
  </si>
  <si>
    <t>1 to 4</t>
  </si>
  <si>
    <t>1 to4, 7, 9</t>
  </si>
  <si>
    <t>1 to 4, 7, 9a</t>
  </si>
  <si>
    <t>X</t>
  </si>
  <si>
    <t>Accumulated Actual Cost Incurred ($k)</t>
  </si>
  <si>
    <t>04345-f</t>
  </si>
  <si>
    <t>Contract- S-04345-F</t>
  </si>
  <si>
    <t>Precision PO 338 302</t>
  </si>
  <si>
    <t>Precision PO 338 400</t>
  </si>
  <si>
    <t>Precision Cost up 3/31/04</t>
  </si>
  <si>
    <t>Precision Cost Projected to Finished</t>
  </si>
  <si>
    <t>Total Projected Cost from Precision</t>
  </si>
  <si>
    <t>Cost Overrun</t>
  </si>
  <si>
    <t>Rounded</t>
  </si>
  <si>
    <t>10% Administration Fee for Inc. Engineering</t>
  </si>
  <si>
    <t>Note:</t>
  </si>
  <si>
    <t>April 2, 2004 (revised to reflect  cost overrun)</t>
  </si>
  <si>
    <t>Calculation for cost overrun</t>
  </si>
  <si>
    <t>The updated cost estimates are due to extended schedule and resources based on update knowledge of FARO CMM techniques. Reference schedule PPPL PVVS Schedule 2004-04-20.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</si>
</sst>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[$-409]mmm\-yy;@"/>
    <numFmt numFmtId="172" formatCode="00000"/>
    <numFmt numFmtId="173" formatCode="#,##0.0_);\(#,##0.0\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horizontal="centerContinuous" wrapText="1"/>
    </xf>
    <xf numFmtId="0" fontId="0" fillId="0" borderId="6" xfId="0" applyBorder="1" applyAlignment="1">
      <alignment horizontal="centerContinuous" wrapText="1"/>
    </xf>
    <xf numFmtId="0" fontId="0" fillId="0" borderId="7" xfId="0" applyBorder="1" applyAlignment="1">
      <alignment horizontal="centerContinuous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0" fillId="2" borderId="4" xfId="0" applyFill="1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5" fillId="0" borderId="4" xfId="0" applyFont="1" applyBorder="1" applyAlignment="1">
      <alignment horizontal="centerContinuous"/>
    </xf>
    <xf numFmtId="0" fontId="1" fillId="0" borderId="19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/>
    </xf>
    <xf numFmtId="16" fontId="0" fillId="0" borderId="13" xfId="0" applyNumberFormat="1" applyBorder="1" applyAlignment="1">
      <alignment/>
    </xf>
    <xf numFmtId="16" fontId="0" fillId="0" borderId="6" xfId="0" applyNumberFormat="1" applyBorder="1" applyAlignment="1">
      <alignment/>
    </xf>
    <xf numFmtId="16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16" fontId="0" fillId="0" borderId="12" xfId="0" applyNumberFormat="1" applyBorder="1" applyAlignment="1">
      <alignment/>
    </xf>
    <xf numFmtId="164" fontId="0" fillId="0" borderId="23" xfId="0" applyNumberFormat="1" applyBorder="1" applyAlignment="1">
      <alignment/>
    </xf>
    <xf numFmtId="9" fontId="0" fillId="0" borderId="0" xfId="19" applyBorder="1" applyAlignment="1">
      <alignment/>
    </xf>
    <xf numFmtId="164" fontId="0" fillId="0" borderId="3" xfId="0" applyNumberFormat="1" applyBorder="1" applyAlignment="1">
      <alignment/>
    </xf>
    <xf numFmtId="0" fontId="0" fillId="0" borderId="6" xfId="0" applyBorder="1" applyAlignment="1">
      <alignment wrapText="1"/>
    </xf>
    <xf numFmtId="16" fontId="0" fillId="0" borderId="5" xfId="0" applyNumberFormat="1" applyBorder="1" applyAlignment="1">
      <alignment/>
    </xf>
    <xf numFmtId="168" fontId="0" fillId="0" borderId="6" xfId="15" applyNumberFormat="1" applyBorder="1" applyAlignment="1">
      <alignment/>
    </xf>
    <xf numFmtId="168" fontId="0" fillId="0" borderId="14" xfId="15" applyNumberFormat="1" applyBorder="1" applyAlignment="1">
      <alignment/>
    </xf>
    <xf numFmtId="168" fontId="0" fillId="0" borderId="1" xfId="15" applyNumberFormat="1" applyBorder="1" applyAlignment="1">
      <alignment/>
    </xf>
    <xf numFmtId="168" fontId="0" fillId="0" borderId="0" xfId="15" applyNumberFormat="1" applyBorder="1" applyAlignment="1">
      <alignment/>
    </xf>
    <xf numFmtId="17" fontId="0" fillId="0" borderId="14" xfId="0" applyNumberFormat="1" applyBorder="1" applyAlignment="1">
      <alignment/>
    </xf>
    <xf numFmtId="17" fontId="0" fillId="0" borderId="14" xfId="0" applyNumberFormat="1" applyFont="1" applyBorder="1" applyAlignment="1">
      <alignment/>
    </xf>
    <xf numFmtId="17" fontId="0" fillId="0" borderId="6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0" fillId="0" borderId="13" xfId="0" applyNumberFormat="1" applyBorder="1" applyAlignment="1">
      <alignment/>
    </xf>
    <xf numFmtId="1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173" fontId="0" fillId="0" borderId="25" xfId="0" applyNumberFormat="1" applyBorder="1" applyAlignment="1">
      <alignment/>
    </xf>
    <xf numFmtId="168" fontId="0" fillId="0" borderId="0" xfId="15" applyNumberFormat="1" applyAlignment="1">
      <alignment wrapText="1"/>
    </xf>
    <xf numFmtId="168" fontId="0" fillId="0" borderId="0" xfId="15" applyNumberFormat="1" applyAlignment="1">
      <alignment/>
    </xf>
    <xf numFmtId="0" fontId="0" fillId="0" borderId="25" xfId="0" applyBorder="1" applyAlignment="1">
      <alignment horizontal="right"/>
    </xf>
    <xf numFmtId="17" fontId="7" fillId="0" borderId="28" xfId="0" applyNumberFormat="1" applyFont="1" applyBorder="1" applyAlignment="1" quotePrefix="1">
      <alignment horizontal="left" vertical="center"/>
    </xf>
    <xf numFmtId="0" fontId="0" fillId="2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="75" zoomScaleNormal="75" workbookViewId="0" topLeftCell="A21">
      <selection activeCell="G36" sqref="G36"/>
    </sheetView>
  </sheetViews>
  <sheetFormatPr defaultColWidth="9.140625" defaultRowHeight="12.75"/>
  <cols>
    <col min="1" max="1" width="7.7109375" style="0" customWidth="1"/>
    <col min="2" max="2" width="23.8515625" style="57" customWidth="1"/>
    <col min="3" max="3" width="11.57421875" style="0" customWidth="1"/>
    <col min="8" max="8" width="11.00390625" style="0" customWidth="1"/>
    <col min="9" max="9" width="9.7109375" style="0" bestFit="1" customWidth="1"/>
    <col min="10" max="10" width="11.7109375" style="0" customWidth="1"/>
    <col min="11" max="23" width="5.00390625" style="0" customWidth="1"/>
    <col min="24" max="24" width="8.00390625" style="0" customWidth="1"/>
    <col min="25" max="25" width="11.421875" style="0" customWidth="1"/>
    <col min="30" max="30" width="23.7109375" style="0" customWidth="1"/>
    <col min="31" max="31" width="11.8515625" style="0" bestFit="1" customWidth="1"/>
  </cols>
  <sheetData>
    <row r="1" spans="1:25" ht="23.25">
      <c r="A1" s="27" t="s">
        <v>79</v>
      </c>
      <c r="B1" s="51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6"/>
    </row>
    <row r="2" spans="1:25" ht="24" thickBot="1">
      <c r="A2" s="34" t="s">
        <v>113</v>
      </c>
      <c r="B2" s="52"/>
      <c r="C2" s="49" t="s">
        <v>112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6"/>
    </row>
    <row r="3" spans="1:25" ht="24" thickBot="1">
      <c r="A3" s="34" t="s">
        <v>38</v>
      </c>
      <c r="B3" s="90" t="s">
        <v>123</v>
      </c>
      <c r="C3" s="4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6"/>
    </row>
    <row r="4" spans="1:25" ht="24" thickBot="1">
      <c r="A4" s="27"/>
      <c r="B4" s="51"/>
      <c r="C4" s="28"/>
      <c r="D4" s="28"/>
      <c r="E4" s="28" t="s">
        <v>88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6"/>
    </row>
    <row r="5" spans="1:25" ht="20.25">
      <c r="A5" s="29" t="s">
        <v>80</v>
      </c>
      <c r="B5" s="53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1"/>
    </row>
    <row r="6" spans="1:25" ht="6" customHeight="1">
      <c r="A6" s="32"/>
      <c r="B6" s="54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3"/>
    </row>
    <row r="7" spans="1:25" s="22" customFormat="1" ht="12.75">
      <c r="A7" s="35" t="s">
        <v>65</v>
      </c>
      <c r="B7" s="55" t="s">
        <v>44</v>
      </c>
      <c r="C7" s="21" t="s">
        <v>45</v>
      </c>
      <c r="D7" s="21" t="s">
        <v>46</v>
      </c>
      <c r="E7" s="21" t="s">
        <v>47</v>
      </c>
      <c r="F7" s="21" t="s">
        <v>48</v>
      </c>
      <c r="G7" s="21" t="s">
        <v>49</v>
      </c>
      <c r="H7" s="21" t="s">
        <v>50</v>
      </c>
      <c r="I7" s="21" t="s">
        <v>51</v>
      </c>
      <c r="J7" s="21" t="s">
        <v>52</v>
      </c>
      <c r="K7" s="21" t="s">
        <v>53</v>
      </c>
      <c r="L7" s="21" t="s">
        <v>54</v>
      </c>
      <c r="M7" s="21" t="s">
        <v>66</v>
      </c>
      <c r="N7" s="21" t="s">
        <v>55</v>
      </c>
      <c r="O7" s="21" t="s">
        <v>56</v>
      </c>
      <c r="P7" s="21" t="s">
        <v>57</v>
      </c>
      <c r="Q7" s="21" t="s">
        <v>58</v>
      </c>
      <c r="R7" s="21" t="s">
        <v>59</v>
      </c>
      <c r="S7" s="21" t="s">
        <v>60</v>
      </c>
      <c r="T7" s="21" t="s">
        <v>61</v>
      </c>
      <c r="U7" s="21" t="s">
        <v>62</v>
      </c>
      <c r="V7" s="21" t="s">
        <v>63</v>
      </c>
      <c r="W7" s="21" t="s">
        <v>64</v>
      </c>
      <c r="X7" s="21"/>
      <c r="Y7" s="36" t="s">
        <v>110</v>
      </c>
    </row>
    <row r="8" spans="1:30" s="6" customFormat="1" ht="12.75">
      <c r="A8" s="37"/>
      <c r="B8" s="56"/>
      <c r="C8" s="38"/>
      <c r="D8" s="7" t="s">
        <v>0</v>
      </c>
      <c r="E8" s="8"/>
      <c r="F8" s="9" t="s">
        <v>3</v>
      </c>
      <c r="G8" s="9"/>
      <c r="H8" s="10" t="s">
        <v>18</v>
      </c>
      <c r="I8" s="11" t="s">
        <v>31</v>
      </c>
      <c r="J8" s="12" t="s">
        <v>4</v>
      </c>
      <c r="K8" s="13" t="s">
        <v>33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9"/>
      <c r="X8" s="9"/>
      <c r="Y8" s="39" t="s">
        <v>35</v>
      </c>
      <c r="AD8" s="6" t="s">
        <v>124</v>
      </c>
    </row>
    <row r="9" spans="1:31" s="6" customFormat="1" ht="38.25">
      <c r="A9" s="37" t="s">
        <v>104</v>
      </c>
      <c r="B9" s="56" t="s">
        <v>105</v>
      </c>
      <c r="C9" s="38" t="s">
        <v>42</v>
      </c>
      <c r="D9" s="10" t="s">
        <v>1</v>
      </c>
      <c r="E9" s="73" t="s">
        <v>2</v>
      </c>
      <c r="F9" s="16" t="s">
        <v>1</v>
      </c>
      <c r="G9" s="16" t="s">
        <v>2</v>
      </c>
      <c r="H9" s="17" t="s">
        <v>5</v>
      </c>
      <c r="I9" s="18" t="s">
        <v>32</v>
      </c>
      <c r="J9" s="18" t="s">
        <v>43</v>
      </c>
      <c r="K9" s="19" t="s">
        <v>8</v>
      </c>
      <c r="L9" s="19" t="s">
        <v>6</v>
      </c>
      <c r="M9" s="19" t="s">
        <v>9</v>
      </c>
      <c r="N9" s="19" t="s">
        <v>10</v>
      </c>
      <c r="O9" s="19" t="s">
        <v>11</v>
      </c>
      <c r="P9" s="19" t="s">
        <v>12</v>
      </c>
      <c r="Q9" s="19" t="s">
        <v>13</v>
      </c>
      <c r="R9" s="19" t="s">
        <v>14</v>
      </c>
      <c r="S9" s="19" t="s">
        <v>15</v>
      </c>
      <c r="T9" s="19" t="s">
        <v>16</v>
      </c>
      <c r="U9" s="19" t="s">
        <v>17</v>
      </c>
      <c r="V9" s="19" t="s">
        <v>7</v>
      </c>
      <c r="W9" s="19" t="s">
        <v>8</v>
      </c>
      <c r="X9" s="93" t="s">
        <v>6</v>
      </c>
      <c r="Y9" s="40" t="s">
        <v>36</v>
      </c>
      <c r="AD9" s="6" t="s">
        <v>114</v>
      </c>
      <c r="AE9" s="87">
        <v>125000</v>
      </c>
    </row>
    <row r="10" spans="1:31" ht="26.25" customHeight="1">
      <c r="A10" s="60" t="s">
        <v>19</v>
      </c>
      <c r="B10" s="62" t="s">
        <v>89</v>
      </c>
      <c r="C10" s="60"/>
      <c r="D10" s="74">
        <v>37742</v>
      </c>
      <c r="E10" s="66">
        <v>37771</v>
      </c>
      <c r="F10" s="82">
        <v>37742</v>
      </c>
      <c r="G10" s="81">
        <v>37771</v>
      </c>
      <c r="H10" s="75">
        <f aca="true" t="shared" si="0" ref="H10:H17">+Y10*1000</f>
        <v>12500</v>
      </c>
      <c r="I10" s="71">
        <f>+J10/H10</f>
        <v>1</v>
      </c>
      <c r="J10" s="78">
        <f>SUM(K10:S10)*1000</f>
        <v>12500</v>
      </c>
      <c r="K10" s="60"/>
      <c r="L10" s="60">
        <v>11.1</v>
      </c>
      <c r="M10" s="60">
        <v>1.4</v>
      </c>
      <c r="N10" s="60"/>
      <c r="O10" s="60"/>
      <c r="P10" s="60"/>
      <c r="Q10" s="60"/>
      <c r="R10" s="60"/>
      <c r="S10" s="60"/>
      <c r="T10" s="60"/>
      <c r="U10" s="60"/>
      <c r="V10" s="1"/>
      <c r="W10" s="1"/>
      <c r="X10" s="60"/>
      <c r="Y10" s="70">
        <f aca="true" t="shared" si="1" ref="Y10:Y26">SUM(L10:X10)</f>
        <v>12.5</v>
      </c>
      <c r="AD10" s="6" t="s">
        <v>115</v>
      </c>
      <c r="AE10" s="88">
        <v>10100</v>
      </c>
    </row>
    <row r="11" spans="1:31" ht="26.25" customHeight="1">
      <c r="A11" s="60" t="s">
        <v>20</v>
      </c>
      <c r="B11" s="62" t="s">
        <v>91</v>
      </c>
      <c r="C11" s="60"/>
      <c r="D11" s="65">
        <v>37742</v>
      </c>
      <c r="E11" s="67">
        <v>37771</v>
      </c>
      <c r="F11" s="83">
        <v>37742</v>
      </c>
      <c r="G11" s="79">
        <v>37771</v>
      </c>
      <c r="H11" s="76">
        <f t="shared" si="0"/>
        <v>6899.999999999999</v>
      </c>
      <c r="I11" s="71">
        <f aca="true" t="shared" si="2" ref="I11:I20">+J11/H11</f>
        <v>1</v>
      </c>
      <c r="J11" s="78">
        <f aca="true" t="shared" si="3" ref="J11:J22">SUM(K11:S11)*1000</f>
        <v>6899.999999999999</v>
      </c>
      <c r="K11" s="60"/>
      <c r="L11" s="60">
        <v>2.8</v>
      </c>
      <c r="M11" s="60">
        <v>4.1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70">
        <f t="shared" si="1"/>
        <v>6.8999999999999995</v>
      </c>
      <c r="AD11" t="s">
        <v>18</v>
      </c>
      <c r="AE11" s="88">
        <f>+AE9+AE10</f>
        <v>135100</v>
      </c>
    </row>
    <row r="12" spans="1:31" ht="26.25" customHeight="1">
      <c r="A12" s="60" t="s">
        <v>76</v>
      </c>
      <c r="B12" s="62" t="s">
        <v>90</v>
      </c>
      <c r="C12" s="60"/>
      <c r="D12" s="65">
        <v>37742</v>
      </c>
      <c r="E12" s="67">
        <v>37771</v>
      </c>
      <c r="F12" s="83">
        <v>37742</v>
      </c>
      <c r="G12" s="79">
        <v>37771</v>
      </c>
      <c r="H12" s="76">
        <f t="shared" si="0"/>
        <v>7100.000000000001</v>
      </c>
      <c r="I12" s="71">
        <f t="shared" si="2"/>
        <v>1</v>
      </c>
      <c r="J12" s="78">
        <f t="shared" si="3"/>
        <v>7100.000000000001</v>
      </c>
      <c r="K12" s="60"/>
      <c r="L12" s="60">
        <v>1.9</v>
      </c>
      <c r="M12" s="60">
        <v>4.9</v>
      </c>
      <c r="N12" s="60">
        <v>0.3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70">
        <f t="shared" si="1"/>
        <v>7.1000000000000005</v>
      </c>
      <c r="AD12" s="6" t="s">
        <v>116</v>
      </c>
      <c r="AE12" s="88">
        <v>-179299</v>
      </c>
    </row>
    <row r="13" spans="1:31" ht="39" customHeight="1">
      <c r="A13" s="60" t="s">
        <v>21</v>
      </c>
      <c r="B13" s="62" t="s">
        <v>92</v>
      </c>
      <c r="C13" s="60"/>
      <c r="D13" s="65">
        <v>37755</v>
      </c>
      <c r="E13" s="67">
        <v>37778</v>
      </c>
      <c r="F13" s="83">
        <v>37742</v>
      </c>
      <c r="G13" s="79">
        <v>37778</v>
      </c>
      <c r="H13" s="76">
        <f t="shared" si="0"/>
        <v>11900</v>
      </c>
      <c r="I13" s="71">
        <f t="shared" si="2"/>
        <v>1</v>
      </c>
      <c r="J13" s="78">
        <f t="shared" si="3"/>
        <v>11900</v>
      </c>
      <c r="K13" s="60"/>
      <c r="L13" s="60">
        <v>1.5</v>
      </c>
      <c r="M13" s="60">
        <v>10.4</v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70">
        <f t="shared" si="1"/>
        <v>11.9</v>
      </c>
      <c r="AD13" s="6" t="s">
        <v>117</v>
      </c>
      <c r="AE13" s="88">
        <v>-42320</v>
      </c>
    </row>
    <row r="14" spans="1:31" ht="27" customHeight="1">
      <c r="A14" s="60" t="s">
        <v>22</v>
      </c>
      <c r="B14" s="62" t="s">
        <v>94</v>
      </c>
      <c r="C14" s="69" t="s">
        <v>106</v>
      </c>
      <c r="D14" s="65">
        <v>37949</v>
      </c>
      <c r="E14" s="67">
        <v>37668</v>
      </c>
      <c r="F14" s="83">
        <v>37805</v>
      </c>
      <c r="G14" s="79">
        <v>38047</v>
      </c>
      <c r="H14" s="76">
        <f t="shared" si="0"/>
        <v>16500</v>
      </c>
      <c r="I14" s="71">
        <v>0.15</v>
      </c>
      <c r="J14" s="78">
        <f>+I14*H14</f>
        <v>2475</v>
      </c>
      <c r="K14" s="60"/>
      <c r="L14" s="60"/>
      <c r="M14" s="60"/>
      <c r="N14" s="60">
        <v>1.7</v>
      </c>
      <c r="O14" s="60"/>
      <c r="P14" s="60"/>
      <c r="Q14" s="60"/>
      <c r="R14" s="61">
        <v>0</v>
      </c>
      <c r="S14" s="61">
        <v>0</v>
      </c>
      <c r="T14" s="61">
        <v>0</v>
      </c>
      <c r="U14" s="61">
        <v>0</v>
      </c>
      <c r="V14" s="61">
        <v>12.4</v>
      </c>
      <c r="W14" s="61">
        <v>0</v>
      </c>
      <c r="X14" s="61">
        <v>2.4</v>
      </c>
      <c r="Y14" s="70">
        <f t="shared" si="1"/>
        <v>16.5</v>
      </c>
      <c r="Z14" s="68"/>
      <c r="AD14" s="6" t="s">
        <v>118</v>
      </c>
      <c r="AE14" s="88">
        <f>+AE13+AE12</f>
        <v>-221619</v>
      </c>
    </row>
    <row r="15" spans="1:31" ht="26.25" customHeight="1">
      <c r="A15" s="60" t="s">
        <v>23</v>
      </c>
      <c r="B15" s="62" t="s">
        <v>95</v>
      </c>
      <c r="C15" s="69" t="s">
        <v>106</v>
      </c>
      <c r="D15" s="65">
        <v>37675</v>
      </c>
      <c r="E15" s="67">
        <v>37704</v>
      </c>
      <c r="F15" s="83">
        <v>38018</v>
      </c>
      <c r="G15" s="79">
        <v>38078</v>
      </c>
      <c r="H15" s="76">
        <f t="shared" si="0"/>
        <v>14700.000000000002</v>
      </c>
      <c r="I15" s="71">
        <f t="shared" si="2"/>
        <v>0</v>
      </c>
      <c r="J15" s="78">
        <f t="shared" si="3"/>
        <v>0</v>
      </c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1">
        <v>2.4</v>
      </c>
      <c r="V15" s="61">
        <v>2.4</v>
      </c>
      <c r="W15" s="61">
        <v>7.5</v>
      </c>
      <c r="X15" s="61">
        <v>2.4</v>
      </c>
      <c r="Y15" s="70">
        <f t="shared" si="1"/>
        <v>14.700000000000001</v>
      </c>
      <c r="AD15" s="6" t="s">
        <v>119</v>
      </c>
      <c r="AE15" s="88">
        <f>+AE11+AE14</f>
        <v>-86519</v>
      </c>
    </row>
    <row r="16" spans="1:31" ht="26.25" customHeight="1">
      <c r="A16" s="60" t="s">
        <v>24</v>
      </c>
      <c r="B16" s="62" t="s">
        <v>93</v>
      </c>
      <c r="C16" s="60" t="s">
        <v>107</v>
      </c>
      <c r="D16" s="65">
        <v>37788</v>
      </c>
      <c r="E16" s="67">
        <v>37858</v>
      </c>
      <c r="F16" s="83">
        <v>37781</v>
      </c>
      <c r="G16" s="79">
        <v>38018</v>
      </c>
      <c r="H16" s="76">
        <f t="shared" si="0"/>
        <v>42400</v>
      </c>
      <c r="I16" s="71">
        <v>0.9</v>
      </c>
      <c r="J16" s="78">
        <f>+H16*0.9</f>
        <v>38160</v>
      </c>
      <c r="K16" s="60"/>
      <c r="L16" s="60"/>
      <c r="M16" s="60">
        <v>8.4</v>
      </c>
      <c r="N16" s="60">
        <v>14.2</v>
      </c>
      <c r="O16" s="60">
        <v>1</v>
      </c>
      <c r="P16" s="60"/>
      <c r="Q16" s="60"/>
      <c r="R16" s="60"/>
      <c r="S16" s="60">
        <v>9.9</v>
      </c>
      <c r="T16" s="60">
        <v>6.4</v>
      </c>
      <c r="U16" s="60">
        <v>2.5</v>
      </c>
      <c r="V16" s="60"/>
      <c r="W16" s="60"/>
      <c r="X16" s="60"/>
      <c r="Y16" s="70">
        <f t="shared" si="1"/>
        <v>42.4</v>
      </c>
      <c r="AD16" s="6" t="s">
        <v>121</v>
      </c>
      <c r="AE16" s="88">
        <f>+AE15*0.1</f>
        <v>-8651.9</v>
      </c>
    </row>
    <row r="17" spans="1:31" ht="27" customHeight="1">
      <c r="A17" s="60" t="s">
        <v>25</v>
      </c>
      <c r="B17" s="62" t="s">
        <v>97</v>
      </c>
      <c r="C17" s="60" t="s">
        <v>108</v>
      </c>
      <c r="D17" s="65">
        <v>37879</v>
      </c>
      <c r="E17" s="67">
        <v>37949</v>
      </c>
      <c r="F17" s="83">
        <v>37742</v>
      </c>
      <c r="G17" s="79">
        <v>38078</v>
      </c>
      <c r="H17" s="76">
        <f t="shared" si="0"/>
        <v>307800</v>
      </c>
      <c r="I17" s="71">
        <v>0.7</v>
      </c>
      <c r="J17" s="78">
        <f>+I17*H17</f>
        <v>215460</v>
      </c>
      <c r="K17" s="60"/>
      <c r="L17" s="61">
        <v>44</v>
      </c>
      <c r="M17" s="60"/>
      <c r="N17" s="60"/>
      <c r="O17" s="60"/>
      <c r="P17" s="61">
        <v>0</v>
      </c>
      <c r="Q17" s="61">
        <v>0</v>
      </c>
      <c r="R17" s="61">
        <v>0</v>
      </c>
      <c r="S17" s="60"/>
      <c r="T17" s="60">
        <v>9.1</v>
      </c>
      <c r="U17" s="60">
        <v>11.6</v>
      </c>
      <c r="V17" s="60">
        <f>4.4</f>
        <v>4.4</v>
      </c>
      <c r="W17" s="61">
        <f>83.7+50+50</f>
        <v>183.7</v>
      </c>
      <c r="X17" s="61">
        <v>55</v>
      </c>
      <c r="Y17" s="70">
        <f t="shared" si="1"/>
        <v>307.8</v>
      </c>
      <c r="AD17" s="6" t="s">
        <v>18</v>
      </c>
      <c r="AE17" s="88">
        <f>+AE16+AE15</f>
        <v>-95170.9</v>
      </c>
    </row>
    <row r="18" spans="1:31" ht="26.25" customHeight="1">
      <c r="A18" s="60" t="s">
        <v>99</v>
      </c>
      <c r="B18" s="62" t="s">
        <v>100</v>
      </c>
      <c r="C18" s="60" t="s">
        <v>107</v>
      </c>
      <c r="D18" s="65">
        <v>37788</v>
      </c>
      <c r="E18" s="67">
        <v>37872</v>
      </c>
      <c r="F18" s="83">
        <v>37742</v>
      </c>
      <c r="G18" s="80">
        <v>38018</v>
      </c>
      <c r="H18" s="76">
        <v>93900</v>
      </c>
      <c r="I18" s="71">
        <v>0.95</v>
      </c>
      <c r="J18" s="78">
        <f>+I18*H18</f>
        <v>89205</v>
      </c>
      <c r="K18" s="60"/>
      <c r="L18" s="61">
        <v>6.8</v>
      </c>
      <c r="M18" s="61">
        <v>2.2</v>
      </c>
      <c r="N18" s="61">
        <v>5.5</v>
      </c>
      <c r="O18" s="61">
        <v>13.1</v>
      </c>
      <c r="P18" s="61">
        <v>13.8</v>
      </c>
      <c r="Q18" s="60"/>
      <c r="R18" s="60">
        <v>11.2</v>
      </c>
      <c r="S18" s="60">
        <v>36.2</v>
      </c>
      <c r="T18" s="60">
        <v>2.5</v>
      </c>
      <c r="U18" s="60">
        <v>2.6</v>
      </c>
      <c r="V18" s="60"/>
      <c r="W18" s="60"/>
      <c r="X18" s="60"/>
      <c r="Y18" s="70">
        <f t="shared" si="1"/>
        <v>93.9</v>
      </c>
      <c r="AD18" s="6" t="s">
        <v>120</v>
      </c>
      <c r="AE18" s="88">
        <v>-100000</v>
      </c>
    </row>
    <row r="19" spans="1:25" ht="26.25" customHeight="1">
      <c r="A19" s="60" t="s">
        <v>98</v>
      </c>
      <c r="B19" s="62" t="s">
        <v>101</v>
      </c>
      <c r="C19" s="60" t="s">
        <v>109</v>
      </c>
      <c r="D19" s="65">
        <v>37823</v>
      </c>
      <c r="E19" s="67">
        <v>37907</v>
      </c>
      <c r="F19" s="83">
        <v>37742</v>
      </c>
      <c r="G19" s="80">
        <v>38018</v>
      </c>
      <c r="H19" s="76">
        <f>+Y19*1000</f>
        <v>5300</v>
      </c>
      <c r="I19" s="71">
        <v>0.45</v>
      </c>
      <c r="J19" s="78">
        <f>+I19*H19</f>
        <v>2385</v>
      </c>
      <c r="K19" s="60"/>
      <c r="L19" s="60">
        <v>2.3</v>
      </c>
      <c r="M19" s="61"/>
      <c r="N19" s="61">
        <v>0</v>
      </c>
      <c r="O19" s="61">
        <v>0</v>
      </c>
      <c r="P19" s="61">
        <v>0</v>
      </c>
      <c r="Q19" s="61">
        <v>0</v>
      </c>
      <c r="R19" s="60"/>
      <c r="S19" s="60"/>
      <c r="T19" s="60">
        <v>1.5</v>
      </c>
      <c r="U19" s="60">
        <v>1.5</v>
      </c>
      <c r="V19" s="60"/>
      <c r="W19" s="60"/>
      <c r="X19" s="60"/>
      <c r="Y19" s="70">
        <f t="shared" si="1"/>
        <v>5.3</v>
      </c>
    </row>
    <row r="20" spans="1:25" ht="16.5" customHeight="1">
      <c r="A20" s="60" t="s">
        <v>26</v>
      </c>
      <c r="B20" s="62" t="s">
        <v>96</v>
      </c>
      <c r="C20" s="60"/>
      <c r="D20" s="65">
        <v>37950</v>
      </c>
      <c r="E20" s="67">
        <v>37965</v>
      </c>
      <c r="F20" s="83">
        <v>37803</v>
      </c>
      <c r="G20" s="79">
        <v>38078</v>
      </c>
      <c r="H20" s="76">
        <f>+Y20*1000</f>
        <v>3900.0000000000005</v>
      </c>
      <c r="I20" s="71">
        <f t="shared" si="2"/>
        <v>0.10256410256410255</v>
      </c>
      <c r="J20" s="78">
        <f t="shared" si="3"/>
        <v>400</v>
      </c>
      <c r="K20" s="60"/>
      <c r="L20" s="60"/>
      <c r="M20" s="60"/>
      <c r="N20" s="60">
        <v>0.4</v>
      </c>
      <c r="O20" s="60"/>
      <c r="P20" s="60"/>
      <c r="Q20" s="60"/>
      <c r="R20" s="60">
        <v>0</v>
      </c>
      <c r="S20" s="60"/>
      <c r="T20" s="60"/>
      <c r="U20" s="60"/>
      <c r="V20" s="60">
        <v>1.8</v>
      </c>
      <c r="W20" s="60">
        <v>1.7</v>
      </c>
      <c r="X20" s="60"/>
      <c r="Y20" s="70">
        <f t="shared" si="1"/>
        <v>3.9000000000000004</v>
      </c>
    </row>
    <row r="21" spans="1:25" ht="17.25" customHeight="1">
      <c r="A21" s="60" t="s">
        <v>27</v>
      </c>
      <c r="B21" s="62" t="s">
        <v>103</v>
      </c>
      <c r="C21" s="60"/>
      <c r="D21" s="23"/>
      <c r="E21" s="24"/>
      <c r="F21" s="83">
        <v>37773</v>
      </c>
      <c r="G21" s="79">
        <v>38078</v>
      </c>
      <c r="H21" s="76">
        <f>+Y21*1000</f>
        <v>2700</v>
      </c>
      <c r="I21" s="71"/>
      <c r="J21" s="78">
        <f t="shared" si="3"/>
        <v>300.00000000000006</v>
      </c>
      <c r="K21" s="60"/>
      <c r="L21" s="60"/>
      <c r="M21" s="60">
        <v>0.2</v>
      </c>
      <c r="N21" s="60"/>
      <c r="O21" s="60">
        <v>0.1</v>
      </c>
      <c r="P21" s="60"/>
      <c r="Q21" s="60"/>
      <c r="R21" s="60"/>
      <c r="T21" s="60">
        <v>0.6</v>
      </c>
      <c r="U21" s="60">
        <v>0.6</v>
      </c>
      <c r="V21" s="60">
        <v>0.6</v>
      </c>
      <c r="W21" s="60">
        <v>0.6</v>
      </c>
      <c r="X21" s="60"/>
      <c r="Y21" s="70">
        <f t="shared" si="1"/>
        <v>2.7</v>
      </c>
    </row>
    <row r="22" spans="1:25" ht="26.25" customHeight="1">
      <c r="A22" s="60" t="s">
        <v>28</v>
      </c>
      <c r="B22" s="62" t="s">
        <v>102</v>
      </c>
      <c r="C22" s="60"/>
      <c r="D22" s="23"/>
      <c r="E22" s="24"/>
      <c r="F22" s="83">
        <v>37803</v>
      </c>
      <c r="G22" s="79">
        <v>38078</v>
      </c>
      <c r="H22" s="76">
        <f>+Y22*1000</f>
        <v>2899.9999999999995</v>
      </c>
      <c r="I22" s="71"/>
      <c r="J22" s="78">
        <f t="shared" si="3"/>
        <v>1299.9999999999998</v>
      </c>
      <c r="K22" s="60"/>
      <c r="L22" s="60"/>
      <c r="M22" s="61"/>
      <c r="N22" s="61">
        <v>0.7</v>
      </c>
      <c r="O22" s="61">
        <v>0.6</v>
      </c>
      <c r="P22" s="61"/>
      <c r="Q22" s="61"/>
      <c r="R22" s="60"/>
      <c r="S22" s="60"/>
      <c r="T22" s="60">
        <v>0.4</v>
      </c>
      <c r="U22" s="60">
        <v>0.4</v>
      </c>
      <c r="V22" s="60">
        <v>0.4</v>
      </c>
      <c r="W22" s="60">
        <v>0.4</v>
      </c>
      <c r="X22" s="60"/>
      <c r="Y22" s="70">
        <f t="shared" si="1"/>
        <v>2.8999999999999995</v>
      </c>
    </row>
    <row r="23" spans="1:25" ht="16.5" customHeight="1">
      <c r="A23" s="60" t="s">
        <v>29</v>
      </c>
      <c r="B23" s="63"/>
      <c r="C23" s="60"/>
      <c r="D23" s="23"/>
      <c r="E23" s="24"/>
      <c r="F23" s="23"/>
      <c r="G23" s="24"/>
      <c r="H23" s="76"/>
      <c r="I23" s="20"/>
      <c r="J23" s="78">
        <f>+I23*H23</f>
        <v>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70">
        <f t="shared" si="1"/>
        <v>0</v>
      </c>
    </row>
    <row r="24" spans="1:25" ht="16.5" customHeight="1">
      <c r="A24" s="60" t="s">
        <v>30</v>
      </c>
      <c r="B24" s="63"/>
      <c r="C24" s="60"/>
      <c r="D24" s="23"/>
      <c r="E24" s="24"/>
      <c r="F24" s="23"/>
      <c r="G24" s="24"/>
      <c r="H24" s="76"/>
      <c r="I24" s="20"/>
      <c r="J24" s="78">
        <f>+I24*H24</f>
        <v>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70">
        <f t="shared" si="1"/>
        <v>0</v>
      </c>
    </row>
    <row r="25" spans="1:25" ht="10.5" customHeight="1">
      <c r="A25" s="60"/>
      <c r="B25" s="63"/>
      <c r="C25" s="60"/>
      <c r="D25" s="2"/>
      <c r="E25" s="25"/>
      <c r="F25" s="2"/>
      <c r="G25" s="25"/>
      <c r="H25" s="76"/>
      <c r="I25" s="20"/>
      <c r="J25" s="78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70">
        <f t="shared" si="1"/>
        <v>0</v>
      </c>
    </row>
    <row r="26" spans="1:26" ht="12.75">
      <c r="A26" s="32"/>
      <c r="B26" s="54" t="s">
        <v>18</v>
      </c>
      <c r="C26" s="20"/>
      <c r="D26" s="41"/>
      <c r="E26" s="41"/>
      <c r="F26" s="41"/>
      <c r="G26" s="41"/>
      <c r="H26" s="77">
        <f>SUM(H10:H25)</f>
        <v>528500</v>
      </c>
      <c r="I26" s="41"/>
      <c r="J26" s="78">
        <f aca="true" t="shared" si="4" ref="J26:X26">SUM(J10:J24)</f>
        <v>388085</v>
      </c>
      <c r="K26" s="3">
        <f t="shared" si="4"/>
        <v>0</v>
      </c>
      <c r="L26" s="3">
        <f t="shared" si="4"/>
        <v>70.39999999999999</v>
      </c>
      <c r="M26" s="3">
        <f t="shared" si="4"/>
        <v>31.6</v>
      </c>
      <c r="N26" s="3">
        <f t="shared" si="4"/>
        <v>22.799999999999997</v>
      </c>
      <c r="O26" s="3">
        <f t="shared" si="4"/>
        <v>14.799999999999999</v>
      </c>
      <c r="P26" s="3">
        <f t="shared" si="4"/>
        <v>13.8</v>
      </c>
      <c r="Q26" s="3">
        <f t="shared" si="4"/>
        <v>0</v>
      </c>
      <c r="R26" s="3">
        <f t="shared" si="4"/>
        <v>11.2</v>
      </c>
      <c r="S26" s="3">
        <f t="shared" si="4"/>
        <v>46.1</v>
      </c>
      <c r="T26" s="3">
        <f t="shared" si="4"/>
        <v>20.5</v>
      </c>
      <c r="U26" s="3">
        <f t="shared" si="4"/>
        <v>21.6</v>
      </c>
      <c r="V26" s="72">
        <f t="shared" si="4"/>
        <v>22.000000000000004</v>
      </c>
      <c r="W26" s="72">
        <f t="shared" si="4"/>
        <v>193.89999999999998</v>
      </c>
      <c r="X26" s="72">
        <f t="shared" si="4"/>
        <v>59.8</v>
      </c>
      <c r="Y26" s="70">
        <f t="shared" si="1"/>
        <v>528.5</v>
      </c>
      <c r="Z26" s="64"/>
    </row>
    <row r="27" spans="1:25" ht="12.75">
      <c r="A27" s="32"/>
      <c r="B27" s="54"/>
      <c r="C27" s="20"/>
      <c r="D27" s="41"/>
      <c r="E27" s="41"/>
      <c r="F27" s="41"/>
      <c r="G27" s="41"/>
      <c r="H27" s="41"/>
      <c r="I27" s="41"/>
      <c r="J27" s="4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91"/>
      <c r="Y27" s="42"/>
    </row>
    <row r="28" spans="1:25" ht="13.5" thickBot="1">
      <c r="A28" s="43"/>
      <c r="B28" s="58" t="s">
        <v>34</v>
      </c>
      <c r="C28" s="5"/>
      <c r="D28" s="44"/>
      <c r="E28" s="44"/>
      <c r="F28" s="44"/>
      <c r="G28" s="44"/>
      <c r="H28" s="44"/>
      <c r="I28" s="44"/>
      <c r="J28" s="44"/>
      <c r="K28" s="45"/>
      <c r="L28" s="45">
        <v>70.4</v>
      </c>
      <c r="M28" s="45">
        <v>31.6</v>
      </c>
      <c r="N28" s="45">
        <v>22.8</v>
      </c>
      <c r="O28" s="45">
        <v>14.8</v>
      </c>
      <c r="P28" s="45">
        <v>13.8</v>
      </c>
      <c r="Q28" s="45">
        <v>0</v>
      </c>
      <c r="R28" s="45">
        <v>11.2</v>
      </c>
      <c r="S28" s="45">
        <v>46.1</v>
      </c>
      <c r="T28" s="85">
        <v>35</v>
      </c>
      <c r="U28" s="86">
        <v>21</v>
      </c>
      <c r="V28" s="45">
        <v>41.9</v>
      </c>
      <c r="W28" s="45"/>
      <c r="X28" s="92"/>
      <c r="Y28" s="46"/>
    </row>
    <row r="29" spans="1:25" ht="13.5" thickBot="1">
      <c r="A29" s="43"/>
      <c r="B29" s="58" t="s">
        <v>111</v>
      </c>
      <c r="C29" s="5"/>
      <c r="D29" s="44"/>
      <c r="E29" s="44"/>
      <c r="F29" s="44"/>
      <c r="G29" s="44"/>
      <c r="H29" s="44"/>
      <c r="I29" s="44"/>
      <c r="J29" s="44"/>
      <c r="K29" s="45"/>
      <c r="L29" s="84">
        <v>70.4</v>
      </c>
      <c r="M29" s="84">
        <f aca="true" t="shared" si="5" ref="M29:T29">+L29+M28</f>
        <v>102</v>
      </c>
      <c r="N29" s="84">
        <f t="shared" si="5"/>
        <v>124.8</v>
      </c>
      <c r="O29" s="84">
        <f t="shared" si="5"/>
        <v>139.6</v>
      </c>
      <c r="P29" s="84">
        <f t="shared" si="5"/>
        <v>153.4</v>
      </c>
      <c r="Q29" s="84">
        <f t="shared" si="5"/>
        <v>153.4</v>
      </c>
      <c r="R29" s="84">
        <f t="shared" si="5"/>
        <v>164.6</v>
      </c>
      <c r="S29" s="84">
        <f t="shared" si="5"/>
        <v>210.7</v>
      </c>
      <c r="T29" s="84">
        <f t="shared" si="5"/>
        <v>245.7</v>
      </c>
      <c r="U29" s="45">
        <v>267</v>
      </c>
      <c r="V29" s="89">
        <v>308</v>
      </c>
      <c r="W29" s="45"/>
      <c r="X29" s="92"/>
      <c r="Y29" s="46"/>
    </row>
    <row r="30" spans="1:25" ht="12.75">
      <c r="A30" s="20"/>
      <c r="C30" s="2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12.75">
      <c r="A31" s="20"/>
      <c r="C31" s="2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12.75">
      <c r="A32" s="20" t="s">
        <v>122</v>
      </c>
      <c r="B32" s="20" t="s">
        <v>125</v>
      </c>
      <c r="C32" s="20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12.75">
      <c r="A33" s="20"/>
      <c r="B33" s="54"/>
      <c r="C33" s="20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12.75">
      <c r="A34" s="20"/>
      <c r="B34" s="54"/>
      <c r="C34" s="2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ht="12.75">
      <c r="A35" s="20"/>
      <c r="B35" s="54"/>
      <c r="C35" s="2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12.75">
      <c r="A36" s="20"/>
      <c r="B36" s="54"/>
      <c r="C36" s="2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ht="13.5" thickBot="1"/>
    <row r="38" spans="1:25" ht="20.25">
      <c r="A38" s="29" t="s">
        <v>37</v>
      </c>
      <c r="B38" s="5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1"/>
    </row>
    <row r="39" spans="1:25" ht="12.75">
      <c r="A39" s="50" t="s">
        <v>85</v>
      </c>
      <c r="B39" s="5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33"/>
    </row>
    <row r="40" spans="1:25" ht="12.75">
      <c r="A40" s="50"/>
      <c r="B40" s="54" t="s">
        <v>67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33"/>
    </row>
    <row r="41" spans="1:25" ht="12.75">
      <c r="A41" s="50"/>
      <c r="B41" s="54" t="s">
        <v>68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33"/>
    </row>
    <row r="42" spans="1:25" ht="12.75">
      <c r="A42" s="50"/>
      <c r="B42" s="54" t="s">
        <v>69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33"/>
    </row>
    <row r="43" spans="1:25" ht="12.75">
      <c r="A43" s="50"/>
      <c r="B43" s="54" t="s">
        <v>70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33"/>
    </row>
    <row r="44" spans="1:25" ht="12.75">
      <c r="A44" s="50"/>
      <c r="B44" s="54" t="s">
        <v>71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33"/>
    </row>
    <row r="45" spans="1:25" ht="12.75">
      <c r="A45" s="50"/>
      <c r="B45" s="54" t="s">
        <v>78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33"/>
    </row>
    <row r="46" spans="1:25" ht="12.75">
      <c r="A46" s="50"/>
      <c r="B46" s="59" t="s">
        <v>86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33"/>
    </row>
    <row r="47" spans="1:25" ht="12.75">
      <c r="A47" s="50" t="s">
        <v>41</v>
      </c>
      <c r="B47" s="54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33"/>
    </row>
    <row r="48" spans="1:25" ht="12.75">
      <c r="A48" s="50"/>
      <c r="B48" s="54" t="s">
        <v>72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33"/>
    </row>
    <row r="49" spans="1:25" ht="12.75">
      <c r="A49" s="50"/>
      <c r="B49" s="54" t="s">
        <v>73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33"/>
    </row>
    <row r="50" spans="1:25" ht="12.75">
      <c r="A50" s="50"/>
      <c r="B50" s="54" t="s">
        <v>74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33"/>
    </row>
    <row r="51" spans="1:25" ht="12.75">
      <c r="A51" s="50"/>
      <c r="B51" s="54" t="s">
        <v>81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33"/>
    </row>
    <row r="52" spans="1:25" ht="12.75">
      <c r="A52" s="50"/>
      <c r="B52" s="59" t="s">
        <v>82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33"/>
    </row>
    <row r="53" spans="1:25" ht="12.75">
      <c r="A53" s="50"/>
      <c r="B53" s="54" t="s">
        <v>75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33"/>
    </row>
    <row r="54" spans="1:25" ht="12.75">
      <c r="A54" s="50"/>
      <c r="B54" s="54" t="s">
        <v>83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33"/>
    </row>
    <row r="55" spans="1:25" ht="12.75">
      <c r="A55" s="50"/>
      <c r="B55" s="59" t="s">
        <v>84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33"/>
    </row>
    <row r="56" spans="1:25" ht="12.75">
      <c r="A56" s="50"/>
      <c r="B56" s="54" t="s">
        <v>77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33"/>
    </row>
    <row r="57" spans="1:25" ht="12.75">
      <c r="A57" s="50"/>
      <c r="B57" s="59" t="s">
        <v>87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33"/>
    </row>
    <row r="58" spans="1:25" ht="12.75">
      <c r="A58" s="50" t="s">
        <v>39</v>
      </c>
      <c r="B58" s="5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33"/>
    </row>
    <row r="59" spans="1:25" ht="12.75">
      <c r="A59" s="32"/>
      <c r="B59" s="54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33"/>
    </row>
    <row r="60" spans="1:25" ht="13.5" thickBot="1">
      <c r="A60" s="43"/>
      <c r="B60" s="5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47"/>
    </row>
  </sheetData>
  <printOptions gridLines="1"/>
  <pageMargins left="0.29" right="0.31" top="1" bottom="0.82" header="0.5" footer="0.5"/>
  <pageSetup horizontalDpi="600" verticalDpi="600" orientation="landscape" scale="70" r:id="rId1"/>
  <headerFooter alignWithMargins="0">
    <oddFooter>&amp;R&amp;F      &amp;A     &amp;D    &amp;T</oddFooter>
  </headerFooter>
  <rowBreaks count="1" manualBreakCount="1">
    <brk id="3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 </cp:lastModifiedBy>
  <cp:lastPrinted>2004-04-22T10:48:20Z</cp:lastPrinted>
  <dcterms:created xsi:type="dcterms:W3CDTF">2002-03-21T16:35:03Z</dcterms:created>
  <dcterms:modified xsi:type="dcterms:W3CDTF">2004-04-22T11:33:19Z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-481041168</vt:i4>
  </property>
  <property fmtid="{D5CDD505-2E9C-101B-9397-08002B2CF9AE}" pid="3" name="_EmailSubject">
    <vt:lpwstr>Updated RI EVR</vt:lpwstr>
  </property>
  <property fmtid="{D5CDD505-2E9C-101B-9397-08002B2CF9AE}" pid="4" name="_AuthorEmail">
    <vt:lpwstr>david.thompson@rohwedder.com</vt:lpwstr>
  </property>
  <property fmtid="{D5CDD505-2E9C-101B-9397-08002B2CF9AE}" pid="5" name="_AuthorEmailDisplayName">
    <vt:lpwstr>David Thompson</vt:lpwstr>
  </property>
  <property fmtid="{D5CDD505-2E9C-101B-9397-08002B2CF9AE}" pid="6" name="_PreviousAdHocReviewCycleID">
    <vt:i4>-730745686</vt:i4>
  </property>
</Properties>
</file>