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90" windowWidth="11100" windowHeight="10620" tabRatio="565" activeTab="4"/>
  </bookViews>
  <sheets>
    <sheet name="Sheet1" sheetId="1" r:id="rId1"/>
    <sheet name="Sheet2" sheetId="2" r:id="rId2"/>
    <sheet name="Sheet3" sheetId="3" r:id="rId3"/>
    <sheet name="Sheet4" sheetId="4" r:id="rId4"/>
    <sheet name="Sheet5" sheetId="5" r:id="rId5"/>
  </sheets>
  <externalReferences>
    <externalReference r:id="rId8"/>
  </externalReferences>
  <definedNames/>
  <calcPr fullCalcOnLoad="1"/>
</workbook>
</file>

<file path=xl/sharedStrings.xml><?xml version="1.0" encoding="utf-8"?>
<sst xmlns="http://schemas.openxmlformats.org/spreadsheetml/2006/main" count="2361" uniqueCount="383">
  <si>
    <t xml:space="preserve">  PF4_LOWER_SEAT</t>
  </si>
  <si>
    <t xml:space="preserve">  PF4_UPPER_SEAT</t>
  </si>
  <si>
    <t xml:space="preserve">  PF56_LOWER_MOUNT </t>
  </si>
  <si>
    <t xml:space="preserve">  PF56_UPPER_MOUNT </t>
  </si>
  <si>
    <t>TF-PF Bracket Components</t>
  </si>
  <si>
    <t>Real</t>
  </si>
  <si>
    <t>Components</t>
  </si>
  <si>
    <t>Etype</t>
  </si>
  <si>
    <t>Mat</t>
  </si>
  <si>
    <t>425 &amp; 426</t>
  </si>
  <si>
    <t>PF4 upper</t>
  </si>
  <si>
    <t>PF4 lower</t>
  </si>
  <si>
    <t>PF5 upper</t>
  </si>
  <si>
    <t>PF5 lower</t>
  </si>
  <si>
    <t>PF6 upper</t>
  </si>
  <si>
    <t>PF6 lower</t>
  </si>
  <si>
    <t xml:space="preserve"> </t>
  </si>
  <si>
    <t xml:space="preserve">Target </t>
  </si>
  <si>
    <t>Contact</t>
  </si>
  <si>
    <t>461 &amp; 462</t>
  </si>
  <si>
    <t xml:space="preserve">  TFSD1</t>
  </si>
  <si>
    <t xml:space="preserve">  TFSD2</t>
  </si>
  <si>
    <t xml:space="preserve">  TFSD3</t>
  </si>
  <si>
    <t xml:space="preserve">  TFSD4 </t>
  </si>
  <si>
    <t xml:space="preserve">  TFSD5 </t>
  </si>
  <si>
    <t xml:space="preserve">  TFSD6 </t>
  </si>
  <si>
    <t xml:space="preserve">  TFTB1</t>
  </si>
  <si>
    <t xml:space="preserve">  TFTB2</t>
  </si>
  <si>
    <t xml:space="preserve">  TFTB3</t>
  </si>
  <si>
    <t xml:space="preserve">  TFTB4 </t>
  </si>
  <si>
    <t xml:space="preserve">  TFTB5</t>
  </si>
  <si>
    <t xml:space="preserve">  TFTB6</t>
  </si>
  <si>
    <t>TF coil  and shim components</t>
  </si>
  <si>
    <t>PF coil components</t>
  </si>
  <si>
    <t>MC coil  and T components</t>
  </si>
  <si>
    <t>CARR3N, T1UFR</t>
  </si>
  <si>
    <t>CARR2N, T1UBR</t>
  </si>
  <si>
    <t>CARL3N, T1UFL</t>
  </si>
  <si>
    <t>CARL2N, T1UBL</t>
  </si>
  <si>
    <t>CALR3N, T1DFR</t>
  </si>
  <si>
    <t>CALR2N, T1DBR</t>
  </si>
  <si>
    <t>CALL3N, T1DFL</t>
  </si>
  <si>
    <t>CALL2N, T1DBL</t>
  </si>
  <si>
    <t>CBRR3N, T2UFR</t>
  </si>
  <si>
    <t>CBRR2N, T2UBR</t>
  </si>
  <si>
    <t>CBRL3N, T2UFL</t>
  </si>
  <si>
    <t>CBRL2N, T2UBL</t>
  </si>
  <si>
    <t>CBLR3N, T2DFR</t>
  </si>
  <si>
    <t>CBLR2N, T2DBR</t>
  </si>
  <si>
    <t>CBLL3N, T2DFL</t>
  </si>
  <si>
    <t>CBLL2N, T2DBL</t>
  </si>
  <si>
    <t>CCRR3N, T3UFR</t>
  </si>
  <si>
    <t>CCRR2N, T3UBR</t>
  </si>
  <si>
    <t>CCRL3N, T3UFL</t>
  </si>
  <si>
    <t>CCRL2N, T3UBL</t>
  </si>
  <si>
    <t>CCLR3N, T3DFR</t>
  </si>
  <si>
    <t>CCLR2N, T3DBR</t>
  </si>
  <si>
    <t>CCLL3N, T3DFL</t>
  </si>
  <si>
    <t>CCLL2N, T3DBL</t>
  </si>
  <si>
    <t>All Components and Contact Elements</t>
  </si>
  <si>
    <t>TF bracket and MCWF Components</t>
  </si>
  <si>
    <t>Element Type and Material Properties</t>
  </si>
  <si>
    <t>MCWF (A,B,C)</t>
  </si>
  <si>
    <t>585, 586</t>
  </si>
  <si>
    <t>TF bracket and Support blocks Components</t>
  </si>
  <si>
    <t>IBSUPT</t>
  </si>
  <si>
    <t>OBSUPT</t>
  </si>
  <si>
    <t>591, 592</t>
  </si>
  <si>
    <t># /in</t>
  </si>
  <si>
    <t>N/m</t>
  </si>
  <si>
    <t>IB and OB vertical springs</t>
  </si>
  <si>
    <t xml:space="preserve">  MCWFJT1 </t>
  </si>
  <si>
    <t xml:space="preserve">  MCWFJT2</t>
  </si>
  <si>
    <t xml:space="preserve">  MCWFJT3</t>
  </si>
  <si>
    <t xml:space="preserve">  MCWFJT4</t>
  </si>
  <si>
    <t xml:space="preserve">  MCWFJT5</t>
  </si>
  <si>
    <t xml:space="preserve">  MCWFJT6 </t>
  </si>
  <si>
    <t>Modular coils</t>
  </si>
  <si>
    <t>a</t>
  </si>
  <si>
    <t>dT</t>
  </si>
  <si>
    <t>Use</t>
  </si>
  <si>
    <t>Wing bag</t>
  </si>
  <si>
    <t>11,12,15,17,18,21,69,70</t>
  </si>
  <si>
    <t>MAT</t>
  </si>
  <si>
    <r>
      <t xml:space="preserve">eqv. </t>
    </r>
    <r>
      <rPr>
        <sz val="12"/>
        <rFont val="Symbol"/>
        <family val="1"/>
      </rPr>
      <t>d</t>
    </r>
    <r>
      <rPr>
        <sz val="12"/>
        <rFont val="Arial"/>
        <family val="0"/>
      </rPr>
      <t>T</t>
    </r>
  </si>
  <si>
    <r>
      <t>a*d</t>
    </r>
    <r>
      <rPr>
        <sz val="12"/>
        <rFont val="Arial"/>
        <family val="2"/>
      </rPr>
      <t>T</t>
    </r>
  </si>
  <si>
    <t>TF &amp; PF coils</t>
  </si>
  <si>
    <t>TF wedge</t>
  </si>
  <si>
    <t>103 - 104</t>
  </si>
  <si>
    <t>22 - 27</t>
  </si>
  <si>
    <t>Unit</t>
  </si>
  <si>
    <t>Model 1</t>
  </si>
  <si>
    <t>Model 1R</t>
  </si>
  <si>
    <t>D max</t>
  </si>
  <si>
    <t xml:space="preserve">DZ </t>
  </si>
  <si>
    <t>mm</t>
  </si>
  <si>
    <t>Items</t>
  </si>
  <si>
    <t>Loads</t>
  </si>
  <si>
    <t>Dead load</t>
  </si>
  <si>
    <t>DL &amp; EM</t>
  </si>
  <si>
    <t>DL,EM, Cool down</t>
  </si>
  <si>
    <t>Seqv</t>
  </si>
  <si>
    <t>Pa</t>
  </si>
  <si>
    <t>ksi</t>
  </si>
  <si>
    <t>IB reaction</t>
  </si>
  <si>
    <t>OB reaction</t>
  </si>
  <si>
    <t>N</t>
  </si>
  <si>
    <t>kip</t>
  </si>
  <si>
    <t xml:space="preserve"> Total weight</t>
  </si>
  <si>
    <t>Remarks</t>
  </si>
  <si>
    <t>w/o support block</t>
  </si>
  <si>
    <t>(-3.01 - 0.340) e-4</t>
  </si>
  <si>
    <t>Comments</t>
  </si>
  <si>
    <t>Dmax NOT at sup. Block</t>
  </si>
  <si>
    <t>DZmax NOT at sup. Block</t>
  </si>
  <si>
    <t>Max.Seqv NOT at sup. Block</t>
  </si>
  <si>
    <t>Cool down</t>
  </si>
  <si>
    <t>Dmax at PF6</t>
  </si>
  <si>
    <t xml:space="preserve"> (-0.286 - 0.0316)</t>
  </si>
  <si>
    <t>Max.Seqv at sup. Block</t>
  </si>
  <si>
    <t>(-1.166 - 1.227)</t>
  </si>
  <si>
    <t>w support block</t>
  </si>
  <si>
    <t>Run results in sheet 2 and sheet 3 for old model and new model, respectively</t>
  </si>
  <si>
    <t>New model - Hexahedral-shaped TF bracket, higher weight and reviced Ex and Alpx</t>
  </si>
  <si>
    <t>Old model - Tetrahedral-shaped TF bracket and lower weight</t>
  </si>
  <si>
    <t xml:space="preserve"> (-0.292 to 0.0314)</t>
  </si>
  <si>
    <t>Dmax at MC type C</t>
  </si>
  <si>
    <t xml:space="preserve"> (-0.324 - 0.0310)</t>
  </si>
  <si>
    <t>PowerGraphics OFF</t>
  </si>
  <si>
    <t>(-1.152 - 1.199)</t>
  </si>
  <si>
    <t>300-series SS</t>
  </si>
  <si>
    <t>DL &amp; Cooldown</t>
  </si>
  <si>
    <t>(-1.019 - 1.144)</t>
  </si>
  <si>
    <t>Dmax at TF coil mid-plane</t>
  </si>
  <si>
    <t>TF bracket</t>
  </si>
  <si>
    <t>(-0.990 - 1.112)</t>
  </si>
  <si>
    <t>PF bracket shim</t>
  </si>
  <si>
    <t>(-1.253 - 1.389)</t>
  </si>
  <si>
    <t>(-1.321 - 1.465)</t>
  </si>
  <si>
    <r>
      <t xml:space="preserve">● </t>
    </r>
    <r>
      <rPr>
        <b/>
        <sz val="10"/>
        <rFont val="Arial"/>
        <family val="2"/>
      </rPr>
      <t>DL Factor  = 1.14</t>
    </r>
  </si>
  <si>
    <t>● Regular PF shim</t>
  </si>
  <si>
    <t>● PF shim COF effect</t>
  </si>
  <si>
    <t>● TF shim COF effect</t>
  </si>
  <si>
    <t>● w/o Wt. increase</t>
  </si>
  <si>
    <t>● PF shim Gxy/50</t>
  </si>
  <si>
    <t>● stellalloy E=199GPa</t>
  </si>
  <si>
    <t>● stellalloy E=145GPa</t>
  </si>
  <si>
    <t>Calculated weight</t>
  </si>
  <si>
    <t>at TF shim?, others 2.51E8</t>
  </si>
  <si>
    <t xml:space="preserve"> (-0.323 to 0.0314)</t>
  </si>
  <si>
    <t>Cooldown</t>
  </si>
  <si>
    <t>(-1.314 - 1.643)</t>
  </si>
  <si>
    <t>EM load</t>
  </si>
  <si>
    <t>(-0.993 - 1.359)</t>
  </si>
  <si>
    <t>Type C modular coil</t>
  </si>
  <si>
    <t>MCWF flange shim</t>
  </si>
  <si>
    <t>TF shim Gxy/50</t>
  </si>
  <si>
    <t>Column</t>
  </si>
  <si>
    <t>W12X50</t>
  </si>
  <si>
    <t>Check N/m</t>
  </si>
  <si>
    <t>E (psi)</t>
  </si>
  <si>
    <t>length (in)</t>
  </si>
  <si>
    <t>Area (in^2)</t>
  </si>
  <si>
    <t>Vertical spring support</t>
  </si>
  <si>
    <t>(-1.445 - 1.615)</t>
  </si>
  <si>
    <t>Run:co-h2a</t>
  </si>
  <si>
    <t>Run: co-h2</t>
  </si>
  <si>
    <t>Run: co-h3</t>
  </si>
  <si>
    <t>R" (FEM)</t>
  </si>
  <si>
    <t>R" (design)</t>
  </si>
  <si>
    <t>G11 warp</t>
  </si>
  <si>
    <t>109 &amp; 114</t>
  </si>
  <si>
    <t>Run: co-h3a</t>
  </si>
  <si>
    <t>(-0.932 - 1.180)</t>
  </si>
  <si>
    <t>ALPX=9.829E-6</t>
  </si>
  <si>
    <t>ALPX=2.90E-5</t>
  </si>
  <si>
    <t>Run: co-h4</t>
  </si>
  <si>
    <t>(-0.823 - 0.877)</t>
  </si>
  <si>
    <t>w/PF6 link</t>
  </si>
  <si>
    <t>Change alpx for shim</t>
  </si>
  <si>
    <t>add wt. from PF6 links</t>
  </si>
  <si>
    <t>Run: dl-h4</t>
  </si>
  <si>
    <t>(-5.37 - 0)</t>
  </si>
  <si>
    <t>Run: em-h4</t>
  </si>
  <si>
    <t>(-0.998 - 1.323)</t>
  </si>
  <si>
    <t>node=467718</t>
  </si>
  <si>
    <t>node=467717</t>
  </si>
  <si>
    <t>Run: co-h4a</t>
  </si>
  <si>
    <t>G10 shim on PF6 sup.</t>
  </si>
  <si>
    <t>SS shim on PF6 sup.</t>
  </si>
  <si>
    <t>(-0.942 - 0.896)</t>
  </si>
  <si>
    <t>w/PF6 link &amp; bonded TF shim</t>
  </si>
  <si>
    <t>Run: em-h4a</t>
  </si>
  <si>
    <t>(-1.02 - 1.322)</t>
  </si>
  <si>
    <t>(-1.889 - 1.252)</t>
  </si>
  <si>
    <t>TF bracket?</t>
  </si>
  <si>
    <t>Run: h5-emdlco-2T000s</t>
  </si>
  <si>
    <t xml:space="preserve"> *Note: model h5 running from single step file is identical to model h4 (from multi-step files)</t>
  </si>
  <si>
    <t xml:space="preserve">kz (ob) = </t>
  </si>
  <si>
    <t>kz (ib) =</t>
  </si>
  <si>
    <t xml:space="preserve">ky (ob) = </t>
  </si>
  <si>
    <t>ky (ib) =</t>
  </si>
  <si>
    <t>W12X50 w/ bracings</t>
  </si>
  <si>
    <t>W12X50 alone</t>
  </si>
  <si>
    <t>Displacements from Fred (3/28)</t>
  </si>
  <si>
    <t>Load (kip)</t>
  </si>
  <si>
    <t>D (in)</t>
  </si>
  <si>
    <t>K (#/in)</t>
  </si>
  <si>
    <t>K (N/m)</t>
  </si>
  <si>
    <t>Ratio</t>
  </si>
  <si>
    <t>Nglect floor def</t>
  </si>
  <si>
    <t>DL, EM &amp; Cooldown</t>
  </si>
  <si>
    <t>New support springs</t>
  </si>
  <si>
    <t>(-4.307 to -1.167)</t>
  </si>
  <si>
    <t>unsel Type255-spring</t>
  </si>
  <si>
    <t>Dmax at TF coil mid-hight</t>
  </si>
  <si>
    <t>(-4.330 to -1.190)</t>
  </si>
  <si>
    <t>Run: h6-emdlco-17T-Om000s</t>
  </si>
  <si>
    <t>Run: h6-emdlco-2T-HB000s</t>
  </si>
  <si>
    <t>(-4.066 to -1.446)</t>
  </si>
  <si>
    <t>Run: h6-emdlco-17T-Om440s</t>
  </si>
  <si>
    <t>(-4.154 to -1.471)</t>
  </si>
  <si>
    <t>4.188 Tesla</t>
  </si>
  <si>
    <t>Run: h6-emdlco-17T-iota065</t>
  </si>
  <si>
    <t>(-4.131 to -1.395)</t>
  </si>
  <si>
    <t>4.654 Tesla</t>
  </si>
  <si>
    <t>Run: h6-emdlco-17T-shear01</t>
  </si>
  <si>
    <t>4.77 Tesla</t>
  </si>
  <si>
    <t>(-3.629 to -1.978)</t>
  </si>
  <si>
    <t>1.571 Tesla</t>
  </si>
  <si>
    <t>Run: h6-emdlco-05T-TF</t>
  </si>
  <si>
    <t>EM &amp; Cooldown</t>
  </si>
  <si>
    <t>(-0.693 to 0.980)</t>
  </si>
  <si>
    <t>(-0.820 to 0.879)</t>
  </si>
  <si>
    <t>Dzmax at PF6 bracket?</t>
  </si>
  <si>
    <t>Dmax at TF coil mid-hight?</t>
  </si>
  <si>
    <t>Run: h6-emco-05T-TFa</t>
  </si>
  <si>
    <t>Run: h6-co-05T-TFb</t>
  </si>
  <si>
    <t>EM Load</t>
  </si>
  <si>
    <t>Run: h6-em-05T-TFc</t>
  </si>
  <si>
    <t>(0.006 to 0.244)</t>
  </si>
  <si>
    <t>0 Tesla</t>
  </si>
  <si>
    <t>Run: h6-emdlco-17T-iota019</t>
  </si>
  <si>
    <t>3.692 Tesla</t>
  </si>
  <si>
    <t>(-3.939 to -1.453)</t>
  </si>
  <si>
    <t>Run: h6-emdlco-2T-HB197s</t>
  </si>
  <si>
    <t>4.629 Tesla</t>
  </si>
  <si>
    <t>Run: h6-emdlco-17T-shear02</t>
  </si>
  <si>
    <t>Dzmin at PF6 coil</t>
  </si>
  <si>
    <t>Dzmin at PF6 bracket</t>
  </si>
  <si>
    <t>Dzmin at PF coil (near center)</t>
  </si>
  <si>
    <t>4.946 Tesla</t>
  </si>
  <si>
    <t>4.905 Tesla</t>
  </si>
  <si>
    <t>4.202 Tesla</t>
  </si>
  <si>
    <t>TF coil at upper middle</t>
  </si>
  <si>
    <t>TF bracket (IB)</t>
  </si>
  <si>
    <t>TF bracket(OB)</t>
  </si>
  <si>
    <t>Cooldown (1/2E for G11)</t>
  </si>
  <si>
    <t>(-0.835 to 0.896)</t>
  </si>
  <si>
    <t>FIELD PERIOD ASSY WEIGHT</t>
  </si>
  <si>
    <t>Component</t>
  </si>
  <si>
    <t xml:space="preserve">Pro E Weight </t>
  </si>
  <si>
    <t>contingency</t>
  </si>
  <si>
    <t>Total Weight</t>
  </si>
  <si>
    <t>delta</t>
  </si>
  <si>
    <t>lbs</t>
  </si>
  <si>
    <t>tons</t>
  </si>
  <si>
    <t>Vacuum Vessel</t>
  </si>
  <si>
    <t>Modular Coils</t>
  </si>
  <si>
    <t>Heating/Cooling Hdwr</t>
  </si>
  <si>
    <t>PF Coils</t>
  </si>
  <si>
    <t>PFCs &amp; NBL-duct</t>
  </si>
  <si>
    <t>Trim coils &amp; supp'ts</t>
  </si>
  <si>
    <t>PF &amp; TF Structure &amp; C.S.</t>
  </si>
  <si>
    <t>Does not include</t>
  </si>
  <si>
    <t>Guessed Wt.</t>
  </si>
  <si>
    <t>Insulation</t>
  </si>
  <si>
    <t>Cryostat panels &amp; structure</t>
  </si>
  <si>
    <t>Magnetic Loops</t>
  </si>
  <si>
    <t>some of the Fastners</t>
  </si>
  <si>
    <t>Full Period Total Wt.:</t>
  </si>
  <si>
    <t>Full Period Project weight</t>
  </si>
  <si>
    <t>(estimate for design purposes)</t>
  </si>
  <si>
    <t>(-5.087 to -1.990)</t>
  </si>
  <si>
    <t>● Regular PF shim w/PF6 link</t>
  </si>
  <si>
    <t>New model - Hexahedral-shaped TF bracket, 100-kip Dead Weight  and Trim Coil Load</t>
  </si>
  <si>
    <t>w/trim coil Fx Fy Fz loads</t>
  </si>
  <si>
    <t>w/trim coil 1.1*Fz loads</t>
  </si>
  <si>
    <t>(-5.112 to -1.969)</t>
  </si>
  <si>
    <t>(-5.098 to -1.980)</t>
  </si>
  <si>
    <t>(-4.039 to -1.386)</t>
  </si>
  <si>
    <t>(-4.111 to -1.440)</t>
  </si>
  <si>
    <t>(-4.932 to -2.136)</t>
  </si>
  <si>
    <t>w/trim coil reverse Fx Fy Fz loads</t>
  </si>
  <si>
    <t>(-5.063 to -2.010)</t>
  </si>
  <si>
    <t>(-4.843 to -2.136)</t>
  </si>
  <si>
    <t>Dmax at TF coil mid-height</t>
  </si>
  <si>
    <t>OB reaction Rz</t>
  </si>
  <si>
    <t>IB reaction Rz</t>
  </si>
  <si>
    <r>
      <t>OB Rr &amp; R</t>
    </r>
    <r>
      <rPr>
        <sz val="12"/>
        <rFont val="Symbol"/>
        <family val="1"/>
      </rPr>
      <t>q</t>
    </r>
  </si>
  <si>
    <r>
      <t>IB Rr &amp; R</t>
    </r>
    <r>
      <rPr>
        <sz val="12"/>
        <rFont val="Symbol"/>
        <family val="1"/>
      </rPr>
      <t>q</t>
    </r>
  </si>
  <si>
    <t>● One OB support w/support block</t>
  </si>
  <si>
    <t>IB = 480730</t>
  </si>
  <si>
    <t>OB = 480731</t>
  </si>
  <si>
    <t>IB = 480732</t>
  </si>
  <si>
    <t>OB = 480733</t>
  </si>
  <si>
    <t>rsys=15</t>
  </si>
  <si>
    <t>rsys=0</t>
  </si>
  <si>
    <t>● Normal hori. IB &amp; OB springs</t>
  </si>
  <si>
    <t>0 / -2131</t>
  </si>
  <si>
    <t>Loads and Notes</t>
  </si>
  <si>
    <t>● RBE3 for Uy,Uz &amp; Ux constraints</t>
  </si>
  <si>
    <t>0 / -84</t>
  </si>
  <si>
    <t>New model - Hexahedral-shaped TF Bracket, 100-kip Dead Weight, Trim Coil Load and New Supports</t>
  </si>
  <si>
    <t>● G10 ALPX=15.0E-6</t>
  </si>
  <si>
    <t>0 / -78</t>
  </si>
  <si>
    <t>0 / -2140</t>
  </si>
  <si>
    <t>(-5.131 to -2.133 )</t>
  </si>
  <si>
    <t>lower PF bracket</t>
  </si>
  <si>
    <t>Run: h8-emdlco-2T-HB197s-a.tcam</t>
  </si>
  <si>
    <t>● modify lowerTF bracket</t>
  </si>
  <si>
    <t>Run: h8-emdlco-2T-HB197s-b.tcam</t>
  </si>
  <si>
    <t>● modify upper &amp; lowerTF bracket</t>
  </si>
  <si>
    <t>0 / -2139</t>
  </si>
  <si>
    <t>(-5.137 to -2.142 )</t>
  </si>
  <si>
    <t>Dzmin at PF6 coil (near center)</t>
  </si>
  <si>
    <t>PF6 bracket</t>
  </si>
  <si>
    <t>PG  6.51e+8</t>
  </si>
  <si>
    <t>PG  6.39e+8</t>
  </si>
  <si>
    <t>Run: h8-emdl-2T-HB197s-b.tcam</t>
  </si>
  <si>
    <t>DL  &amp;  EM</t>
  </si>
  <si>
    <t>PG  4.29e+8</t>
  </si>
  <si>
    <t>(-4.509 to -2.422 )</t>
  </si>
  <si>
    <t>(Dz)max,min at MC Type C</t>
  </si>
  <si>
    <t>PF4 bracket</t>
  </si>
  <si>
    <t>Upper TF bracket</t>
  </si>
  <si>
    <t>● with positive trim coil load</t>
  </si>
  <si>
    <t>● with negative trim coil load</t>
  </si>
  <si>
    <t>0 / -6</t>
  </si>
  <si>
    <t>0 / 3073</t>
  </si>
  <si>
    <t>PG  6.32e+8</t>
  </si>
  <si>
    <t>(-5.184 to -2.102 )</t>
  </si>
  <si>
    <t>2nd TF bracket</t>
  </si>
  <si>
    <t>2nd  TF bracket</t>
  </si>
  <si>
    <t>MCWF shim tip at 0 deg.</t>
  </si>
  <si>
    <t>Run: h8-emdlco-2T-HB197s-b.tca</t>
  </si>
  <si>
    <t>Gi - G7</t>
  </si>
  <si>
    <t>old</t>
  </si>
  <si>
    <t>new</t>
  </si>
  <si>
    <t>0 / -80</t>
  </si>
  <si>
    <t>0 /- 2143</t>
  </si>
  <si>
    <t>PG  6.80e+8</t>
  </si>
  <si>
    <t>(-5.337 to -2.077 )</t>
  </si>
  <si>
    <t>Run: h9-emdlco-2T-HB197s-b.tcam</t>
  </si>
  <si>
    <t>Run: h9-emdlco-2T-HB197s-b.tca</t>
  </si>
  <si>
    <t>0 / -9</t>
  </si>
  <si>
    <t>PG  6.88e+8</t>
  </si>
  <si>
    <t>0 /3074</t>
  </si>
  <si>
    <t>(-5.382 to -2.038 )</t>
  </si>
  <si>
    <t>0 / 3085</t>
  </si>
  <si>
    <t>0 / -13</t>
  </si>
  <si>
    <t>Run: h9-emdl-2T-HB197s-b.tca</t>
  </si>
  <si>
    <t>Run: h7-emdlco-2T-HB197s-1</t>
  </si>
  <si>
    <t>Run: h7-emdlco-2T-HB197s-1tc</t>
  </si>
  <si>
    <t>Run: h7-emdlco-2T-HB197s-1tca</t>
  </si>
  <si>
    <t>Run: h7-emdlco-2T-HB197s-1tcam</t>
  </si>
  <si>
    <t>Run: h7-emdlco-iota065-1tca</t>
  </si>
  <si>
    <t>Run: h7-emdlco-iota065-1tcam</t>
  </si>
  <si>
    <t>Run: h9-emdlco-17T-OM0s.tca</t>
  </si>
  <si>
    <t>(-5.131 to -2.253 )</t>
  </si>
  <si>
    <t>PG 7.29E+8</t>
  </si>
  <si>
    <t>node 480731</t>
  </si>
  <si>
    <t>0 /2500</t>
  </si>
  <si>
    <t>node 480733</t>
  </si>
  <si>
    <t>0 / -5</t>
  </si>
  <si>
    <t>node 480732</t>
  </si>
  <si>
    <t>node 480730</t>
  </si>
  <si>
    <t>Run: h9-emdlco-05T-TF-b</t>
  </si>
  <si>
    <t>(-4.629 to -2.803 )</t>
  </si>
  <si>
    <t>● no trim coil load</t>
  </si>
  <si>
    <t>PG 6.86E+8</t>
  </si>
  <si>
    <t>0 /-1.8</t>
  </si>
  <si>
    <t>0 / -5.5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</si>
</sst>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E+00"/>
    <numFmt numFmtId="165" formatCode="0.000E+00"/>
    <numFmt numFmtId="166" formatCode="0.0000E+00"/>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
  </numFmts>
  <fonts count="26">
    <font>
      <sz val="10"/>
      <name val="Arial"/>
      <family val="0"/>
    </font>
    <font>
      <sz val="8"/>
      <name val="Arial"/>
      <family val="0"/>
    </font>
    <font>
      <sz val="12"/>
      <name val="Arial"/>
      <family val="2"/>
    </font>
    <font>
      <b/>
      <sz val="12"/>
      <name val="Arial"/>
      <family val="2"/>
    </font>
    <font>
      <sz val="12"/>
      <name val="Symbol"/>
      <family val="1"/>
    </font>
    <font>
      <b/>
      <sz val="10"/>
      <color indexed="10"/>
      <name val="Arial"/>
      <family val="2"/>
    </font>
    <font>
      <sz val="10"/>
      <color indexed="10"/>
      <name val="Arial"/>
      <family val="0"/>
    </font>
    <font>
      <sz val="12"/>
      <color indexed="10"/>
      <name val="Arial"/>
      <family val="0"/>
    </font>
    <font>
      <b/>
      <sz val="11"/>
      <name val="Arial"/>
      <family val="2"/>
    </font>
    <font>
      <b/>
      <u val="single"/>
      <sz val="16"/>
      <color indexed="10"/>
      <name val="Arial Narrow"/>
      <family val="2"/>
    </font>
    <font>
      <sz val="16"/>
      <name val="Arial"/>
      <family val="0"/>
    </font>
    <font>
      <b/>
      <sz val="16"/>
      <name val="Arial"/>
      <family val="2"/>
    </font>
    <font>
      <b/>
      <u val="single"/>
      <sz val="18"/>
      <color indexed="10"/>
      <name val="Arial Narrow"/>
      <family val="2"/>
    </font>
    <font>
      <b/>
      <sz val="14"/>
      <color indexed="53"/>
      <name val="Arial Narrow"/>
      <family val="2"/>
    </font>
    <font>
      <b/>
      <sz val="18"/>
      <color indexed="53"/>
      <name val="Arial Narrow"/>
      <family val="2"/>
    </font>
    <font>
      <b/>
      <u val="single"/>
      <sz val="18"/>
      <color indexed="53"/>
      <name val="Arial Narrow"/>
      <family val="2"/>
    </font>
    <font>
      <b/>
      <sz val="10"/>
      <name val="Arial"/>
      <family val="2"/>
    </font>
    <font>
      <u val="single"/>
      <sz val="10"/>
      <color indexed="12"/>
      <name val="Arial"/>
      <family val="0"/>
    </font>
    <font>
      <u val="single"/>
      <sz val="10"/>
      <color indexed="36"/>
      <name val="Arial"/>
      <family val="0"/>
    </font>
    <font>
      <sz val="10"/>
      <color indexed="14"/>
      <name val="Arial"/>
      <family val="2"/>
    </font>
    <font>
      <b/>
      <u val="single"/>
      <sz val="10"/>
      <color indexed="10"/>
      <name val="Arial"/>
      <family val="2"/>
    </font>
    <font>
      <b/>
      <sz val="10"/>
      <color indexed="17"/>
      <name val="Arial"/>
      <family val="2"/>
    </font>
    <font>
      <b/>
      <sz val="11"/>
      <color indexed="10"/>
      <name val="Arial"/>
      <family val="2"/>
    </font>
    <font>
      <b/>
      <sz val="12"/>
      <color indexed="17"/>
      <name val="Arial"/>
      <family val="2"/>
    </font>
    <font>
      <b/>
      <sz val="14"/>
      <name val="Arial"/>
      <family val="0"/>
    </font>
    <font>
      <b/>
      <sz val="10"/>
      <color indexed="60"/>
      <name val="Arial"/>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8">
    <border>
      <left/>
      <right/>
      <top/>
      <bottom/>
      <diagonal/>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3" fillId="0" borderId="0" xfId="0" applyFont="1" applyAlignment="1">
      <alignment/>
    </xf>
    <xf numFmtId="0" fontId="2" fillId="0" borderId="0" xfId="0" applyFont="1" applyAlignment="1">
      <alignment horizontal="center"/>
    </xf>
    <xf numFmtId="0" fontId="0" fillId="0" borderId="0" xfId="0" applyAlignment="1">
      <alignment horizontal="center"/>
    </xf>
    <xf numFmtId="3" fontId="0" fillId="0" borderId="0" xfId="0" applyNumberFormat="1" applyAlignment="1">
      <alignment horizontal="center"/>
    </xf>
    <xf numFmtId="3" fontId="0" fillId="0" borderId="0" xfId="0" applyNumberFormat="1" applyAlignment="1">
      <alignment/>
    </xf>
    <xf numFmtId="0" fontId="0" fillId="0" borderId="0" xfId="0" applyFill="1" applyAlignment="1">
      <alignment/>
    </xf>
    <xf numFmtId="0" fontId="2" fillId="0" borderId="0" xfId="0" applyFont="1" applyFill="1" applyAlignment="1">
      <alignment horizontal="center"/>
    </xf>
    <xf numFmtId="0" fontId="0" fillId="0" borderId="0" xfId="0" applyFill="1" applyAlignment="1">
      <alignment horizontal="center"/>
    </xf>
    <xf numFmtId="11" fontId="0" fillId="0" borderId="0" xfId="0" applyNumberFormat="1" applyAlignment="1">
      <alignment horizontal="center"/>
    </xf>
    <xf numFmtId="11" fontId="0" fillId="0" borderId="0" xfId="0" applyNumberFormat="1" applyFill="1" applyAlignment="1">
      <alignment horizontal="center"/>
    </xf>
    <xf numFmtId="0" fontId="4" fillId="0" borderId="0" xfId="0" applyFont="1" applyAlignment="1">
      <alignment horizontal="center"/>
    </xf>
    <xf numFmtId="0" fontId="2" fillId="0" borderId="0" xfId="0" applyFont="1" applyAlignment="1">
      <alignment horizontal="center"/>
    </xf>
    <xf numFmtId="166" fontId="0" fillId="0" borderId="0" xfId="0" applyNumberFormat="1" applyAlignment="1">
      <alignment horizontal="center"/>
    </xf>
    <xf numFmtId="0" fontId="1" fillId="0" borderId="0" xfId="0" applyFont="1" applyAlignment="1">
      <alignment horizontal="center" wrapText="1"/>
    </xf>
    <xf numFmtId="0" fontId="0" fillId="0" borderId="0" xfId="0" applyFont="1" applyAlignment="1">
      <alignment horizontal="center" wrapText="1"/>
    </xf>
    <xf numFmtId="0" fontId="2" fillId="0" borderId="0" xfId="0" applyFont="1" applyAlignment="1">
      <alignment/>
    </xf>
    <xf numFmtId="11" fontId="2" fillId="0" borderId="0" xfId="0" applyNumberFormat="1" applyFont="1" applyAlignment="1">
      <alignment horizontal="center"/>
    </xf>
    <xf numFmtId="11" fontId="5" fillId="0" borderId="0" xfId="0" applyNumberFormat="1" applyFont="1" applyAlignment="1">
      <alignment horizontal="center"/>
    </xf>
    <xf numFmtId="11" fontId="6" fillId="0" borderId="0" xfId="0" applyNumberFormat="1" applyFont="1" applyAlignment="1">
      <alignment horizontal="center"/>
    </xf>
    <xf numFmtId="0" fontId="6" fillId="0" borderId="0" xfId="0" applyFont="1" applyAlignment="1">
      <alignment horizontal="center"/>
    </xf>
    <xf numFmtId="0" fontId="3" fillId="0" borderId="1" xfId="0" applyFont="1" applyBorder="1" applyAlignment="1">
      <alignment horizontal="center"/>
    </xf>
    <xf numFmtId="0" fontId="2" fillId="0" borderId="1" xfId="0" applyFont="1" applyBorder="1" applyAlignment="1">
      <alignment horizontal="center"/>
    </xf>
    <xf numFmtId="11" fontId="2" fillId="0" borderId="1" xfId="0" applyNumberFormat="1" applyFont="1" applyBorder="1" applyAlignment="1">
      <alignment horizontal="center"/>
    </xf>
    <xf numFmtId="11" fontId="7" fillId="0" borderId="1" xfId="0" applyNumberFormat="1" applyFont="1" applyBorder="1" applyAlignment="1">
      <alignment horizontal="center"/>
    </xf>
    <xf numFmtId="0" fontId="0" fillId="0" borderId="1" xfId="0" applyBorder="1" applyAlignment="1">
      <alignment horizontal="center"/>
    </xf>
    <xf numFmtId="0" fontId="6" fillId="0" borderId="1" xfId="0" applyFont="1" applyBorder="1" applyAlignment="1">
      <alignment horizontal="center"/>
    </xf>
    <xf numFmtId="0" fontId="3" fillId="0" borderId="2" xfId="0" applyFont="1" applyBorder="1" applyAlignment="1">
      <alignment horizontal="center"/>
    </xf>
    <xf numFmtId="0" fontId="8" fillId="0" borderId="3"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9" fillId="0" borderId="0" xfId="0" applyFont="1" applyAlignment="1">
      <alignment/>
    </xf>
    <xf numFmtId="0" fontId="10" fillId="0" borderId="0" xfId="0" applyFont="1" applyAlignment="1">
      <alignment/>
    </xf>
    <xf numFmtId="0" fontId="10" fillId="0" borderId="0" xfId="0" applyFont="1" applyAlignment="1">
      <alignment horizontal="center"/>
    </xf>
    <xf numFmtId="0" fontId="10" fillId="0" borderId="0" xfId="0" applyFont="1"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3" fontId="1" fillId="0" borderId="0" xfId="0" applyNumberFormat="1" applyFont="1" applyAlignment="1">
      <alignment horizontal="center" wrapText="1"/>
    </xf>
    <xf numFmtId="3" fontId="0" fillId="0" borderId="0" xfId="0" applyNumberFormat="1" applyFont="1" applyAlignment="1">
      <alignment horizontal="center" wrapText="1"/>
    </xf>
    <xf numFmtId="165" fontId="0" fillId="0" borderId="0" xfId="0" applyNumberFormat="1" applyAlignment="1">
      <alignment/>
    </xf>
    <xf numFmtId="165" fontId="3" fillId="0" borderId="1" xfId="0" applyNumberFormat="1" applyFont="1" applyBorder="1" applyAlignment="1">
      <alignment horizontal="center"/>
    </xf>
    <xf numFmtId="165" fontId="0" fillId="0" borderId="0" xfId="0" applyNumberFormat="1" applyAlignment="1">
      <alignment horizontal="center"/>
    </xf>
    <xf numFmtId="165" fontId="5" fillId="0" borderId="0" xfId="0" applyNumberFormat="1" applyFont="1" applyAlignment="1">
      <alignment horizontal="center"/>
    </xf>
    <xf numFmtId="165" fontId="7" fillId="0" borderId="1" xfId="0" applyNumberFormat="1" applyFont="1" applyBorder="1" applyAlignment="1">
      <alignment horizontal="center"/>
    </xf>
    <xf numFmtId="165" fontId="7" fillId="0" borderId="0" xfId="0" applyNumberFormat="1" applyFont="1" applyAlignment="1">
      <alignment horizontal="center"/>
    </xf>
    <xf numFmtId="0" fontId="16" fillId="0" borderId="3" xfId="0" applyFont="1" applyBorder="1" applyAlignment="1">
      <alignment horizontal="center"/>
    </xf>
    <xf numFmtId="0" fontId="16" fillId="0" borderId="3" xfId="0" applyFont="1" applyBorder="1" applyAlignment="1">
      <alignment horizontal="center"/>
    </xf>
    <xf numFmtId="0" fontId="16" fillId="0" borderId="0" xfId="0" applyFont="1" applyBorder="1" applyAlignment="1">
      <alignment horizontal="center"/>
    </xf>
    <xf numFmtId="0" fontId="2" fillId="0" borderId="0" xfId="0" applyFont="1" applyFill="1" applyBorder="1" applyAlignment="1">
      <alignment horizontal="center"/>
    </xf>
    <xf numFmtId="2" fontId="0" fillId="0" borderId="0" xfId="0" applyNumberFormat="1" applyAlignment="1">
      <alignment horizontal="center"/>
    </xf>
    <xf numFmtId="0" fontId="7" fillId="0" borderId="0" xfId="0" applyFont="1" applyFill="1" applyBorder="1" applyAlignment="1">
      <alignment horizontal="center"/>
    </xf>
    <xf numFmtId="0" fontId="0" fillId="0" borderId="0" xfId="0" applyFont="1" applyAlignment="1">
      <alignment horizontal="center"/>
    </xf>
    <xf numFmtId="11" fontId="0" fillId="0" borderId="0" xfId="0" applyNumberFormat="1" applyFont="1" applyAlignment="1">
      <alignment horizontal="center"/>
    </xf>
    <xf numFmtId="0" fontId="0" fillId="2" borderId="0" xfId="0" applyFill="1" applyAlignment="1">
      <alignment horizontal="center"/>
    </xf>
    <xf numFmtId="0" fontId="7" fillId="2" borderId="0" xfId="0" applyFont="1" applyFill="1" applyBorder="1" applyAlignment="1">
      <alignment horizontal="center"/>
    </xf>
    <xf numFmtId="11" fontId="0" fillId="2" borderId="0" xfId="0" applyNumberFormat="1" applyFill="1" applyAlignment="1">
      <alignment horizontal="center"/>
    </xf>
    <xf numFmtId="11" fontId="2" fillId="2" borderId="0" xfId="0" applyNumberFormat="1" applyFont="1" applyFill="1" applyAlignment="1">
      <alignment horizontal="center"/>
    </xf>
    <xf numFmtId="11" fontId="2" fillId="0" borderId="0" xfId="0" applyNumberFormat="1" applyFont="1" applyFill="1" applyAlignment="1">
      <alignment horizontal="center"/>
    </xf>
    <xf numFmtId="0" fontId="5" fillId="0" borderId="3" xfId="0" applyFont="1" applyBorder="1" applyAlignment="1">
      <alignment horizontal="center"/>
    </xf>
    <xf numFmtId="0" fontId="5" fillId="2" borderId="0" xfId="0" applyFont="1" applyFill="1" applyAlignment="1">
      <alignment horizontal="center"/>
    </xf>
    <xf numFmtId="11" fontId="19" fillId="0" borderId="0" xfId="0" applyNumberFormat="1" applyFont="1" applyAlignment="1">
      <alignment horizontal="center"/>
    </xf>
    <xf numFmtId="0" fontId="16" fillId="0" borderId="2" xfId="0" applyFont="1" applyBorder="1" applyAlignment="1">
      <alignment horizontal="center"/>
    </xf>
    <xf numFmtId="0" fontId="2" fillId="0" borderId="0" xfId="0" applyFont="1" applyBorder="1" applyAlignment="1">
      <alignment horizontal="center"/>
    </xf>
    <xf numFmtId="11" fontId="2" fillId="0" borderId="0" xfId="0" applyNumberFormat="1" applyFont="1" applyBorder="1" applyAlignment="1">
      <alignment horizontal="center"/>
    </xf>
    <xf numFmtId="165" fontId="7" fillId="0" borderId="0" xfId="0" applyNumberFormat="1" applyFont="1" applyBorder="1" applyAlignment="1">
      <alignment horizontal="center"/>
    </xf>
    <xf numFmtId="0" fontId="0" fillId="0" borderId="0" xfId="0" applyBorder="1" applyAlignment="1">
      <alignment horizontal="center"/>
    </xf>
    <xf numFmtId="0" fontId="20" fillId="0" borderId="3" xfId="0" applyFont="1" applyBorder="1" applyAlignment="1">
      <alignment horizontal="center"/>
    </xf>
    <xf numFmtId="0" fontId="16" fillId="0" borderId="1" xfId="0" applyFont="1" applyBorder="1" applyAlignment="1">
      <alignment horizontal="center"/>
    </xf>
    <xf numFmtId="11" fontId="0" fillId="0" borderId="0" xfId="0" applyNumberFormat="1" applyAlignment="1">
      <alignment/>
    </xf>
    <xf numFmtId="0" fontId="0" fillId="0" borderId="0" xfId="0" applyFont="1" applyFill="1" applyAlignment="1">
      <alignment horizontal="center"/>
    </xf>
    <xf numFmtId="172" fontId="0" fillId="0" borderId="0" xfId="0" applyNumberFormat="1" applyAlignment="1">
      <alignment horizontal="center"/>
    </xf>
    <xf numFmtId="172" fontId="0" fillId="0" borderId="0" xfId="0" applyNumberFormat="1" applyFill="1" applyAlignment="1">
      <alignment horizontal="center"/>
    </xf>
    <xf numFmtId="165" fontId="0" fillId="0" borderId="0" xfId="0" applyNumberFormat="1" applyFill="1" applyAlignment="1">
      <alignment horizontal="center"/>
    </xf>
    <xf numFmtId="165" fontId="0" fillId="3" borderId="0" xfId="0" applyNumberForma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165" fontId="0" fillId="0" borderId="0" xfId="0" applyNumberFormat="1" applyBorder="1" applyAlignment="1">
      <alignment horizontal="center"/>
    </xf>
    <xf numFmtId="0" fontId="21" fillId="0" borderId="4" xfId="0" applyFont="1" applyFill="1" applyBorder="1" applyAlignment="1">
      <alignment horizontal="left" vertical="center"/>
    </xf>
    <xf numFmtId="0" fontId="0" fillId="0" borderId="5" xfId="0" applyBorder="1" applyAlignment="1">
      <alignment/>
    </xf>
    <xf numFmtId="0" fontId="0" fillId="0" borderId="5" xfId="0" applyBorder="1" applyAlignment="1">
      <alignment horizontal="center"/>
    </xf>
    <xf numFmtId="0" fontId="22" fillId="0" borderId="6" xfId="0" applyFont="1" applyBorder="1" applyAlignment="1">
      <alignment horizontal="center"/>
    </xf>
    <xf numFmtId="0" fontId="23" fillId="0" borderId="0" xfId="0" applyFont="1" applyAlignment="1">
      <alignment horizontal="left"/>
    </xf>
    <xf numFmtId="0" fontId="22" fillId="0" borderId="3" xfId="0" applyFont="1" applyBorder="1" applyAlignment="1">
      <alignment horizontal="center"/>
    </xf>
    <xf numFmtId="0" fontId="24" fillId="0" borderId="0" xfId="0" applyFont="1" applyAlignment="1">
      <alignment/>
    </xf>
    <xf numFmtId="1" fontId="0" fillId="0" borderId="0" xfId="0" applyNumberFormat="1" applyAlignment="1">
      <alignment/>
    </xf>
    <xf numFmtId="173" fontId="0" fillId="0" borderId="0" xfId="0" applyNumberFormat="1" applyAlignment="1">
      <alignment horizontal="center"/>
    </xf>
    <xf numFmtId="1" fontId="0" fillId="0" borderId="0" xfId="0" applyNumberFormat="1" applyAlignment="1">
      <alignment horizontal="center"/>
    </xf>
    <xf numFmtId="0" fontId="16" fillId="0" borderId="0" xfId="0" applyFont="1" applyAlignment="1">
      <alignment horizontal="center"/>
    </xf>
    <xf numFmtId="1" fontId="0" fillId="0" borderId="0" xfId="0" applyNumberFormat="1" applyAlignment="1">
      <alignment/>
    </xf>
    <xf numFmtId="9" fontId="0" fillId="0" borderId="0" xfId="0" applyNumberFormat="1" applyAlignment="1">
      <alignment horizontal="center"/>
    </xf>
    <xf numFmtId="0" fontId="16" fillId="0" borderId="0" xfId="0" applyFont="1" applyAlignment="1">
      <alignment/>
    </xf>
    <xf numFmtId="3" fontId="16" fillId="0" borderId="0" xfId="0" applyNumberFormat="1" applyFont="1" applyAlignment="1">
      <alignment horizontal="center"/>
    </xf>
    <xf numFmtId="173" fontId="16" fillId="0" borderId="0" xfId="0" applyNumberFormat="1" applyFont="1" applyAlignment="1">
      <alignment horizontal="center"/>
    </xf>
    <xf numFmtId="3" fontId="24" fillId="0" borderId="0" xfId="0" applyNumberFormat="1" applyFont="1" applyAlignment="1">
      <alignment/>
    </xf>
    <xf numFmtId="3" fontId="11" fillId="0" borderId="0" xfId="0" applyNumberFormat="1" applyFont="1" applyAlignment="1">
      <alignment/>
    </xf>
    <xf numFmtId="165" fontId="7" fillId="2" borderId="1" xfId="0" applyNumberFormat="1" applyFont="1" applyFill="1" applyBorder="1" applyAlignment="1">
      <alignment horizontal="center"/>
    </xf>
    <xf numFmtId="0" fontId="2" fillId="0" borderId="7" xfId="0" applyFont="1" applyBorder="1" applyAlignment="1">
      <alignment horizontal="center"/>
    </xf>
    <xf numFmtId="0" fontId="25" fillId="0" borderId="3" xfId="0" applyFont="1" applyBorder="1" applyAlignment="1">
      <alignment horizontal="center"/>
    </xf>
    <xf numFmtId="0" fontId="25" fillId="2" borderId="3" xfId="0" applyFont="1" applyFill="1" applyBorder="1" applyAlignment="1">
      <alignment horizontal="center"/>
    </xf>
    <xf numFmtId="0" fontId="25" fillId="0" borderId="3" xfId="0" applyFont="1" applyFill="1" applyBorder="1" applyAlignment="1">
      <alignment horizontal="center"/>
    </xf>
    <xf numFmtId="0" fontId="5" fillId="2" borderId="3" xfId="0" applyFont="1" applyFill="1" applyBorder="1" applyAlignment="1">
      <alignment horizontal="center"/>
    </xf>
    <xf numFmtId="0" fontId="22" fillId="2" borderId="6" xfId="0" applyFont="1" applyFill="1" applyBorder="1" applyAlignment="1">
      <alignment horizontal="center"/>
    </xf>
    <xf numFmtId="11" fontId="0" fillId="0" borderId="1" xfId="0" applyNumberFormat="1" applyFill="1" applyBorder="1" applyAlignment="1">
      <alignment horizontal="center"/>
    </xf>
    <xf numFmtId="0" fontId="16" fillId="2" borderId="3" xfId="0" applyFont="1" applyFill="1" applyBorder="1" applyAlignment="1">
      <alignment horizontal="center"/>
    </xf>
    <xf numFmtId="0" fontId="16" fillId="0" borderId="3" xfId="0" applyFont="1" applyFill="1" applyBorder="1" applyAlignment="1">
      <alignment horizontal="center"/>
    </xf>
    <xf numFmtId="11" fontId="0" fillId="0" borderId="0" xfId="0" applyNumberFormat="1" applyFont="1" applyAlignment="1">
      <alignment horizontal="center"/>
    </xf>
    <xf numFmtId="11" fontId="2" fillId="3" borderId="0" xfId="0" applyNumberFormat="1" applyFont="1" applyFill="1" applyAlignment="1">
      <alignment horizontal="center"/>
    </xf>
    <xf numFmtId="165" fontId="7" fillId="3" borderId="1" xfId="0" applyNumberFormat="1" applyFont="1" applyFill="1" applyBorder="1" applyAlignment="1">
      <alignment horizontal="center"/>
    </xf>
    <xf numFmtId="0" fontId="0" fillId="0" borderId="0" xfId="0" applyFont="1" applyAlignment="1">
      <alignment horizontal="center"/>
    </xf>
    <xf numFmtId="0" fontId="22" fillId="0" borderId="6" xfId="0" applyFont="1" applyFill="1" applyBorder="1" applyAlignment="1">
      <alignment horizontal="center"/>
    </xf>
    <xf numFmtId="165" fontId="7" fillId="3" borderId="0" xfId="0" applyNumberFormat="1" applyFont="1" applyFill="1" applyBorder="1" applyAlignment="1">
      <alignment horizontal="center"/>
    </xf>
    <xf numFmtId="11" fontId="0" fillId="0" borderId="0" xfId="0" applyNumberFormat="1" applyFill="1" applyBorder="1" applyAlignment="1">
      <alignment horizontal="center"/>
    </xf>
    <xf numFmtId="0" fontId="0" fillId="0" borderId="3" xfId="0" applyBorder="1" applyAlignment="1">
      <alignment/>
    </xf>
    <xf numFmtId="11" fontId="0" fillId="3" borderId="0" xfId="0" applyNumberFormat="1" applyFill="1" applyAlignment="1">
      <alignment horizontal="center"/>
    </xf>
    <xf numFmtId="0" fontId="1" fillId="3" borderId="0" xfId="0" applyFont="1" applyFill="1" applyAlignment="1">
      <alignment horizontal="center" wrapText="1"/>
    </xf>
    <xf numFmtId="11" fontId="0" fillId="3" borderId="0" xfId="0" applyNumberFormat="1"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533400</xdr:colOff>
      <xdr:row>25</xdr:row>
      <xdr:rowOff>95250</xdr:rowOff>
    </xdr:from>
    <xdr:to>
      <xdr:col>23</xdr:col>
      <xdr:colOff>123825</xdr:colOff>
      <xdr:row>42</xdr:row>
      <xdr:rowOff>66675</xdr:rowOff>
    </xdr:to>
    <xdr:sp>
      <xdr:nvSpPr>
        <xdr:cNvPr id="1" name="TextBox 1"/>
        <xdr:cNvSpPr txBox="1">
          <a:spLocks noChangeArrowheads="1"/>
        </xdr:cNvSpPr>
      </xdr:nvSpPr>
      <xdr:spPr>
        <a:xfrm>
          <a:off x="13277850" y="6305550"/>
          <a:ext cx="4467225" cy="385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Contingency numbers are a fudge factor based on a guess at this time. 
I am assuming that everyone would like to add their comfort level to these numbers and we can deside the final number.
The actual numbers are based on the Pro E calculation of weight. The tabs below summarize the weight of the components that make up the subassemblies. Some items do not have a model such as the epoxy in the mod coils and the tf coils. The glass cloth in the coils do not have models that reflect the weight. Granted these are small but we are close to the limits of the crane and every little bit is going to make a difference.
Please review this information and be prepared to make a recomendations.
Thank you,
Mike Cole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eld%20Period%20Assy%20Wt%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eld Period Assy Wt"/>
      <sheetName val="PF Coils"/>
      <sheetName val="Vacuum wt"/>
      <sheetName val="Modular Coils"/>
      <sheetName val="TF Coils"/>
      <sheetName val="PFCs &amp; NB Duct"/>
      <sheetName val="Trim Coils &amp; supports"/>
      <sheetName val="PF &amp; TF Structure"/>
      <sheetName val="HeatingCooling HRD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89"/>
  <sheetViews>
    <sheetView workbookViewId="0" topLeftCell="A1">
      <selection activeCell="B12" sqref="B12"/>
    </sheetView>
  </sheetViews>
  <sheetFormatPr defaultColWidth="9.140625" defaultRowHeight="12.75"/>
  <cols>
    <col min="1" max="1" width="4.421875" style="0" customWidth="1"/>
    <col min="2" max="2" width="14.140625" style="32" customWidth="1"/>
    <col min="3" max="3" width="21.57421875" style="0" customWidth="1"/>
    <col min="4" max="4" width="11.57421875" style="0" customWidth="1"/>
    <col min="5" max="5" width="11.7109375" style="0" customWidth="1"/>
    <col min="6" max="6" width="10.28125" style="0" customWidth="1"/>
    <col min="7" max="8" width="10.28125" style="6" customWidth="1"/>
    <col min="9" max="9" width="13.7109375" style="0" bestFit="1" customWidth="1"/>
    <col min="10" max="10" width="12.8515625" style="0" customWidth="1"/>
    <col min="13" max="13" width="28.28125" style="0" customWidth="1"/>
    <col min="15" max="15" width="14.57421875" style="0" customWidth="1"/>
  </cols>
  <sheetData>
    <row r="1" ht="32.25" customHeight="1">
      <c r="B1" s="36" t="s">
        <v>122</v>
      </c>
    </row>
    <row r="2" spans="2:3" ht="24" customHeight="1">
      <c r="B2" s="31"/>
      <c r="C2" s="37" t="s">
        <v>124</v>
      </c>
    </row>
    <row r="3" spans="2:20" ht="24" customHeight="1">
      <c r="B3" s="31"/>
      <c r="C3" s="37" t="s">
        <v>123</v>
      </c>
      <c r="M3" s="86" t="s">
        <v>259</v>
      </c>
      <c r="O3" s="87"/>
      <c r="P3" s="88"/>
      <c r="Q3" s="3"/>
      <c r="R3" s="88"/>
      <c r="T3" s="89"/>
    </row>
    <row r="4" spans="13:20" ht="20.25">
      <c r="M4" s="90" t="s">
        <v>260</v>
      </c>
      <c r="O4" s="91" t="s">
        <v>261</v>
      </c>
      <c r="P4" s="88"/>
      <c r="Q4" s="3" t="s">
        <v>262</v>
      </c>
      <c r="R4" s="88" t="s">
        <v>263</v>
      </c>
      <c r="T4" s="89" t="s">
        <v>264</v>
      </c>
    </row>
    <row r="5" spans="1:20" ht="18" customHeight="1">
      <c r="A5" s="1" t="s">
        <v>61</v>
      </c>
      <c r="O5" s="89" t="s">
        <v>265</v>
      </c>
      <c r="P5" s="88" t="s">
        <v>266</v>
      </c>
      <c r="Q5" s="3"/>
      <c r="R5" s="88" t="s">
        <v>266</v>
      </c>
      <c r="T5" s="89" t="s">
        <v>265</v>
      </c>
    </row>
    <row r="6" spans="2:24" s="3" customFormat="1" ht="18" customHeight="1">
      <c r="B6" s="33"/>
      <c r="D6" s="3" t="s">
        <v>83</v>
      </c>
      <c r="E6" s="11" t="s">
        <v>78</v>
      </c>
      <c r="F6" s="11" t="s">
        <v>79</v>
      </c>
      <c r="G6" s="11" t="s">
        <v>85</v>
      </c>
      <c r="H6" s="12" t="s">
        <v>346</v>
      </c>
      <c r="I6" s="12" t="s">
        <v>80</v>
      </c>
      <c r="J6" s="12" t="s">
        <v>84</v>
      </c>
      <c r="M6" t="s">
        <v>267</v>
      </c>
      <c r="N6"/>
      <c r="O6" s="4">
        <f>'[1]Vacuum wt'!R21</f>
        <v>0</v>
      </c>
      <c r="P6" s="88">
        <f>O6/2000</f>
        <v>0</v>
      </c>
      <c r="Q6" s="92">
        <v>0.05</v>
      </c>
      <c r="R6" s="88">
        <f>P6+P6*Q6</f>
        <v>0</v>
      </c>
      <c r="S6"/>
      <c r="T6" s="89">
        <f>(2000*R6)-O6</f>
        <v>0</v>
      </c>
      <c r="U6"/>
      <c r="V6"/>
      <c r="W6"/>
      <c r="X6"/>
    </row>
    <row r="7" spans="2:24" s="3" customFormat="1" ht="18" customHeight="1">
      <c r="B7" s="33" t="s">
        <v>16</v>
      </c>
      <c r="C7" s="3" t="s">
        <v>62</v>
      </c>
      <c r="D7" s="3" t="s">
        <v>89</v>
      </c>
      <c r="E7" s="9">
        <v>1.3E-05</v>
      </c>
      <c r="F7" s="8">
        <f>273+20-85</f>
        <v>208</v>
      </c>
      <c r="G7" s="10">
        <f>E7*F7</f>
        <v>0.002704</v>
      </c>
      <c r="H7" s="9">
        <f aca="true" t="shared" si="0" ref="H7:H15">G7-G$7</f>
        <v>0</v>
      </c>
      <c r="I7" s="9">
        <f>H7</f>
        <v>0</v>
      </c>
      <c r="J7" s="13">
        <f>I7/E7</f>
        <v>0</v>
      </c>
      <c r="M7"/>
      <c r="N7"/>
      <c r="O7" s="4"/>
      <c r="P7" s="88"/>
      <c r="R7" s="88"/>
      <c r="S7"/>
      <c r="T7" s="89"/>
      <c r="U7"/>
      <c r="V7"/>
      <c r="W7"/>
      <c r="X7"/>
    </row>
    <row r="8" spans="2:24" s="3" customFormat="1" ht="18" customHeight="1">
      <c r="B8" s="33"/>
      <c r="C8" s="3" t="s">
        <v>77</v>
      </c>
      <c r="D8" s="3">
        <v>102</v>
      </c>
      <c r="E8" s="9">
        <v>1.72E-05</v>
      </c>
      <c r="F8" s="8">
        <f aca="true" t="shared" si="1" ref="F8:F15">273+20-85</f>
        <v>208</v>
      </c>
      <c r="G8" s="10">
        <f aca="true" t="shared" si="2" ref="G8:G15">E8*F8</f>
        <v>0.0035776000000000002</v>
      </c>
      <c r="H8" s="9">
        <f t="shared" si="0"/>
        <v>0.0008736000000000004</v>
      </c>
      <c r="I8" s="9">
        <v>0.0004</v>
      </c>
      <c r="J8" s="13">
        <f aca="true" t="shared" si="3" ref="J8:J15">I8/E8</f>
        <v>23.25581395348837</v>
      </c>
      <c r="M8" t="s">
        <v>268</v>
      </c>
      <c r="N8"/>
      <c r="O8" s="4">
        <f>'[1]Modular Coils'!AK21</f>
        <v>0</v>
      </c>
      <c r="P8" s="88">
        <f>O8/2000</f>
        <v>0</v>
      </c>
      <c r="Q8" s="92">
        <v>0.05</v>
      </c>
      <c r="R8" s="88">
        <f>P8+P8*Q8</f>
        <v>0</v>
      </c>
      <c r="S8"/>
      <c r="T8" s="4">
        <f>(R8*2000)-O8</f>
        <v>0</v>
      </c>
      <c r="U8"/>
      <c r="V8"/>
      <c r="W8"/>
      <c r="X8"/>
    </row>
    <row r="9" spans="2:24" s="3" customFormat="1" ht="18" customHeight="1">
      <c r="B9" s="33"/>
      <c r="C9" s="3" t="s">
        <v>130</v>
      </c>
      <c r="D9" s="40">
        <v>110112113</v>
      </c>
      <c r="E9" s="9">
        <v>1.3E-05</v>
      </c>
      <c r="F9" s="8">
        <f t="shared" si="1"/>
        <v>208</v>
      </c>
      <c r="G9" s="10">
        <f t="shared" si="2"/>
        <v>0.002704</v>
      </c>
      <c r="H9" s="9">
        <f t="shared" si="0"/>
        <v>0</v>
      </c>
      <c r="I9" s="9">
        <f aca="true" t="shared" si="4" ref="I9:I15">H9</f>
        <v>0</v>
      </c>
      <c r="J9" s="13">
        <f t="shared" si="3"/>
        <v>0</v>
      </c>
      <c r="M9"/>
      <c r="N9"/>
      <c r="O9" s="4"/>
      <c r="P9" s="88"/>
      <c r="R9" s="88"/>
      <c r="S9"/>
      <c r="T9" s="4"/>
      <c r="U9"/>
      <c r="V9"/>
      <c r="W9"/>
      <c r="X9"/>
    </row>
    <row r="10" spans="2:24" s="3" customFormat="1" ht="18" customHeight="1">
      <c r="B10" s="111" t="s">
        <v>347</v>
      </c>
      <c r="C10" s="3" t="s">
        <v>170</v>
      </c>
      <c r="D10" s="41" t="s">
        <v>171</v>
      </c>
      <c r="E10" s="9">
        <v>9.8287E-06</v>
      </c>
      <c r="F10" s="8">
        <f t="shared" si="1"/>
        <v>208</v>
      </c>
      <c r="G10" s="10">
        <f>E10*F10</f>
        <v>0.0020443696</v>
      </c>
      <c r="H10" s="9">
        <f t="shared" si="0"/>
        <v>-0.0006596303999999997</v>
      </c>
      <c r="I10" s="9">
        <f t="shared" si="4"/>
        <v>-0.0006596303999999997</v>
      </c>
      <c r="J10" s="13">
        <f>I10/E10</f>
        <v>-67.11268021203209</v>
      </c>
      <c r="M10" t="s">
        <v>269</v>
      </c>
      <c r="N10"/>
      <c r="O10" s="4">
        <f>'[1]HeatingCooling HRDW'!V126</f>
        <v>0</v>
      </c>
      <c r="P10" s="88">
        <f>O10/2000</f>
        <v>0</v>
      </c>
      <c r="Q10" s="92">
        <v>0.05</v>
      </c>
      <c r="R10" s="88">
        <f>P10+P10*Q10</f>
        <v>0</v>
      </c>
      <c r="S10"/>
      <c r="T10" s="4">
        <f>(R10*2000)-O10</f>
        <v>0</v>
      </c>
      <c r="U10"/>
      <c r="V10"/>
      <c r="W10"/>
      <c r="X10"/>
    </row>
    <row r="11" spans="2:24" s="3" customFormat="1" ht="18" customHeight="1">
      <c r="B11" s="111" t="s">
        <v>348</v>
      </c>
      <c r="C11" s="3" t="s">
        <v>170</v>
      </c>
      <c r="D11" s="41" t="s">
        <v>171</v>
      </c>
      <c r="E11" s="9">
        <v>1.5E-05</v>
      </c>
      <c r="F11" s="8">
        <f t="shared" si="1"/>
        <v>208</v>
      </c>
      <c r="G11" s="10">
        <f>E11*F11</f>
        <v>0.00312</v>
      </c>
      <c r="H11" s="9">
        <f t="shared" si="0"/>
        <v>0.00041600000000000014</v>
      </c>
      <c r="I11" s="9">
        <f t="shared" si="4"/>
        <v>0.00041600000000000014</v>
      </c>
      <c r="J11" s="13">
        <f>I11/E11</f>
        <v>27.73333333333334</v>
      </c>
      <c r="M11" t="s">
        <v>269</v>
      </c>
      <c r="N11"/>
      <c r="O11" s="4">
        <f>'[1]HeatingCooling HRDW'!V127</f>
        <v>0</v>
      </c>
      <c r="P11" s="88">
        <f>O11/2000</f>
        <v>0</v>
      </c>
      <c r="Q11" s="92">
        <v>0.05</v>
      </c>
      <c r="R11" s="88">
        <f>P11+P11*Q11</f>
        <v>0</v>
      </c>
      <c r="S11"/>
      <c r="T11" s="4">
        <f>(R11*2000)-O11</f>
        <v>0</v>
      </c>
      <c r="U11"/>
      <c r="V11"/>
      <c r="W11"/>
      <c r="X11"/>
    </row>
    <row r="12" spans="2:24" s="3" customFormat="1" ht="18" customHeight="1">
      <c r="B12" s="33"/>
      <c r="C12" s="3" t="s">
        <v>136</v>
      </c>
      <c r="D12" s="41">
        <v>111</v>
      </c>
      <c r="E12" s="9">
        <v>1.3E-05</v>
      </c>
      <c r="F12" s="8">
        <f t="shared" si="1"/>
        <v>208</v>
      </c>
      <c r="G12" s="10">
        <f t="shared" si="2"/>
        <v>0.002704</v>
      </c>
      <c r="H12" s="9">
        <f t="shared" si="0"/>
        <v>0</v>
      </c>
      <c r="I12" s="9">
        <f t="shared" si="4"/>
        <v>0</v>
      </c>
      <c r="J12" s="13">
        <f t="shared" si="3"/>
        <v>0</v>
      </c>
      <c r="M12"/>
      <c r="N12"/>
      <c r="O12" s="4"/>
      <c r="P12" s="88"/>
      <c r="Q12" s="92"/>
      <c r="R12" s="88"/>
      <c r="S12"/>
      <c r="T12" s="4"/>
      <c r="U12"/>
      <c r="V12"/>
      <c r="W12"/>
      <c r="X12"/>
    </row>
    <row r="13" spans="2:24" s="3" customFormat="1" ht="28.5" customHeight="1">
      <c r="B13" s="33"/>
      <c r="C13" s="3" t="s">
        <v>81</v>
      </c>
      <c r="D13" s="14" t="s">
        <v>82</v>
      </c>
      <c r="E13" s="9">
        <v>3E-05</v>
      </c>
      <c r="F13" s="8">
        <f t="shared" si="1"/>
        <v>208</v>
      </c>
      <c r="G13" s="10">
        <f t="shared" si="2"/>
        <v>0.00624</v>
      </c>
      <c r="H13" s="9">
        <f t="shared" si="0"/>
        <v>0.003536</v>
      </c>
      <c r="I13" s="9">
        <f t="shared" si="4"/>
        <v>0.003536</v>
      </c>
      <c r="J13" s="13">
        <f t="shared" si="3"/>
        <v>117.86666666666666</v>
      </c>
      <c r="M13" t="s">
        <v>270</v>
      </c>
      <c r="N13"/>
      <c r="O13" s="4">
        <f>'[1]PF Coils'!N25</f>
        <v>0</v>
      </c>
      <c r="P13" s="88">
        <f>O13/2000</f>
        <v>0</v>
      </c>
      <c r="Q13" s="92">
        <v>0.05</v>
      </c>
      <c r="R13" s="88">
        <f>P13+P13*Q13</f>
        <v>0</v>
      </c>
      <c r="S13"/>
      <c r="T13" s="4">
        <f>(R13*2000)-O13</f>
        <v>0</v>
      </c>
      <c r="U13"/>
      <c r="V13"/>
      <c r="W13"/>
      <c r="X13"/>
    </row>
    <row r="14" spans="2:24" s="3" customFormat="1" ht="18" customHeight="1">
      <c r="B14" s="33"/>
      <c r="C14" s="3" t="s">
        <v>86</v>
      </c>
      <c r="D14" s="15" t="s">
        <v>88</v>
      </c>
      <c r="E14" s="9">
        <v>1.636E-05</v>
      </c>
      <c r="F14" s="8">
        <f t="shared" si="1"/>
        <v>208</v>
      </c>
      <c r="G14" s="10">
        <f t="shared" si="2"/>
        <v>0.0034028799999999996</v>
      </c>
      <c r="H14" s="9">
        <f t="shared" si="0"/>
        <v>0.0006988799999999998</v>
      </c>
      <c r="I14" s="9">
        <f t="shared" si="4"/>
        <v>0.0006988799999999998</v>
      </c>
      <c r="J14" s="13">
        <f t="shared" si="3"/>
        <v>42.71882640586796</v>
      </c>
      <c r="M14"/>
      <c r="N14"/>
      <c r="O14" s="4"/>
      <c r="P14" s="88"/>
      <c r="Q14" s="92"/>
      <c r="R14" s="88"/>
      <c r="S14"/>
      <c r="T14" s="4"/>
      <c r="U14"/>
      <c r="V14"/>
      <c r="W14"/>
      <c r="X14"/>
    </row>
    <row r="15" spans="2:24" s="3" customFormat="1" ht="18" customHeight="1">
      <c r="B15" s="33"/>
      <c r="C15" s="3" t="s">
        <v>87</v>
      </c>
      <c r="D15" s="15">
        <v>105</v>
      </c>
      <c r="E15" s="9">
        <v>1.3E-05</v>
      </c>
      <c r="F15" s="8">
        <f t="shared" si="1"/>
        <v>208</v>
      </c>
      <c r="G15" s="10">
        <f t="shared" si="2"/>
        <v>0.002704</v>
      </c>
      <c r="H15" s="9">
        <f t="shared" si="0"/>
        <v>0</v>
      </c>
      <c r="I15" s="9">
        <f t="shared" si="4"/>
        <v>0</v>
      </c>
      <c r="J15" s="13">
        <f t="shared" si="3"/>
        <v>0</v>
      </c>
      <c r="M15" t="s">
        <v>271</v>
      </c>
      <c r="N15"/>
      <c r="O15" s="4">
        <f>'[1]PFCs &amp; NB Duct'!O16</f>
        <v>0</v>
      </c>
      <c r="P15" s="88">
        <f>O15/2000</f>
        <v>0</v>
      </c>
      <c r="Q15" s="92">
        <v>0.05</v>
      </c>
      <c r="R15" s="88">
        <f>P15+P15*0.05</f>
        <v>0</v>
      </c>
      <c r="S15"/>
      <c r="T15" s="4">
        <f>(R15*2000)-O15</f>
        <v>0</v>
      </c>
      <c r="U15"/>
      <c r="V15"/>
      <c r="W15"/>
      <c r="X15"/>
    </row>
    <row r="16" spans="2:24" s="3" customFormat="1" ht="18" customHeight="1">
      <c r="B16" s="33"/>
      <c r="G16" s="8"/>
      <c r="H16" s="8"/>
      <c r="M16"/>
      <c r="N16"/>
      <c r="O16" s="4"/>
      <c r="P16" s="88"/>
      <c r="R16" s="88"/>
      <c r="S16"/>
      <c r="T16" s="4"/>
      <c r="U16"/>
      <c r="V16"/>
      <c r="W16"/>
      <c r="X16"/>
    </row>
    <row r="17" spans="1:24" s="3" customFormat="1" ht="18" customHeight="1">
      <c r="A17" s="1" t="s">
        <v>70</v>
      </c>
      <c r="B17" s="33"/>
      <c r="G17" s="8"/>
      <c r="H17" s="8"/>
      <c r="M17" t="s">
        <v>272</v>
      </c>
      <c r="N17"/>
      <c r="O17" s="4">
        <f>'[1]Trim Coils &amp; supports'!N21</f>
        <v>0</v>
      </c>
      <c r="P17" s="88">
        <f>O17/2000</f>
        <v>0</v>
      </c>
      <c r="Q17" s="92">
        <v>0.05</v>
      </c>
      <c r="R17" s="88">
        <f>P17+P17*Q17</f>
        <v>0</v>
      </c>
      <c r="S17"/>
      <c r="T17" s="4">
        <f>(R17*2000)-O17</f>
        <v>0</v>
      </c>
      <c r="U17"/>
      <c r="V17"/>
      <c r="W17"/>
      <c r="X17"/>
    </row>
    <row r="18" spans="2:24" s="3" customFormat="1" ht="18" customHeight="1">
      <c r="B18" s="33"/>
      <c r="C18" s="54" t="s">
        <v>157</v>
      </c>
      <c r="D18" s="54" t="s">
        <v>162</v>
      </c>
      <c r="E18" s="54" t="s">
        <v>161</v>
      </c>
      <c r="F18" s="54" t="s">
        <v>160</v>
      </c>
      <c r="G18" s="3" t="s">
        <v>68</v>
      </c>
      <c r="H18" s="78" t="s">
        <v>69</v>
      </c>
      <c r="I18" s="3" t="s">
        <v>159</v>
      </c>
      <c r="J18" s="3" t="s">
        <v>169</v>
      </c>
      <c r="K18" s="8" t="s">
        <v>168</v>
      </c>
      <c r="L18" s="8"/>
      <c r="M18"/>
      <c r="N18"/>
      <c r="O18" s="4"/>
      <c r="P18" s="88"/>
      <c r="R18" s="88"/>
      <c r="S18"/>
      <c r="T18" s="4"/>
      <c r="U18"/>
      <c r="V18"/>
      <c r="W18"/>
      <c r="X18"/>
    </row>
    <row r="19" spans="2:24" s="3" customFormat="1" ht="18" customHeight="1">
      <c r="B19" s="12" t="s">
        <v>198</v>
      </c>
      <c r="C19" s="54" t="s">
        <v>158</v>
      </c>
      <c r="D19" s="54">
        <v>14.7</v>
      </c>
      <c r="E19" s="54">
        <v>98</v>
      </c>
      <c r="F19" s="55">
        <v>28000000</v>
      </c>
      <c r="G19" s="9">
        <f>D19*F19/E19</f>
        <v>4200000</v>
      </c>
      <c r="H19" s="76">
        <f>G19*4.448/0.0254</f>
        <v>735496062.992126</v>
      </c>
      <c r="I19" s="44">
        <f>175.1268*G19</f>
        <v>735532560</v>
      </c>
      <c r="J19" s="52">
        <f>79.173</f>
        <v>79.173</v>
      </c>
      <c r="K19" s="52">
        <f>2.0295*39.37</f>
        <v>79.901415</v>
      </c>
      <c r="L19" s="8"/>
      <c r="M19" t="s">
        <v>273</v>
      </c>
      <c r="N19"/>
      <c r="O19" s="4">
        <f>'[1]PF &amp; TF Structure'!Q21</f>
        <v>0</v>
      </c>
      <c r="P19" s="88">
        <f>O19/2000</f>
        <v>0</v>
      </c>
      <c r="Q19" s="92">
        <v>0.05</v>
      </c>
      <c r="R19" s="88">
        <f>P19+P19*Q19</f>
        <v>0</v>
      </c>
      <c r="S19"/>
      <c r="T19" s="4">
        <f>(R19*2000)-O19</f>
        <v>0</v>
      </c>
      <c r="U19"/>
      <c r="V19"/>
      <c r="W19"/>
      <c r="X19"/>
    </row>
    <row r="20" spans="2:20" ht="18" customHeight="1">
      <c r="B20" s="12" t="s">
        <v>199</v>
      </c>
      <c r="C20" s="54" t="s">
        <v>158</v>
      </c>
      <c r="D20" s="54">
        <v>14.7</v>
      </c>
      <c r="E20" s="54">
        <v>98</v>
      </c>
      <c r="F20" s="55">
        <v>28000000</v>
      </c>
      <c r="G20" s="9">
        <f>D20*F20/E20</f>
        <v>4200000</v>
      </c>
      <c r="H20" s="76">
        <f>G20*4.448/0.0254</f>
        <v>735496062.992126</v>
      </c>
      <c r="I20" s="44">
        <f>175.1268*G20</f>
        <v>735532560</v>
      </c>
      <c r="J20" s="52">
        <f>34.84</f>
        <v>34.84</v>
      </c>
      <c r="K20" s="52">
        <f>0.86808*39.37</f>
        <v>34.176309599999996</v>
      </c>
      <c r="L20" s="6"/>
      <c r="O20" s="4"/>
      <c r="P20" s="88"/>
      <c r="Q20" s="3"/>
      <c r="R20" s="88"/>
      <c r="T20" s="4"/>
    </row>
    <row r="21" spans="2:20" ht="18" customHeight="1">
      <c r="B21" s="84" t="s">
        <v>204</v>
      </c>
      <c r="C21" s="54"/>
      <c r="D21" s="54" t="s">
        <v>205</v>
      </c>
      <c r="E21" s="54" t="s">
        <v>206</v>
      </c>
      <c r="F21" s="54" t="s">
        <v>207</v>
      </c>
      <c r="G21" s="77" t="s">
        <v>208</v>
      </c>
      <c r="H21" s="52"/>
      <c r="I21" s="72" t="s">
        <v>209</v>
      </c>
      <c r="J21" s="72" t="s">
        <v>210</v>
      </c>
      <c r="M21" s="93" t="s">
        <v>263</v>
      </c>
      <c r="O21" s="94">
        <f>SUM(O6:O19)</f>
        <v>0</v>
      </c>
      <c r="P21" s="95">
        <f>O21/2000</f>
        <v>0</v>
      </c>
      <c r="Q21" s="92">
        <v>0.05</v>
      </c>
      <c r="R21" s="95">
        <f>SUM(R6:R19)</f>
        <v>0</v>
      </c>
      <c r="T21" s="4">
        <f>SUM(T6:T19)</f>
        <v>0</v>
      </c>
    </row>
    <row r="22" spans="2:20" ht="18" customHeight="1">
      <c r="B22" s="12" t="s">
        <v>198</v>
      </c>
      <c r="C22" s="54" t="s">
        <v>202</v>
      </c>
      <c r="D22" s="54">
        <v>1</v>
      </c>
      <c r="E22" s="55">
        <v>0.0025</v>
      </c>
      <c r="F22" s="44">
        <f>D22*1000/E22</f>
        <v>400000</v>
      </c>
      <c r="G22" s="76">
        <f>F22*4.448/0.0254</f>
        <v>70047244.0944882</v>
      </c>
      <c r="H22" s="52"/>
      <c r="I22" s="74">
        <f>G22/H19</f>
        <v>0.09523809523809526</v>
      </c>
      <c r="J22" s="44">
        <f>G22/0.2</f>
        <v>350236220.472441</v>
      </c>
      <c r="O22" s="5"/>
      <c r="P22" s="88"/>
      <c r="Q22" s="3"/>
      <c r="R22" s="88"/>
      <c r="T22" s="89"/>
    </row>
    <row r="23" spans="2:20" ht="18" customHeight="1">
      <c r="B23" s="12" t="s">
        <v>200</v>
      </c>
      <c r="C23" s="54"/>
      <c r="D23" s="54">
        <v>1</v>
      </c>
      <c r="E23" s="55">
        <v>0.0108</v>
      </c>
      <c r="F23" s="44">
        <f>D23*1000/E23</f>
        <v>92592.59259259258</v>
      </c>
      <c r="G23" s="76">
        <f>F23*4.448/0.0254</f>
        <v>16214639.836687082</v>
      </c>
      <c r="H23" s="44"/>
      <c r="I23" s="52"/>
      <c r="J23" s="75"/>
      <c r="O23" s="5"/>
      <c r="P23" s="88"/>
      <c r="Q23" s="3"/>
      <c r="R23" s="88">
        <f>P21+P21*Q21</f>
        <v>0</v>
      </c>
      <c r="T23" s="89"/>
    </row>
    <row r="24" spans="2:20" ht="18" customHeight="1">
      <c r="B24" s="12" t="s">
        <v>199</v>
      </c>
      <c r="C24" s="54" t="s">
        <v>203</v>
      </c>
      <c r="D24" s="54">
        <v>1</v>
      </c>
      <c r="E24" s="55">
        <v>0.0029</v>
      </c>
      <c r="F24" s="44">
        <f>D24*1000/E24</f>
        <v>344827.5862068966</v>
      </c>
      <c r="G24" s="76">
        <f>F24*4.448/0.0254</f>
        <v>60385555.253869146</v>
      </c>
      <c r="H24" s="44"/>
      <c r="I24" s="73">
        <f>G24/H20</f>
        <v>0.0821018062397373</v>
      </c>
      <c r="J24" s="44">
        <f>G24/0.1</f>
        <v>603855552.5386914</v>
      </c>
      <c r="K24" s="6"/>
      <c r="M24" s="93" t="s">
        <v>274</v>
      </c>
      <c r="O24" s="5"/>
      <c r="P24" s="88"/>
      <c r="Q24" s="3"/>
      <c r="R24" s="88"/>
      <c r="T24" s="89"/>
    </row>
    <row r="25" spans="2:20" ht="18" customHeight="1">
      <c r="B25" s="12" t="s">
        <v>201</v>
      </c>
      <c r="C25" s="54"/>
      <c r="D25" s="54">
        <v>1</v>
      </c>
      <c r="E25" s="55">
        <v>0.29</v>
      </c>
      <c r="F25" s="44">
        <f>D25*1000/E25</f>
        <v>3448.2758620689656</v>
      </c>
      <c r="G25" s="76">
        <f>F25*4.448/0.0254</f>
        <v>603855.5525386914</v>
      </c>
      <c r="H25" s="44"/>
      <c r="I25" s="44"/>
      <c r="J25" s="52"/>
      <c r="K25" s="6"/>
      <c r="O25" s="5" t="s">
        <v>275</v>
      </c>
      <c r="P25" s="88"/>
      <c r="Q25" s="3"/>
      <c r="R25" s="88"/>
      <c r="T25" s="89"/>
    </row>
    <row r="26" spans="1:20" ht="18" customHeight="1">
      <c r="A26" s="1" t="s">
        <v>59</v>
      </c>
      <c r="M26" t="s">
        <v>276</v>
      </c>
      <c r="O26" s="5">
        <v>600</v>
      </c>
      <c r="P26" s="88"/>
      <c r="Q26" s="3"/>
      <c r="R26" s="88"/>
      <c r="T26" s="89"/>
    </row>
    <row r="27" spans="2:24" s="2" customFormat="1" ht="18" customHeight="1">
      <c r="B27" s="34"/>
      <c r="C27" s="2" t="s">
        <v>6</v>
      </c>
      <c r="D27" s="2" t="s">
        <v>5</v>
      </c>
      <c r="E27" s="2" t="s">
        <v>7</v>
      </c>
      <c r="F27" s="2" t="s">
        <v>8</v>
      </c>
      <c r="G27" s="7" t="s">
        <v>17</v>
      </c>
      <c r="H27" s="7" t="s">
        <v>18</v>
      </c>
      <c r="M27"/>
      <c r="N27"/>
      <c r="O27" s="5"/>
      <c r="P27" s="88"/>
      <c r="Q27" s="3"/>
      <c r="R27" s="88"/>
      <c r="S27"/>
      <c r="T27" s="89"/>
      <c r="U27"/>
      <c r="V27"/>
      <c r="W27"/>
      <c r="X27"/>
    </row>
    <row r="28" spans="2:24" s="3" customFormat="1" ht="18" customHeight="1">
      <c r="B28" s="35" t="s">
        <v>4</v>
      </c>
      <c r="E28" s="8"/>
      <c r="F28" s="8"/>
      <c r="M28" t="s">
        <v>277</v>
      </c>
      <c r="N28"/>
      <c r="O28" s="5">
        <v>3500</v>
      </c>
      <c r="P28" s="88"/>
      <c r="R28" s="88"/>
      <c r="S28"/>
      <c r="T28" s="89"/>
      <c r="U28"/>
      <c r="V28"/>
      <c r="W28"/>
      <c r="X28"/>
    </row>
    <row r="29" spans="2:24" s="3" customFormat="1" ht="18" customHeight="1">
      <c r="B29" s="33"/>
      <c r="C29" s="3" t="s">
        <v>0</v>
      </c>
      <c r="D29" s="3">
        <v>425</v>
      </c>
      <c r="E29" s="4" t="s">
        <v>9</v>
      </c>
      <c r="F29" s="3">
        <v>425</v>
      </c>
      <c r="G29" s="8"/>
      <c r="H29" s="8"/>
      <c r="M29"/>
      <c r="N29"/>
      <c r="O29" s="5"/>
      <c r="P29" s="88"/>
      <c r="R29" s="88"/>
      <c r="S29"/>
      <c r="T29" s="89"/>
      <c r="U29"/>
      <c r="V29"/>
      <c r="W29"/>
      <c r="X29"/>
    </row>
    <row r="30" spans="2:24" s="3" customFormat="1" ht="18" customHeight="1">
      <c r="B30" s="33"/>
      <c r="C30" s="3" t="s">
        <v>1</v>
      </c>
      <c r="D30" s="3">
        <v>426</v>
      </c>
      <c r="E30" s="4" t="s">
        <v>9</v>
      </c>
      <c r="F30" s="3">
        <v>425</v>
      </c>
      <c r="G30" s="8"/>
      <c r="H30" s="8"/>
      <c r="M30" t="s">
        <v>278</v>
      </c>
      <c r="N30"/>
      <c r="O30" s="5">
        <v>100</v>
      </c>
      <c r="P30" s="88"/>
      <c r="R30" s="88"/>
      <c r="S30"/>
      <c r="T30" s="89"/>
      <c r="U30"/>
      <c r="V30"/>
      <c r="W30"/>
      <c r="X30"/>
    </row>
    <row r="31" spans="2:24" s="3" customFormat="1" ht="18" customHeight="1">
      <c r="B31" s="33"/>
      <c r="C31" s="3" t="s">
        <v>2</v>
      </c>
      <c r="D31" s="3">
        <v>427</v>
      </c>
      <c r="E31" s="4" t="s">
        <v>9</v>
      </c>
      <c r="F31" s="3">
        <v>425</v>
      </c>
      <c r="G31" s="8"/>
      <c r="H31" s="8"/>
      <c r="M31"/>
      <c r="N31"/>
      <c r="O31" s="5"/>
      <c r="P31" s="88"/>
      <c r="R31" s="88"/>
      <c r="S31"/>
      <c r="T31" s="89"/>
      <c r="U31"/>
      <c r="V31"/>
      <c r="W31"/>
      <c r="X31"/>
    </row>
    <row r="32" spans="2:24" s="3" customFormat="1" ht="18" customHeight="1">
      <c r="B32" s="33"/>
      <c r="C32" s="3" t="s">
        <v>3</v>
      </c>
      <c r="D32" s="3">
        <v>428</v>
      </c>
      <c r="E32" s="4" t="s">
        <v>9</v>
      </c>
      <c r="F32" s="3">
        <v>425</v>
      </c>
      <c r="G32" s="8"/>
      <c r="H32" s="8"/>
      <c r="M32" t="s">
        <v>279</v>
      </c>
      <c r="N32"/>
      <c r="O32" s="5">
        <v>500</v>
      </c>
      <c r="P32" s="88"/>
      <c r="R32" s="88"/>
      <c r="S32"/>
      <c r="T32" s="89"/>
      <c r="U32"/>
      <c r="V32"/>
      <c r="W32"/>
      <c r="X32"/>
    </row>
    <row r="33" spans="2:24" s="3" customFormat="1" ht="18" customHeight="1">
      <c r="B33" s="35" t="s">
        <v>32</v>
      </c>
      <c r="C33" s="8"/>
      <c r="M33"/>
      <c r="N33"/>
      <c r="O33" s="87"/>
      <c r="P33" s="88"/>
      <c r="R33" s="88"/>
      <c r="S33"/>
      <c r="T33" s="89"/>
      <c r="U33"/>
      <c r="V33"/>
      <c r="W33"/>
      <c r="X33"/>
    </row>
    <row r="34" spans="2:24" s="3" customFormat="1" ht="18" customHeight="1">
      <c r="B34" s="33"/>
      <c r="C34" s="3" t="s">
        <v>20</v>
      </c>
      <c r="D34" s="3">
        <v>461</v>
      </c>
      <c r="E34" s="3" t="s">
        <v>19</v>
      </c>
      <c r="F34" s="3">
        <v>462</v>
      </c>
      <c r="G34" s="8" t="s">
        <v>16</v>
      </c>
      <c r="H34" s="8"/>
      <c r="M34"/>
      <c r="N34"/>
      <c r="O34" s="87"/>
      <c r="P34" s="88"/>
      <c r="R34" s="88"/>
      <c r="S34"/>
      <c r="T34" s="89"/>
      <c r="U34"/>
      <c r="V34"/>
      <c r="W34"/>
      <c r="X34"/>
    </row>
    <row r="35" spans="2:24" s="3" customFormat="1" ht="18" customHeight="1">
      <c r="B35" s="33"/>
      <c r="C35" s="3" t="s">
        <v>21</v>
      </c>
      <c r="D35" s="3">
        <v>462</v>
      </c>
      <c r="E35" s="3" t="s">
        <v>19</v>
      </c>
      <c r="F35" s="3">
        <v>462</v>
      </c>
      <c r="G35" s="8"/>
      <c r="H35" s="8"/>
      <c r="M35"/>
      <c r="N35"/>
      <c r="O35" s="87"/>
      <c r="P35" s="88"/>
      <c r="R35" s="88"/>
      <c r="S35"/>
      <c r="T35" s="89"/>
      <c r="U35"/>
      <c r="V35"/>
      <c r="W35"/>
      <c r="X35"/>
    </row>
    <row r="36" spans="2:24" s="3" customFormat="1" ht="18" customHeight="1">
      <c r="B36" s="33"/>
      <c r="C36" s="3" t="s">
        <v>22</v>
      </c>
      <c r="D36" s="3">
        <v>463</v>
      </c>
      <c r="E36" s="3" t="s">
        <v>19</v>
      </c>
      <c r="F36" s="3">
        <v>462</v>
      </c>
      <c r="G36" s="8"/>
      <c r="H36" s="8"/>
      <c r="M36" s="86" t="s">
        <v>280</v>
      </c>
      <c r="N36"/>
      <c r="O36" s="96">
        <f>SUM(O21:O32)</f>
        <v>4700</v>
      </c>
      <c r="P36" s="88"/>
      <c r="R36" s="88"/>
      <c r="S36"/>
      <c r="T36" s="89"/>
      <c r="U36"/>
      <c r="V36"/>
      <c r="W36"/>
      <c r="X36"/>
    </row>
    <row r="37" spans="2:24" s="3" customFormat="1" ht="18" customHeight="1">
      <c r="B37" s="33"/>
      <c r="C37" s="3" t="s">
        <v>23</v>
      </c>
      <c r="D37" s="3">
        <v>464</v>
      </c>
      <c r="E37" s="3" t="s">
        <v>19</v>
      </c>
      <c r="F37" s="3">
        <v>462</v>
      </c>
      <c r="G37" s="8"/>
      <c r="H37" s="8"/>
      <c r="M37"/>
      <c r="N37"/>
      <c r="O37" s="87"/>
      <c r="P37" s="88"/>
      <c r="R37" s="88"/>
      <c r="S37"/>
      <c r="T37" s="89"/>
      <c r="U37"/>
      <c r="V37"/>
      <c r="W37"/>
      <c r="X37"/>
    </row>
    <row r="38" spans="2:24" s="3" customFormat="1" ht="18" customHeight="1">
      <c r="B38" s="33"/>
      <c r="C38" s="3" t="s">
        <v>24</v>
      </c>
      <c r="D38" s="3">
        <v>465</v>
      </c>
      <c r="E38" s="3" t="s">
        <v>19</v>
      </c>
      <c r="F38" s="3">
        <v>462</v>
      </c>
      <c r="G38" s="8"/>
      <c r="H38" s="8"/>
      <c r="M38"/>
      <c r="N38"/>
      <c r="O38" s="87"/>
      <c r="P38" s="88"/>
      <c r="R38" s="88"/>
      <c r="S38"/>
      <c r="T38" s="89"/>
      <c r="U38"/>
      <c r="V38"/>
      <c r="W38"/>
      <c r="X38"/>
    </row>
    <row r="39" spans="2:24" s="3" customFormat="1" ht="18" customHeight="1">
      <c r="B39" s="33"/>
      <c r="C39" s="3" t="s">
        <v>25</v>
      </c>
      <c r="D39" s="3">
        <v>466</v>
      </c>
      <c r="E39" s="3" t="s">
        <v>19</v>
      </c>
      <c r="F39" s="3">
        <v>462</v>
      </c>
      <c r="G39" s="8"/>
      <c r="H39" s="8"/>
      <c r="M39" s="86" t="s">
        <v>281</v>
      </c>
      <c r="N39"/>
      <c r="O39" s="97">
        <v>100000</v>
      </c>
      <c r="P39" s="88"/>
      <c r="R39" s="88"/>
      <c r="S39"/>
      <c r="T39" s="89"/>
      <c r="U39"/>
      <c r="V39"/>
      <c r="W39"/>
      <c r="X39"/>
    </row>
    <row r="40" spans="2:24" s="3" customFormat="1" ht="18" customHeight="1">
      <c r="B40" s="33"/>
      <c r="C40" s="3" t="s">
        <v>26</v>
      </c>
      <c r="D40" s="3">
        <v>467</v>
      </c>
      <c r="E40" s="3" t="s">
        <v>19</v>
      </c>
      <c r="F40" s="3">
        <v>462</v>
      </c>
      <c r="G40" s="8"/>
      <c r="H40" s="8"/>
      <c r="M40" t="s">
        <v>282</v>
      </c>
      <c r="N40"/>
      <c r="O40" s="87"/>
      <c r="P40" s="88"/>
      <c r="R40" s="88"/>
      <c r="S40"/>
      <c r="T40" s="89"/>
      <c r="U40"/>
      <c r="V40"/>
      <c r="W40"/>
      <c r="X40"/>
    </row>
    <row r="41" spans="2:24" s="3" customFormat="1" ht="18" customHeight="1">
      <c r="B41" s="33"/>
      <c r="C41" s="3" t="s">
        <v>27</v>
      </c>
      <c r="D41" s="3">
        <v>468</v>
      </c>
      <c r="E41" s="3" t="s">
        <v>19</v>
      </c>
      <c r="F41" s="3">
        <v>462</v>
      </c>
      <c r="G41" s="8"/>
      <c r="H41" s="8"/>
      <c r="M41"/>
      <c r="N41"/>
      <c r="O41" s="87"/>
      <c r="P41" s="88"/>
      <c r="R41" s="88"/>
      <c r="S41"/>
      <c r="T41" s="89"/>
      <c r="U41"/>
      <c r="V41"/>
      <c r="W41"/>
      <c r="X41"/>
    </row>
    <row r="42" spans="2:24" s="3" customFormat="1" ht="18" customHeight="1">
      <c r="B42" s="33"/>
      <c r="C42" s="3" t="s">
        <v>28</v>
      </c>
      <c r="D42" s="3">
        <v>469</v>
      </c>
      <c r="E42" s="3" t="s">
        <v>19</v>
      </c>
      <c r="F42" s="3">
        <v>462</v>
      </c>
      <c r="G42" s="8"/>
      <c r="H42" s="8"/>
      <c r="M42"/>
      <c r="N42"/>
      <c r="O42" s="87"/>
      <c r="P42" s="88"/>
      <c r="R42" s="88"/>
      <c r="S42"/>
      <c r="T42" s="89"/>
      <c r="U42"/>
      <c r="V42"/>
      <c r="W42"/>
      <c r="X42"/>
    </row>
    <row r="43" spans="2:24" s="3" customFormat="1" ht="18" customHeight="1">
      <c r="B43" s="33"/>
      <c r="C43" s="3" t="s">
        <v>29</v>
      </c>
      <c r="D43" s="3">
        <v>470</v>
      </c>
      <c r="E43" s="3" t="s">
        <v>19</v>
      </c>
      <c r="F43" s="3">
        <v>462</v>
      </c>
      <c r="G43" s="8"/>
      <c r="H43" s="8"/>
      <c r="M43"/>
      <c r="N43"/>
      <c r="O43" s="87"/>
      <c r="P43" s="88"/>
      <c r="R43" s="88"/>
      <c r="S43"/>
      <c r="T43" s="89"/>
      <c r="U43"/>
      <c r="V43"/>
      <c r="W43"/>
      <c r="X43"/>
    </row>
    <row r="44" spans="2:8" s="3" customFormat="1" ht="18" customHeight="1">
      <c r="B44" s="33"/>
      <c r="C44" s="3" t="s">
        <v>30</v>
      </c>
      <c r="D44" s="3">
        <v>471</v>
      </c>
      <c r="E44" s="3" t="s">
        <v>19</v>
      </c>
      <c r="F44" s="3">
        <v>462</v>
      </c>
      <c r="G44" s="8"/>
      <c r="H44" s="8"/>
    </row>
    <row r="45" spans="3:6" ht="18" customHeight="1">
      <c r="C45" s="3" t="s">
        <v>31</v>
      </c>
      <c r="D45" s="3">
        <v>472</v>
      </c>
      <c r="E45" s="3" t="s">
        <v>19</v>
      </c>
      <c r="F45" s="3">
        <v>462</v>
      </c>
    </row>
    <row r="46" ht="18" customHeight="1">
      <c r="B46" s="35" t="s">
        <v>33</v>
      </c>
    </row>
    <row r="47" spans="3:8" ht="18" customHeight="1">
      <c r="C47" s="3" t="s">
        <v>10</v>
      </c>
      <c r="D47">
        <v>455</v>
      </c>
      <c r="E47" s="5">
        <v>455456</v>
      </c>
      <c r="F47">
        <v>455</v>
      </c>
      <c r="G47" s="6" t="s">
        <v>16</v>
      </c>
      <c r="H47" s="6">
        <v>30</v>
      </c>
    </row>
    <row r="48" spans="3:8" ht="18" customHeight="1">
      <c r="C48" s="3" t="s">
        <v>11</v>
      </c>
      <c r="D48">
        <v>456</v>
      </c>
      <c r="E48" s="5">
        <v>455456</v>
      </c>
      <c r="F48">
        <v>455</v>
      </c>
      <c r="H48" s="6">
        <v>36</v>
      </c>
    </row>
    <row r="49" spans="3:8" ht="18" customHeight="1">
      <c r="C49" s="3" t="s">
        <v>12</v>
      </c>
      <c r="D49">
        <v>457</v>
      </c>
      <c r="E49" s="5">
        <v>455456</v>
      </c>
      <c r="F49">
        <v>455</v>
      </c>
      <c r="H49" s="6">
        <v>16</v>
      </c>
    </row>
    <row r="50" spans="3:8" ht="18" customHeight="1">
      <c r="C50" s="3" t="s">
        <v>13</v>
      </c>
      <c r="D50">
        <v>458</v>
      </c>
      <c r="E50" s="5">
        <v>455456</v>
      </c>
      <c r="F50">
        <v>455</v>
      </c>
      <c r="H50" s="6">
        <v>22</v>
      </c>
    </row>
    <row r="51" spans="3:8" ht="18" customHeight="1">
      <c r="C51" s="3" t="s">
        <v>14</v>
      </c>
      <c r="D51">
        <v>459</v>
      </c>
      <c r="E51" s="5">
        <v>455456</v>
      </c>
      <c r="F51">
        <v>455</v>
      </c>
      <c r="H51" s="6">
        <v>4</v>
      </c>
    </row>
    <row r="52" spans="3:8" ht="18" customHeight="1">
      <c r="C52" s="3" t="s">
        <v>15</v>
      </c>
      <c r="D52">
        <v>460</v>
      </c>
      <c r="E52" s="5">
        <v>455456</v>
      </c>
      <c r="F52">
        <v>455</v>
      </c>
      <c r="H52" s="6">
        <v>10</v>
      </c>
    </row>
    <row r="53" ht="18" customHeight="1">
      <c r="B53" s="35" t="s">
        <v>34</v>
      </c>
    </row>
    <row r="54" spans="3:6" ht="18" customHeight="1">
      <c r="C54" s="3" t="s">
        <v>35</v>
      </c>
      <c r="D54">
        <v>561</v>
      </c>
      <c r="E54" s="5">
        <v>561562</v>
      </c>
      <c r="F54">
        <v>561</v>
      </c>
    </row>
    <row r="55" spans="3:6" ht="18" customHeight="1">
      <c r="C55" s="3" t="s">
        <v>36</v>
      </c>
      <c r="D55">
        <v>562</v>
      </c>
      <c r="E55" s="5">
        <v>561562</v>
      </c>
      <c r="F55">
        <v>561</v>
      </c>
    </row>
    <row r="56" spans="3:6" ht="18" customHeight="1">
      <c r="C56" s="3" t="s">
        <v>37</v>
      </c>
      <c r="D56">
        <v>563</v>
      </c>
      <c r="E56" s="5">
        <v>561562</v>
      </c>
      <c r="F56">
        <v>561</v>
      </c>
    </row>
    <row r="57" spans="3:6" ht="18" customHeight="1">
      <c r="C57" s="3" t="s">
        <v>38</v>
      </c>
      <c r="D57">
        <v>564</v>
      </c>
      <c r="E57" s="5">
        <v>561562</v>
      </c>
      <c r="F57">
        <v>561</v>
      </c>
    </row>
    <row r="58" spans="3:8" ht="18" customHeight="1">
      <c r="C58" s="3" t="s">
        <v>39</v>
      </c>
      <c r="D58">
        <v>565</v>
      </c>
      <c r="E58" s="5">
        <v>561562</v>
      </c>
      <c r="F58">
        <v>561</v>
      </c>
      <c r="H58" s="6" t="s">
        <v>16</v>
      </c>
    </row>
    <row r="59" spans="3:6" ht="18" customHeight="1">
      <c r="C59" s="3" t="s">
        <v>40</v>
      </c>
      <c r="D59">
        <v>566</v>
      </c>
      <c r="E59" s="5">
        <v>561562</v>
      </c>
      <c r="F59">
        <v>561</v>
      </c>
    </row>
    <row r="60" spans="3:6" ht="18" customHeight="1">
      <c r="C60" s="3" t="s">
        <v>41</v>
      </c>
      <c r="D60">
        <v>567</v>
      </c>
      <c r="E60" s="5">
        <v>561562</v>
      </c>
      <c r="F60">
        <v>561</v>
      </c>
    </row>
    <row r="61" spans="3:6" ht="18" customHeight="1">
      <c r="C61" s="3" t="s">
        <v>42</v>
      </c>
      <c r="D61">
        <v>568</v>
      </c>
      <c r="E61" s="5">
        <v>561562</v>
      </c>
      <c r="F61">
        <v>561</v>
      </c>
    </row>
    <row r="62" spans="3:6" ht="18" customHeight="1">
      <c r="C62" s="3" t="s">
        <v>43</v>
      </c>
      <c r="D62">
        <v>567</v>
      </c>
      <c r="E62" s="5">
        <v>561562</v>
      </c>
      <c r="F62">
        <v>561</v>
      </c>
    </row>
    <row r="63" spans="3:6" ht="18" customHeight="1">
      <c r="C63" s="3" t="s">
        <v>44</v>
      </c>
      <c r="D63">
        <v>570</v>
      </c>
      <c r="E63" s="5">
        <v>561562</v>
      </c>
      <c r="F63">
        <v>561</v>
      </c>
    </row>
    <row r="64" spans="3:6" ht="18" customHeight="1">
      <c r="C64" s="3" t="s">
        <v>45</v>
      </c>
      <c r="D64">
        <v>571</v>
      </c>
      <c r="E64" s="5">
        <v>561562</v>
      </c>
      <c r="F64">
        <v>561</v>
      </c>
    </row>
    <row r="65" spans="3:6" ht="18" customHeight="1">
      <c r="C65" s="3" t="s">
        <v>46</v>
      </c>
      <c r="D65">
        <v>572</v>
      </c>
      <c r="E65" s="5">
        <v>561562</v>
      </c>
      <c r="F65">
        <v>561</v>
      </c>
    </row>
    <row r="66" spans="3:6" ht="18" customHeight="1">
      <c r="C66" s="3" t="s">
        <v>47</v>
      </c>
      <c r="D66">
        <v>573</v>
      </c>
      <c r="E66" s="5">
        <v>561562</v>
      </c>
      <c r="F66">
        <v>561</v>
      </c>
    </row>
    <row r="67" spans="3:6" ht="18" customHeight="1">
      <c r="C67" s="3" t="s">
        <v>48</v>
      </c>
      <c r="D67">
        <v>574</v>
      </c>
      <c r="E67" s="5">
        <v>561562</v>
      </c>
      <c r="F67">
        <v>561</v>
      </c>
    </row>
    <row r="68" spans="3:6" ht="18" customHeight="1">
      <c r="C68" s="3" t="s">
        <v>49</v>
      </c>
      <c r="D68">
        <v>575</v>
      </c>
      <c r="E68" s="5">
        <v>561562</v>
      </c>
      <c r="F68">
        <v>561</v>
      </c>
    </row>
    <row r="69" spans="3:6" ht="18" customHeight="1">
      <c r="C69" s="3" t="s">
        <v>50</v>
      </c>
      <c r="D69">
        <v>576</v>
      </c>
      <c r="E69" s="5">
        <v>561562</v>
      </c>
      <c r="F69">
        <v>561</v>
      </c>
    </row>
    <row r="70" spans="3:6" ht="18" customHeight="1">
      <c r="C70" s="3" t="s">
        <v>51</v>
      </c>
      <c r="D70">
        <v>577</v>
      </c>
      <c r="E70" s="5">
        <v>561562</v>
      </c>
      <c r="F70">
        <v>561</v>
      </c>
    </row>
    <row r="71" spans="3:6" ht="18" customHeight="1">
      <c r="C71" s="3" t="s">
        <v>52</v>
      </c>
      <c r="D71">
        <v>578</v>
      </c>
      <c r="E71" s="5">
        <v>561562</v>
      </c>
      <c r="F71">
        <v>561</v>
      </c>
    </row>
    <row r="72" spans="3:6" ht="18" customHeight="1">
      <c r="C72" s="3" t="s">
        <v>53</v>
      </c>
      <c r="D72">
        <v>579</v>
      </c>
      <c r="E72" s="5">
        <v>561562</v>
      </c>
      <c r="F72">
        <v>561</v>
      </c>
    </row>
    <row r="73" spans="3:6" ht="18" customHeight="1">
      <c r="C73" s="3" t="s">
        <v>54</v>
      </c>
      <c r="D73">
        <v>580</v>
      </c>
      <c r="E73" s="5">
        <v>561562</v>
      </c>
      <c r="F73">
        <v>561</v>
      </c>
    </row>
    <row r="74" spans="3:6" ht="18" customHeight="1">
      <c r="C74" s="3" t="s">
        <v>55</v>
      </c>
      <c r="D74">
        <v>581</v>
      </c>
      <c r="E74" s="5">
        <v>561562</v>
      </c>
      <c r="F74">
        <v>561</v>
      </c>
    </row>
    <row r="75" spans="3:6" ht="18" customHeight="1">
      <c r="C75" s="3" t="s">
        <v>56</v>
      </c>
      <c r="D75">
        <v>582</v>
      </c>
      <c r="E75" s="5">
        <v>561562</v>
      </c>
      <c r="F75">
        <v>561</v>
      </c>
    </row>
    <row r="76" spans="3:6" ht="18" customHeight="1">
      <c r="C76" s="3" t="s">
        <v>57</v>
      </c>
      <c r="D76">
        <v>583</v>
      </c>
      <c r="E76" s="5">
        <v>561562</v>
      </c>
      <c r="F76">
        <v>561</v>
      </c>
    </row>
    <row r="77" spans="3:6" ht="18" customHeight="1">
      <c r="C77" s="3" t="s">
        <v>58</v>
      </c>
      <c r="D77">
        <v>584</v>
      </c>
      <c r="E77" s="5">
        <v>561562</v>
      </c>
      <c r="F77">
        <v>561</v>
      </c>
    </row>
    <row r="78" ht="18" customHeight="1">
      <c r="B78" s="35" t="s">
        <v>60</v>
      </c>
    </row>
    <row r="79" spans="2:8" s="3" customFormat="1" ht="18" customHeight="1">
      <c r="B79" s="33"/>
      <c r="C79" s="3" t="s">
        <v>71</v>
      </c>
      <c r="D79" s="3">
        <v>585</v>
      </c>
      <c r="E79" s="4" t="s">
        <v>63</v>
      </c>
      <c r="F79" s="3">
        <v>585</v>
      </c>
      <c r="G79" s="8"/>
      <c r="H79" s="8"/>
    </row>
    <row r="80" spans="2:8" s="3" customFormat="1" ht="18" customHeight="1">
      <c r="B80" s="33"/>
      <c r="C80" s="3" t="s">
        <v>72</v>
      </c>
      <c r="D80" s="3">
        <v>586</v>
      </c>
      <c r="E80" s="4" t="s">
        <v>63</v>
      </c>
      <c r="F80" s="3">
        <v>585</v>
      </c>
      <c r="G80" s="8"/>
      <c r="H80" s="8"/>
    </row>
    <row r="81" spans="2:8" s="3" customFormat="1" ht="18" customHeight="1">
      <c r="B81" s="33"/>
      <c r="C81" s="3" t="s">
        <v>73</v>
      </c>
      <c r="D81" s="3">
        <v>587</v>
      </c>
      <c r="E81" s="4" t="s">
        <v>63</v>
      </c>
      <c r="F81" s="3">
        <v>585</v>
      </c>
      <c r="G81" s="8"/>
      <c r="H81" s="8"/>
    </row>
    <row r="82" spans="2:8" s="3" customFormat="1" ht="18" customHeight="1">
      <c r="B82" s="33"/>
      <c r="C82" s="3" t="s">
        <v>74</v>
      </c>
      <c r="D82" s="3">
        <v>588</v>
      </c>
      <c r="E82" s="4" t="s">
        <v>63</v>
      </c>
      <c r="F82" s="3">
        <v>585</v>
      </c>
      <c r="G82" s="8"/>
      <c r="H82" s="8"/>
    </row>
    <row r="83" spans="2:8" s="3" customFormat="1" ht="18" customHeight="1">
      <c r="B83" s="33"/>
      <c r="C83" s="3" t="s">
        <v>75</v>
      </c>
      <c r="D83" s="3">
        <v>589</v>
      </c>
      <c r="E83" s="4" t="s">
        <v>63</v>
      </c>
      <c r="F83" s="3">
        <v>585</v>
      </c>
      <c r="G83" s="8"/>
      <c r="H83" s="8"/>
    </row>
    <row r="84" spans="2:8" s="3" customFormat="1" ht="18" customHeight="1">
      <c r="B84" s="33"/>
      <c r="C84" s="3" t="s">
        <v>76</v>
      </c>
      <c r="D84" s="3">
        <v>590</v>
      </c>
      <c r="E84" s="4" t="s">
        <v>63</v>
      </c>
      <c r="F84" s="3">
        <v>585</v>
      </c>
      <c r="G84" s="8"/>
      <c r="H84" s="8"/>
    </row>
    <row r="85" spans="2:8" s="3" customFormat="1" ht="18" customHeight="1">
      <c r="B85" s="35" t="s">
        <v>64</v>
      </c>
      <c r="E85" s="4"/>
      <c r="G85" s="8"/>
      <c r="H85" s="8"/>
    </row>
    <row r="86" spans="2:8" s="3" customFormat="1" ht="18" customHeight="1">
      <c r="B86" s="33"/>
      <c r="C86" s="3" t="s">
        <v>65</v>
      </c>
      <c r="D86" s="3">
        <v>591</v>
      </c>
      <c r="E86" s="4" t="s">
        <v>67</v>
      </c>
      <c r="F86" s="3">
        <v>591</v>
      </c>
      <c r="G86" s="8"/>
      <c r="H86" s="8"/>
    </row>
    <row r="87" spans="3:6" ht="18" customHeight="1">
      <c r="C87" s="3" t="s">
        <v>66</v>
      </c>
      <c r="D87" s="3">
        <v>592</v>
      </c>
      <c r="E87" s="4" t="s">
        <v>67</v>
      </c>
      <c r="F87" s="3">
        <v>591</v>
      </c>
    </row>
    <row r="88" ht="18" customHeight="1"/>
    <row r="89" spans="2:8" s="2" customFormat="1" ht="18" customHeight="1">
      <c r="B89" s="34"/>
      <c r="C89" s="2" t="s">
        <v>6</v>
      </c>
      <c r="D89" s="2" t="s">
        <v>5</v>
      </c>
      <c r="E89" s="2" t="s">
        <v>7</v>
      </c>
      <c r="F89" s="2" t="s">
        <v>8</v>
      </c>
      <c r="G89" s="7" t="s">
        <v>17</v>
      </c>
      <c r="H89" s="7" t="s">
        <v>18</v>
      </c>
    </row>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sheetData>
  <printOptions/>
  <pageMargins left="0.75" right="0.75" top="1" bottom="1" header="0.5" footer="0.5"/>
  <pageSetup horizontalDpi="600" verticalDpi="600" orientation="landscape" scale="85" r:id="rId2"/>
  <drawing r:id="rId1"/>
</worksheet>
</file>

<file path=xl/worksheets/sheet2.xml><?xml version="1.0" encoding="utf-8"?>
<worksheet xmlns="http://schemas.openxmlformats.org/spreadsheetml/2006/main" xmlns:r="http://schemas.openxmlformats.org/officeDocument/2006/relationships">
  <dimension ref="A1:G35"/>
  <sheetViews>
    <sheetView workbookViewId="0" topLeftCell="A1">
      <selection activeCell="D21" sqref="D21"/>
    </sheetView>
  </sheetViews>
  <sheetFormatPr defaultColWidth="9.140625" defaultRowHeight="12.75"/>
  <cols>
    <col min="1" max="1" width="20.140625" style="12" customWidth="1"/>
    <col min="2" max="2" width="19.8515625" style="12" customWidth="1"/>
    <col min="3" max="3" width="11.8515625" style="12" customWidth="1"/>
    <col min="4" max="4" width="20.421875" style="12" customWidth="1"/>
    <col min="5" max="5" width="20.00390625" style="12" customWidth="1"/>
    <col min="6" max="6" width="18.7109375" style="3" customWidth="1"/>
    <col min="7" max="7" width="26.8515625" style="3" customWidth="1"/>
  </cols>
  <sheetData>
    <row r="1" spans="1:5" ht="36.75" customHeight="1">
      <c r="A1" s="39" t="s">
        <v>124</v>
      </c>
      <c r="B1" s="16"/>
      <c r="E1" s="12" t="s">
        <v>16</v>
      </c>
    </row>
    <row r="2" spans="1:2" ht="11.25" customHeight="1">
      <c r="A2" s="38"/>
      <c r="B2" s="16"/>
    </row>
    <row r="3" spans="1:7" ht="30" customHeight="1">
      <c r="A3" s="27" t="s">
        <v>97</v>
      </c>
      <c r="B3" s="21" t="s">
        <v>96</v>
      </c>
      <c r="C3" s="21" t="s">
        <v>90</v>
      </c>
      <c r="D3" s="21" t="s">
        <v>91</v>
      </c>
      <c r="E3" s="21" t="s">
        <v>92</v>
      </c>
      <c r="F3" s="21" t="s">
        <v>109</v>
      </c>
      <c r="G3" s="21" t="s">
        <v>112</v>
      </c>
    </row>
    <row r="4" spans="1:7" ht="24.75" customHeight="1">
      <c r="A4" s="28" t="s">
        <v>98</v>
      </c>
      <c r="B4" s="12" t="s">
        <v>93</v>
      </c>
      <c r="C4" s="12" t="s">
        <v>95</v>
      </c>
      <c r="D4" s="17">
        <v>0.00031</v>
      </c>
      <c r="E4" s="17">
        <v>0.296</v>
      </c>
      <c r="F4" s="3" t="s">
        <v>110</v>
      </c>
      <c r="G4" s="3" t="s">
        <v>117</v>
      </c>
    </row>
    <row r="5" spans="1:7" ht="24.75" customHeight="1">
      <c r="A5" s="29"/>
      <c r="B5" s="12" t="s">
        <v>94</v>
      </c>
      <c r="C5" s="12" t="s">
        <v>95</v>
      </c>
      <c r="D5" s="12" t="s">
        <v>111</v>
      </c>
      <c r="E5" s="12" t="s">
        <v>118</v>
      </c>
      <c r="F5" s="3" t="s">
        <v>110</v>
      </c>
      <c r="G5" s="3" t="s">
        <v>16</v>
      </c>
    </row>
    <row r="6" spans="1:7" ht="24.75" customHeight="1">
      <c r="A6" s="29"/>
      <c r="B6" s="12" t="s">
        <v>101</v>
      </c>
      <c r="C6" s="12" t="s">
        <v>102</v>
      </c>
      <c r="D6" s="17">
        <v>64700000</v>
      </c>
      <c r="E6" s="17">
        <v>108000000</v>
      </c>
      <c r="F6" s="3" t="s">
        <v>110</v>
      </c>
      <c r="G6" s="3" t="s">
        <v>119</v>
      </c>
    </row>
    <row r="7" spans="1:7" ht="24.75" customHeight="1">
      <c r="A7" s="29"/>
      <c r="B7" s="12" t="s">
        <v>101</v>
      </c>
      <c r="C7" s="12" t="s">
        <v>103</v>
      </c>
      <c r="D7" s="17">
        <f>D6/6.894/1000000</f>
        <v>9.384972439802727</v>
      </c>
      <c r="E7" s="17">
        <f>E6/6.894/1000000</f>
        <v>15.66579634464752</v>
      </c>
      <c r="F7" s="3" t="s">
        <v>110</v>
      </c>
      <c r="G7" s="3" t="s">
        <v>119</v>
      </c>
    </row>
    <row r="8" spans="1:5" ht="24.75" customHeight="1">
      <c r="A8" s="29"/>
      <c r="B8" s="12" t="s">
        <v>105</v>
      </c>
      <c r="C8" s="12" t="s">
        <v>106</v>
      </c>
      <c r="D8" s="17">
        <v>150880</v>
      </c>
      <c r="E8" s="17">
        <v>156040</v>
      </c>
    </row>
    <row r="9" spans="1:6" ht="24.75" customHeight="1">
      <c r="A9" s="29"/>
      <c r="B9" s="12" t="s">
        <v>105</v>
      </c>
      <c r="C9" s="12" t="s">
        <v>107</v>
      </c>
      <c r="D9" s="17">
        <f>D8/4.448/1000</f>
        <v>33.92086330935251</v>
      </c>
      <c r="E9" s="17">
        <f>E8/4.448/1000</f>
        <v>35.08093525179856</v>
      </c>
      <c r="F9" s="18" t="s">
        <v>108</v>
      </c>
    </row>
    <row r="10" spans="1:6" ht="24.75" customHeight="1">
      <c r="A10" s="29"/>
      <c r="B10" s="12" t="s">
        <v>104</v>
      </c>
      <c r="C10" s="12" t="s">
        <v>106</v>
      </c>
      <c r="D10" s="17">
        <v>140480</v>
      </c>
      <c r="E10" s="17">
        <v>149180</v>
      </c>
      <c r="F10" s="19">
        <f>E8+E10</f>
        <v>305220</v>
      </c>
    </row>
    <row r="11" spans="1:7" ht="24.75" customHeight="1">
      <c r="A11" s="30"/>
      <c r="B11" s="22" t="s">
        <v>104</v>
      </c>
      <c r="C11" s="22" t="s">
        <v>107</v>
      </c>
      <c r="D11" s="23">
        <f>D10/4.448/1000</f>
        <v>31.582733812949638</v>
      </c>
      <c r="E11" s="23">
        <f>E10/4.448/1000</f>
        <v>33.5386690647482</v>
      </c>
      <c r="F11" s="24">
        <f>F10/4.448/1000</f>
        <v>68.61960431654676</v>
      </c>
      <c r="G11" s="25"/>
    </row>
    <row r="12" spans="1:7" ht="24.75" customHeight="1">
      <c r="A12" s="28" t="s">
        <v>99</v>
      </c>
      <c r="B12" s="12" t="s">
        <v>93</v>
      </c>
      <c r="C12" s="12" t="s">
        <v>95</v>
      </c>
      <c r="E12" s="12">
        <v>2.782</v>
      </c>
      <c r="F12" s="3" t="s">
        <v>121</v>
      </c>
      <c r="G12" s="3" t="s">
        <v>113</v>
      </c>
    </row>
    <row r="13" spans="1:7" ht="24.75" customHeight="1">
      <c r="A13" s="29"/>
      <c r="B13" s="12" t="s">
        <v>94</v>
      </c>
      <c r="C13" s="12" t="s">
        <v>95</v>
      </c>
      <c r="D13" s="12" t="s">
        <v>16</v>
      </c>
      <c r="E13" s="12" t="s">
        <v>120</v>
      </c>
      <c r="F13" s="3" t="s">
        <v>121</v>
      </c>
      <c r="G13" s="3" t="s">
        <v>114</v>
      </c>
    </row>
    <row r="14" spans="1:7" ht="24.75" customHeight="1">
      <c r="A14" s="29"/>
      <c r="B14" s="12" t="s">
        <v>101</v>
      </c>
      <c r="C14" s="12" t="s">
        <v>102</v>
      </c>
      <c r="E14" s="17">
        <v>409000000</v>
      </c>
      <c r="F14" s="3" t="s">
        <v>121</v>
      </c>
      <c r="G14" s="3" t="s">
        <v>115</v>
      </c>
    </row>
    <row r="15" spans="1:7" ht="24.75" customHeight="1">
      <c r="A15" s="29"/>
      <c r="B15" s="12" t="s">
        <v>101</v>
      </c>
      <c r="C15" s="12" t="s">
        <v>103</v>
      </c>
      <c r="E15" s="17">
        <f>E14/6.894/1000000</f>
        <v>59.32695097185959</v>
      </c>
      <c r="F15" s="3" t="s">
        <v>121</v>
      </c>
      <c r="G15" s="3" t="s">
        <v>115</v>
      </c>
    </row>
    <row r="16" spans="1:5" ht="24.75" customHeight="1">
      <c r="A16" s="29"/>
      <c r="B16" s="12" t="s">
        <v>105</v>
      </c>
      <c r="C16" s="12" t="s">
        <v>106</v>
      </c>
      <c r="E16" s="17">
        <v>213630</v>
      </c>
    </row>
    <row r="17" spans="1:6" ht="24.75" customHeight="1">
      <c r="A17" s="29"/>
      <c r="B17" s="12" t="s">
        <v>105</v>
      </c>
      <c r="C17" s="12" t="s">
        <v>107</v>
      </c>
      <c r="F17" s="18" t="s">
        <v>108</v>
      </c>
    </row>
    <row r="18" spans="1:6" ht="24.75" customHeight="1">
      <c r="A18" s="29"/>
      <c r="B18" s="12" t="s">
        <v>104</v>
      </c>
      <c r="C18" s="12" t="s">
        <v>106</v>
      </c>
      <c r="E18" s="12">
        <v>91488</v>
      </c>
      <c r="F18" s="19">
        <f>E16+E18</f>
        <v>305118</v>
      </c>
    </row>
    <row r="19" spans="1:7" ht="24.75" customHeight="1">
      <c r="A19" s="30"/>
      <c r="B19" s="22" t="s">
        <v>104</v>
      </c>
      <c r="C19" s="22" t="s">
        <v>107</v>
      </c>
      <c r="D19" s="22"/>
      <c r="E19" s="22"/>
      <c r="F19" s="26"/>
      <c r="G19" s="25"/>
    </row>
    <row r="20" spans="1:7" ht="24.75" customHeight="1">
      <c r="A20" s="28" t="s">
        <v>116</v>
      </c>
      <c r="B20" s="12" t="s">
        <v>93</v>
      </c>
      <c r="C20" s="12" t="s">
        <v>95</v>
      </c>
      <c r="E20" s="12" t="s">
        <v>16</v>
      </c>
      <c r="F20" s="3" t="s">
        <v>110</v>
      </c>
      <c r="G20" s="3" t="s">
        <v>113</v>
      </c>
    </row>
    <row r="21" spans="1:7" ht="24.75" customHeight="1">
      <c r="A21" s="29"/>
      <c r="B21" s="12" t="s">
        <v>94</v>
      </c>
      <c r="C21" s="12" t="s">
        <v>95</v>
      </c>
      <c r="D21" s="12" t="s">
        <v>16</v>
      </c>
      <c r="E21" s="12" t="s">
        <v>16</v>
      </c>
      <c r="F21" s="3" t="s">
        <v>110</v>
      </c>
      <c r="G21" s="3" t="s">
        <v>114</v>
      </c>
    </row>
    <row r="22" spans="1:7" ht="24.75" customHeight="1">
      <c r="A22" s="29"/>
      <c r="B22" s="12" t="s">
        <v>101</v>
      </c>
      <c r="C22" s="12" t="s">
        <v>102</v>
      </c>
      <c r="E22" s="17" t="s">
        <v>16</v>
      </c>
      <c r="F22" s="3" t="s">
        <v>110</v>
      </c>
      <c r="G22" s="3" t="s">
        <v>115</v>
      </c>
    </row>
    <row r="23" spans="1:7" ht="24.75" customHeight="1">
      <c r="A23" s="29"/>
      <c r="B23" s="12" t="s">
        <v>101</v>
      </c>
      <c r="C23" s="12" t="s">
        <v>103</v>
      </c>
      <c r="E23" s="17" t="s">
        <v>16</v>
      </c>
      <c r="F23" s="3" t="s">
        <v>110</v>
      </c>
      <c r="G23" s="3" t="s">
        <v>115</v>
      </c>
    </row>
    <row r="24" spans="1:5" ht="24.75" customHeight="1">
      <c r="A24" s="29"/>
      <c r="B24" s="12" t="s">
        <v>105</v>
      </c>
      <c r="C24" s="12" t="s">
        <v>106</v>
      </c>
      <c r="E24" s="17" t="s">
        <v>16</v>
      </c>
    </row>
    <row r="25" spans="1:6" ht="24.75" customHeight="1">
      <c r="A25" s="29"/>
      <c r="B25" s="12" t="s">
        <v>105</v>
      </c>
      <c r="C25" s="12" t="s">
        <v>107</v>
      </c>
      <c r="F25" s="18" t="s">
        <v>108</v>
      </c>
    </row>
    <row r="26" spans="1:6" ht="24.75" customHeight="1">
      <c r="A26" s="29"/>
      <c r="B26" s="12" t="s">
        <v>104</v>
      </c>
      <c r="C26" s="12" t="s">
        <v>106</v>
      </c>
      <c r="E26" s="12" t="s">
        <v>16</v>
      </c>
      <c r="F26" s="19">
        <v>297370</v>
      </c>
    </row>
    <row r="27" spans="1:7" ht="24.75" customHeight="1">
      <c r="A27" s="30"/>
      <c r="B27" s="22" t="s">
        <v>104</v>
      </c>
      <c r="C27" s="22" t="s">
        <v>107</v>
      </c>
      <c r="D27" s="22"/>
      <c r="E27" s="22"/>
      <c r="F27" s="26"/>
      <c r="G27" s="25"/>
    </row>
    <row r="28" spans="1:7" ht="24.75" customHeight="1">
      <c r="A28" s="28" t="s">
        <v>100</v>
      </c>
      <c r="B28" s="12" t="s">
        <v>93</v>
      </c>
      <c r="C28" s="12" t="s">
        <v>95</v>
      </c>
      <c r="F28" s="3" t="s">
        <v>110</v>
      </c>
      <c r="G28" s="3" t="s">
        <v>113</v>
      </c>
    </row>
    <row r="29" spans="1:7" ht="24.75" customHeight="1">
      <c r="A29" s="29"/>
      <c r="B29" s="12" t="s">
        <v>94</v>
      </c>
      <c r="C29" s="12" t="s">
        <v>95</v>
      </c>
      <c r="F29" s="3" t="s">
        <v>110</v>
      </c>
      <c r="G29" s="3" t="s">
        <v>114</v>
      </c>
    </row>
    <row r="30" spans="1:7" ht="24.75" customHeight="1">
      <c r="A30" s="29"/>
      <c r="B30" s="12" t="s">
        <v>101</v>
      </c>
      <c r="C30" s="12" t="s">
        <v>102</v>
      </c>
      <c r="F30" s="3" t="s">
        <v>110</v>
      </c>
      <c r="G30" s="3" t="s">
        <v>115</v>
      </c>
    </row>
    <row r="31" spans="1:7" ht="24.75" customHeight="1">
      <c r="A31" s="29"/>
      <c r="B31" s="12" t="s">
        <v>101</v>
      </c>
      <c r="C31" s="12" t="s">
        <v>103</v>
      </c>
      <c r="F31" s="3" t="s">
        <v>110</v>
      </c>
      <c r="G31" s="3" t="s">
        <v>115</v>
      </c>
    </row>
    <row r="32" spans="1:3" ht="24.75" customHeight="1">
      <c r="A32" s="29"/>
      <c r="B32" s="12" t="s">
        <v>105</v>
      </c>
      <c r="C32" s="12" t="s">
        <v>106</v>
      </c>
    </row>
    <row r="33" spans="1:6" ht="24.75" customHeight="1">
      <c r="A33" s="29"/>
      <c r="B33" s="12" t="s">
        <v>105</v>
      </c>
      <c r="C33" s="12" t="s">
        <v>107</v>
      </c>
      <c r="F33" s="18" t="s">
        <v>108</v>
      </c>
    </row>
    <row r="34" spans="1:6" ht="24.75" customHeight="1">
      <c r="A34" s="29"/>
      <c r="B34" s="12" t="s">
        <v>104</v>
      </c>
      <c r="C34" s="12" t="s">
        <v>106</v>
      </c>
      <c r="F34" s="20"/>
    </row>
    <row r="35" spans="1:6" ht="24.75" customHeight="1">
      <c r="A35" s="29"/>
      <c r="B35" s="12" t="s">
        <v>104</v>
      </c>
      <c r="C35" s="12" t="s">
        <v>107</v>
      </c>
      <c r="F35" s="20"/>
    </row>
    <row r="36" ht="24.75" customHeight="1"/>
    <row r="37" ht="24.75" customHeight="1"/>
    <row r="38" ht="24.75" customHeight="1"/>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53"/>
  <sheetViews>
    <sheetView workbookViewId="0" topLeftCell="A1">
      <selection activeCell="E3" sqref="E3"/>
    </sheetView>
  </sheetViews>
  <sheetFormatPr defaultColWidth="9.140625" defaultRowHeight="12.75"/>
  <cols>
    <col min="1" max="1" width="27.421875" style="0" customWidth="1"/>
    <col min="2" max="2" width="16.28125" style="0" customWidth="1"/>
    <col min="3" max="3" width="8.7109375" style="0" customWidth="1"/>
    <col min="4" max="4" width="19.421875" style="0" customWidth="1"/>
    <col min="5" max="5" width="18.7109375" style="42" customWidth="1"/>
    <col min="6" max="6" width="25.7109375" style="0" customWidth="1"/>
    <col min="7" max="7" width="16.8515625" style="3" customWidth="1"/>
  </cols>
  <sheetData>
    <row r="1" ht="36.75" customHeight="1">
      <c r="A1" s="39" t="s">
        <v>123</v>
      </c>
    </row>
    <row r="2" ht="13.5" customHeight="1">
      <c r="A2" s="38"/>
    </row>
    <row r="3" spans="1:6" ht="30" customHeight="1">
      <c r="A3" s="27" t="s">
        <v>97</v>
      </c>
      <c r="B3" s="21" t="s">
        <v>96</v>
      </c>
      <c r="C3" s="21" t="s">
        <v>90</v>
      </c>
      <c r="D3" s="21" t="s">
        <v>91</v>
      </c>
      <c r="E3" s="43" t="s">
        <v>109</v>
      </c>
      <c r="F3" s="21" t="s">
        <v>112</v>
      </c>
    </row>
    <row r="4" spans="1:6" ht="24.75" customHeight="1">
      <c r="A4" s="85" t="s">
        <v>98</v>
      </c>
      <c r="B4" s="12" t="s">
        <v>93</v>
      </c>
      <c r="C4" s="12" t="s">
        <v>95</v>
      </c>
      <c r="D4" s="17">
        <v>0.302</v>
      </c>
      <c r="E4" s="44" t="s">
        <v>110</v>
      </c>
      <c r="F4" s="3" t="s">
        <v>117</v>
      </c>
    </row>
    <row r="5" spans="1:7" ht="24.75" customHeight="1">
      <c r="A5" s="48" t="s">
        <v>143</v>
      </c>
      <c r="B5" s="12" t="s">
        <v>94</v>
      </c>
      <c r="C5" s="12" t="s">
        <v>95</v>
      </c>
      <c r="D5" s="12" t="s">
        <v>125</v>
      </c>
      <c r="E5" s="44" t="s">
        <v>110</v>
      </c>
      <c r="F5" s="3" t="s">
        <v>16</v>
      </c>
      <c r="G5" s="3" t="s">
        <v>16</v>
      </c>
    </row>
    <row r="6" spans="1:6" ht="24.75" customHeight="1">
      <c r="A6" s="48" t="s">
        <v>145</v>
      </c>
      <c r="B6" s="12" t="s">
        <v>101</v>
      </c>
      <c r="C6" s="12" t="s">
        <v>102</v>
      </c>
      <c r="D6" s="17">
        <v>110000000</v>
      </c>
      <c r="E6" s="44" t="s">
        <v>128</v>
      </c>
      <c r="F6" s="3" t="s">
        <v>119</v>
      </c>
    </row>
    <row r="7" spans="1:6" ht="24.75" customHeight="1">
      <c r="A7" s="29"/>
      <c r="B7" s="12" t="s">
        <v>101</v>
      </c>
      <c r="C7" s="12" t="s">
        <v>103</v>
      </c>
      <c r="D7" s="17">
        <f>D6/6.894/1000000</f>
        <v>15.955903684363214</v>
      </c>
      <c r="E7" s="44" t="s">
        <v>128</v>
      </c>
      <c r="F7" s="3" t="s">
        <v>119</v>
      </c>
    </row>
    <row r="8" spans="1:6" ht="24.75" customHeight="1">
      <c r="A8" s="29"/>
      <c r="B8" s="12" t="s">
        <v>105</v>
      </c>
      <c r="C8" s="12" t="s">
        <v>106</v>
      </c>
      <c r="D8" s="17">
        <v>152680</v>
      </c>
      <c r="E8" s="44"/>
      <c r="F8" s="3"/>
    </row>
    <row r="9" spans="1:6" ht="24.75" customHeight="1">
      <c r="A9" s="29" t="s">
        <v>16</v>
      </c>
      <c r="B9" s="12" t="s">
        <v>105</v>
      </c>
      <c r="C9" s="12" t="s">
        <v>107</v>
      </c>
      <c r="D9" s="17">
        <f>D8/4.448/1000</f>
        <v>34.32553956834532</v>
      </c>
      <c r="E9" s="45" t="s">
        <v>108</v>
      </c>
      <c r="F9" s="3"/>
    </row>
    <row r="10" spans="1:6" ht="24.75" customHeight="1">
      <c r="A10" s="29"/>
      <c r="B10" s="12" t="s">
        <v>104</v>
      </c>
      <c r="C10" s="12" t="s">
        <v>106</v>
      </c>
      <c r="D10" s="17">
        <v>159500</v>
      </c>
      <c r="E10" s="47">
        <f>D8+D10</f>
        <v>312180</v>
      </c>
      <c r="F10" s="50" t="s">
        <v>188</v>
      </c>
    </row>
    <row r="11" spans="1:7" ht="24.75" customHeight="1">
      <c r="A11" s="30"/>
      <c r="B11" s="22" t="s">
        <v>104</v>
      </c>
      <c r="C11" s="22" t="s">
        <v>107</v>
      </c>
      <c r="D11" s="23">
        <f>D10/4.448/1000</f>
        <v>35.85881294964028</v>
      </c>
      <c r="E11" s="46">
        <f>E10/4.448/1000</f>
        <v>70.1843525179856</v>
      </c>
      <c r="F11" s="25" t="s">
        <v>147</v>
      </c>
      <c r="G11" s="52">
        <f>80/E11</f>
        <v>1.1398552117368186</v>
      </c>
    </row>
    <row r="12" spans="1:6" ht="24.75" customHeight="1">
      <c r="A12" s="85" t="s">
        <v>98</v>
      </c>
      <c r="B12" s="12" t="s">
        <v>93</v>
      </c>
      <c r="C12" s="12" t="s">
        <v>95</v>
      </c>
      <c r="D12" s="17">
        <v>0.334</v>
      </c>
      <c r="E12" s="44" t="s">
        <v>110</v>
      </c>
      <c r="F12" s="3" t="s">
        <v>117</v>
      </c>
    </row>
    <row r="13" spans="1:6" ht="24.75" customHeight="1">
      <c r="A13" s="49" t="s">
        <v>139</v>
      </c>
      <c r="B13" s="12" t="s">
        <v>94</v>
      </c>
      <c r="C13" s="12" t="s">
        <v>95</v>
      </c>
      <c r="D13" s="12" t="s">
        <v>127</v>
      </c>
      <c r="E13" s="44" t="s">
        <v>110</v>
      </c>
      <c r="F13" s="3" t="s">
        <v>16</v>
      </c>
    </row>
    <row r="14" spans="1:6" ht="24.75" customHeight="1">
      <c r="A14" s="48" t="s">
        <v>145</v>
      </c>
      <c r="B14" s="12" t="s">
        <v>101</v>
      </c>
      <c r="C14" s="12" t="s">
        <v>102</v>
      </c>
      <c r="D14" s="17">
        <v>96800000</v>
      </c>
      <c r="E14" s="44" t="s">
        <v>128</v>
      </c>
      <c r="F14" s="3" t="s">
        <v>119</v>
      </c>
    </row>
    <row r="15" spans="1:6" ht="24.75" customHeight="1">
      <c r="A15" s="29" t="s">
        <v>16</v>
      </c>
      <c r="B15" s="12" t="s">
        <v>101</v>
      </c>
      <c r="C15" s="12" t="s">
        <v>103</v>
      </c>
      <c r="D15" s="17">
        <f>D14/6.894/1000000</f>
        <v>14.041195242239628</v>
      </c>
      <c r="E15" s="44" t="s">
        <v>128</v>
      </c>
      <c r="F15" s="3" t="s">
        <v>119</v>
      </c>
    </row>
    <row r="16" spans="1:6" ht="24.75" customHeight="1">
      <c r="A16" s="29"/>
      <c r="B16" s="12" t="s">
        <v>105</v>
      </c>
      <c r="C16" s="12" t="s">
        <v>106</v>
      </c>
      <c r="D16" s="17">
        <v>181810</v>
      </c>
      <c r="E16" s="44"/>
      <c r="F16" s="3"/>
    </row>
    <row r="17" spans="1:6" ht="24.75" customHeight="1">
      <c r="A17" s="29"/>
      <c r="B17" s="12" t="s">
        <v>105</v>
      </c>
      <c r="C17" s="12" t="s">
        <v>107</v>
      </c>
      <c r="D17" s="17">
        <f>D16/4.448/1000</f>
        <v>40.87455035971223</v>
      </c>
      <c r="E17" s="45" t="s">
        <v>108</v>
      </c>
      <c r="F17" s="3"/>
    </row>
    <row r="18" spans="1:6" ht="24.75" customHeight="1">
      <c r="A18" s="29"/>
      <c r="B18" s="12" t="s">
        <v>104</v>
      </c>
      <c r="C18" s="12" t="s">
        <v>106</v>
      </c>
      <c r="D18" s="17">
        <v>174060</v>
      </c>
      <c r="E18" s="47">
        <f>D16+D18</f>
        <v>355870</v>
      </c>
      <c r="F18" s="50" t="s">
        <v>188</v>
      </c>
    </row>
    <row r="19" spans="1:6" ht="24.75" customHeight="1">
      <c r="A19" s="30"/>
      <c r="B19" s="22" t="s">
        <v>104</v>
      </c>
      <c r="C19" s="22" t="s">
        <v>107</v>
      </c>
      <c r="D19" s="23">
        <f>D18/4.448/1000</f>
        <v>39.132194244604314</v>
      </c>
      <c r="E19" s="46">
        <f>E18/4.448/1000</f>
        <v>80.00674460431654</v>
      </c>
      <c r="F19" s="25"/>
    </row>
    <row r="20" spans="1:6" ht="24.75" customHeight="1">
      <c r="A20" s="85" t="s">
        <v>98</v>
      </c>
      <c r="B20" s="12" t="s">
        <v>93</v>
      </c>
      <c r="C20" s="12" t="s">
        <v>95</v>
      </c>
      <c r="D20" s="17">
        <v>0.333</v>
      </c>
      <c r="E20" s="44" t="s">
        <v>110</v>
      </c>
      <c r="F20" s="3" t="s">
        <v>117</v>
      </c>
    </row>
    <row r="21" spans="1:7" ht="24.75" customHeight="1">
      <c r="A21" s="49" t="s">
        <v>139</v>
      </c>
      <c r="B21" s="12" t="s">
        <v>94</v>
      </c>
      <c r="C21" s="12" t="s">
        <v>95</v>
      </c>
      <c r="D21" s="12" t="s">
        <v>149</v>
      </c>
      <c r="E21" s="44" t="s">
        <v>110</v>
      </c>
      <c r="F21" s="3" t="s">
        <v>16</v>
      </c>
      <c r="G21" s="3" t="s">
        <v>16</v>
      </c>
    </row>
    <row r="22" spans="1:6" ht="24.75" customHeight="1">
      <c r="A22" s="48" t="s">
        <v>146</v>
      </c>
      <c r="B22" s="12" t="s">
        <v>101</v>
      </c>
      <c r="C22" s="12" t="s">
        <v>102</v>
      </c>
      <c r="D22" s="17">
        <v>96800000</v>
      </c>
      <c r="E22" s="44" t="s">
        <v>128</v>
      </c>
      <c r="F22" s="3" t="s">
        <v>119</v>
      </c>
    </row>
    <row r="23" spans="1:6" ht="24.75" customHeight="1">
      <c r="A23" s="48" t="s">
        <v>140</v>
      </c>
      <c r="B23" s="12" t="s">
        <v>101</v>
      </c>
      <c r="C23" s="12" t="s">
        <v>103</v>
      </c>
      <c r="D23" s="17">
        <f>D22/6.894/1000000</f>
        <v>14.041195242239628</v>
      </c>
      <c r="E23" s="44" t="s">
        <v>128</v>
      </c>
      <c r="F23" s="3" t="s">
        <v>119</v>
      </c>
    </row>
    <row r="24" spans="1:6" ht="24.75" customHeight="1">
      <c r="A24" s="29"/>
      <c r="B24" s="12" t="s">
        <v>105</v>
      </c>
      <c r="C24" s="12" t="s">
        <v>106</v>
      </c>
      <c r="D24" s="17">
        <v>174240</v>
      </c>
      <c r="E24" s="44"/>
      <c r="F24" s="3"/>
    </row>
    <row r="25" spans="1:6" ht="24.75" customHeight="1">
      <c r="A25" s="29" t="s">
        <v>16</v>
      </c>
      <c r="B25" s="12" t="s">
        <v>105</v>
      </c>
      <c r="C25" s="12" t="s">
        <v>107</v>
      </c>
      <c r="D25" s="17">
        <f>D24/4.448/1000</f>
        <v>39.172661870503596</v>
      </c>
      <c r="E25" s="45" t="s">
        <v>108</v>
      </c>
      <c r="F25" s="3"/>
    </row>
    <row r="26" spans="1:6" ht="24.75" customHeight="1">
      <c r="A26" s="29"/>
      <c r="B26" s="12" t="s">
        <v>104</v>
      </c>
      <c r="C26" s="12" t="s">
        <v>106</v>
      </c>
      <c r="D26" s="17">
        <v>181830</v>
      </c>
      <c r="E26" s="47">
        <f>D24+D26</f>
        <v>356070</v>
      </c>
      <c r="F26" s="50" t="s">
        <v>189</v>
      </c>
    </row>
    <row r="27" spans="1:7" ht="24.75" customHeight="1">
      <c r="A27" s="30"/>
      <c r="B27" s="22" t="s">
        <v>104</v>
      </c>
      <c r="C27" s="22" t="s">
        <v>107</v>
      </c>
      <c r="D27" s="23">
        <f>D26/4.448/1000</f>
        <v>40.87904676258992</v>
      </c>
      <c r="E27" s="46">
        <f>E26/4.448/1000</f>
        <v>80.05170863309351</v>
      </c>
      <c r="F27" s="25" t="s">
        <v>16</v>
      </c>
      <c r="G27" s="52">
        <f>80/E27</f>
        <v>0.9993540595950237</v>
      </c>
    </row>
    <row r="28" spans="1:6" ht="24.75" customHeight="1">
      <c r="A28" s="85" t="s">
        <v>152</v>
      </c>
      <c r="B28" s="12" t="s">
        <v>93</v>
      </c>
      <c r="C28" s="12" t="s">
        <v>95</v>
      </c>
      <c r="D28" s="12">
        <v>2.793</v>
      </c>
      <c r="E28" s="44" t="s">
        <v>110</v>
      </c>
      <c r="F28" s="3" t="s">
        <v>154</v>
      </c>
    </row>
    <row r="29" spans="1:7" ht="24.75" customHeight="1">
      <c r="A29" s="48" t="s">
        <v>146</v>
      </c>
      <c r="B29" s="12" t="s">
        <v>94</v>
      </c>
      <c r="C29" s="12" t="s">
        <v>95</v>
      </c>
      <c r="D29" s="12" t="s">
        <v>153</v>
      </c>
      <c r="E29" s="44" t="s">
        <v>110</v>
      </c>
      <c r="F29" s="3" t="s">
        <v>16</v>
      </c>
      <c r="G29" s="51"/>
    </row>
    <row r="30" spans="1:8" ht="24.75" customHeight="1">
      <c r="A30" s="48" t="s">
        <v>140</v>
      </c>
      <c r="B30" s="12" t="s">
        <v>101</v>
      </c>
      <c r="C30" s="12" t="s">
        <v>102</v>
      </c>
      <c r="D30" s="17">
        <v>405000000</v>
      </c>
      <c r="E30" s="44" t="s">
        <v>128</v>
      </c>
      <c r="F30" s="3" t="s">
        <v>155</v>
      </c>
      <c r="G30" s="52"/>
      <c r="H30" t="s">
        <v>16</v>
      </c>
    </row>
    <row r="31" spans="1:6" ht="24.75" customHeight="1">
      <c r="A31" s="48" t="s">
        <v>16</v>
      </c>
      <c r="B31" s="12" t="s">
        <v>101</v>
      </c>
      <c r="C31" s="12" t="s">
        <v>103</v>
      </c>
      <c r="D31" s="17">
        <f>D30/6.894/1000000</f>
        <v>58.746736292428196</v>
      </c>
      <c r="E31" s="44" t="s">
        <v>128</v>
      </c>
      <c r="F31" s="17" t="s">
        <v>16</v>
      </c>
    </row>
    <row r="32" spans="1:6" ht="24.75" customHeight="1">
      <c r="A32" s="48" t="s">
        <v>16</v>
      </c>
      <c r="B32" s="12" t="s">
        <v>105</v>
      </c>
      <c r="C32" s="12" t="s">
        <v>106</v>
      </c>
      <c r="D32" s="17">
        <v>66125</v>
      </c>
      <c r="E32" s="44"/>
      <c r="F32" s="3"/>
    </row>
    <row r="33" spans="1:6" ht="24.75" customHeight="1">
      <c r="A33" s="48" t="s">
        <v>16</v>
      </c>
      <c r="B33" s="12" t="s">
        <v>105</v>
      </c>
      <c r="C33" s="12" t="s">
        <v>107</v>
      </c>
      <c r="D33" s="17">
        <f>D32/4.448/1000</f>
        <v>14.866232014388489</v>
      </c>
      <c r="E33" s="45" t="s">
        <v>108</v>
      </c>
      <c r="F33" s="3"/>
    </row>
    <row r="34" spans="1:6" ht="24.75" customHeight="1">
      <c r="A34" s="29"/>
      <c r="B34" s="12" t="s">
        <v>104</v>
      </c>
      <c r="C34" s="12" t="s">
        <v>106</v>
      </c>
      <c r="D34" s="17">
        <v>-66224</v>
      </c>
      <c r="E34" s="47">
        <f>D32+D34</f>
        <v>-99</v>
      </c>
      <c r="F34" s="50" t="s">
        <v>189</v>
      </c>
    </row>
    <row r="35" spans="1:6" ht="24.75" customHeight="1">
      <c r="A35" s="30"/>
      <c r="B35" s="22" t="s">
        <v>104</v>
      </c>
      <c r="C35" s="22" t="s">
        <v>107</v>
      </c>
      <c r="D35" s="23">
        <f>D34/4.448/1000</f>
        <v>-14.888489208633093</v>
      </c>
      <c r="E35" s="46">
        <f>E34/4.448/1000</f>
        <v>-0.022257194244604313</v>
      </c>
      <c r="F35" s="25"/>
    </row>
    <row r="36" spans="1:6" ht="24.75" customHeight="1">
      <c r="A36" s="85" t="s">
        <v>99</v>
      </c>
      <c r="B36" s="12" t="s">
        <v>93</v>
      </c>
      <c r="C36" s="12" t="s">
        <v>95</v>
      </c>
      <c r="D36" s="12">
        <v>2.766</v>
      </c>
      <c r="E36" s="44" t="s">
        <v>110</v>
      </c>
      <c r="F36" s="3" t="s">
        <v>126</v>
      </c>
    </row>
    <row r="37" spans="1:6" ht="24.75" customHeight="1">
      <c r="A37" s="49" t="s">
        <v>139</v>
      </c>
      <c r="B37" s="12" t="s">
        <v>94</v>
      </c>
      <c r="C37" s="12" t="s">
        <v>95</v>
      </c>
      <c r="D37" s="12" t="s">
        <v>129</v>
      </c>
      <c r="E37" s="44" t="s">
        <v>110</v>
      </c>
      <c r="F37" s="3" t="s">
        <v>16</v>
      </c>
    </row>
    <row r="38" spans="1:7" ht="24.75" customHeight="1">
      <c r="A38" s="48" t="s">
        <v>146</v>
      </c>
      <c r="B38" s="12" t="s">
        <v>101</v>
      </c>
      <c r="C38" s="12" t="s">
        <v>102</v>
      </c>
      <c r="D38" s="17">
        <v>405000000</v>
      </c>
      <c r="E38" s="44" t="s">
        <v>128</v>
      </c>
      <c r="F38" s="3" t="s">
        <v>148</v>
      </c>
      <c r="G38" s="52" t="s">
        <v>16</v>
      </c>
    </row>
    <row r="39" spans="1:6" ht="24.75" customHeight="1">
      <c r="A39" s="29"/>
      <c r="B39" s="12" t="s">
        <v>101</v>
      </c>
      <c r="C39" s="12" t="s">
        <v>103</v>
      </c>
      <c r="D39" s="17">
        <f>D38/6.894/1000000</f>
        <v>58.746736292428196</v>
      </c>
      <c r="E39" s="44" t="s">
        <v>128</v>
      </c>
      <c r="F39" s="17" t="s">
        <v>16</v>
      </c>
    </row>
    <row r="40" spans="1:6" ht="24.75" customHeight="1">
      <c r="A40" s="29"/>
      <c r="B40" s="12" t="s">
        <v>105</v>
      </c>
      <c r="C40" s="12" t="s">
        <v>106</v>
      </c>
      <c r="D40" s="17">
        <v>240180</v>
      </c>
      <c r="E40" s="44"/>
      <c r="F40" s="3"/>
    </row>
    <row r="41" spans="1:6" ht="24.75" customHeight="1">
      <c r="A41" s="29"/>
      <c r="B41" s="12" t="s">
        <v>105</v>
      </c>
      <c r="C41" s="12" t="s">
        <v>107</v>
      </c>
      <c r="D41" s="17">
        <f>D40/4.448/1000</f>
        <v>53.99730215827338</v>
      </c>
      <c r="E41" s="45" t="s">
        <v>108</v>
      </c>
      <c r="F41" s="3"/>
    </row>
    <row r="42" spans="1:6" ht="24.75" customHeight="1">
      <c r="A42" s="29"/>
      <c r="B42" s="12" t="s">
        <v>104</v>
      </c>
      <c r="C42" s="12" t="s">
        <v>106</v>
      </c>
      <c r="D42" s="17">
        <v>115600</v>
      </c>
      <c r="E42" s="47">
        <f>D40+D42</f>
        <v>355780</v>
      </c>
      <c r="F42" s="50" t="s">
        <v>189</v>
      </c>
    </row>
    <row r="43" spans="1:6" ht="24.75" customHeight="1">
      <c r="A43" s="30"/>
      <c r="B43" s="22" t="s">
        <v>104</v>
      </c>
      <c r="C43" s="22" t="s">
        <v>107</v>
      </c>
      <c r="D43" s="23">
        <f>D42/4.448/1000</f>
        <v>25.989208633093522</v>
      </c>
      <c r="E43" s="46">
        <f>E42/4.448/1000</f>
        <v>79.98651079136691</v>
      </c>
      <c r="F43" s="25"/>
    </row>
    <row r="44" spans="1:6" ht="24.75" customHeight="1">
      <c r="A44" s="85" t="s">
        <v>131</v>
      </c>
      <c r="B44" s="12" t="s">
        <v>93</v>
      </c>
      <c r="C44" s="12" t="s">
        <v>95</v>
      </c>
      <c r="D44" s="12">
        <v>4.51</v>
      </c>
      <c r="E44" s="44" t="s">
        <v>110</v>
      </c>
      <c r="F44" s="3" t="s">
        <v>133</v>
      </c>
    </row>
    <row r="45" spans="1:6" ht="24.75" customHeight="1">
      <c r="A45" s="49" t="s">
        <v>139</v>
      </c>
      <c r="B45" s="12" t="s">
        <v>94</v>
      </c>
      <c r="C45" s="12" t="s">
        <v>95</v>
      </c>
      <c r="D45" s="12" t="s">
        <v>132</v>
      </c>
      <c r="E45" s="44" t="s">
        <v>110</v>
      </c>
      <c r="F45" s="3" t="s">
        <v>16</v>
      </c>
    </row>
    <row r="46" spans="1:7" ht="24.75" customHeight="1">
      <c r="A46" s="48" t="s">
        <v>146</v>
      </c>
      <c r="B46" s="12" t="s">
        <v>101</v>
      </c>
      <c r="C46" s="12" t="s">
        <v>102</v>
      </c>
      <c r="D46" s="17">
        <v>475000000</v>
      </c>
      <c r="E46" s="44" t="s">
        <v>128</v>
      </c>
      <c r="F46" s="3" t="s">
        <v>134</v>
      </c>
      <c r="G46" s="52" t="s">
        <v>16</v>
      </c>
    </row>
    <row r="47" spans="1:6" ht="24.75" customHeight="1">
      <c r="A47" s="48" t="s">
        <v>144</v>
      </c>
      <c r="B47" s="12" t="s">
        <v>101</v>
      </c>
      <c r="C47" s="12" t="s">
        <v>103</v>
      </c>
      <c r="D47" s="17">
        <f>D46/6.894/1000000</f>
        <v>68.90049318247752</v>
      </c>
      <c r="E47" s="44" t="s">
        <v>128</v>
      </c>
      <c r="F47" s="17" t="s">
        <v>16</v>
      </c>
    </row>
    <row r="48" spans="1:6" ht="24.75" customHeight="1">
      <c r="A48" s="29"/>
      <c r="B48" s="12" t="s">
        <v>105</v>
      </c>
      <c r="C48" s="12" t="s">
        <v>106</v>
      </c>
      <c r="D48" s="17">
        <v>245630</v>
      </c>
      <c r="E48" s="44"/>
      <c r="F48" s="3"/>
    </row>
    <row r="49" spans="1:6" ht="24.75" customHeight="1">
      <c r="A49" s="29"/>
      <c r="B49" s="12" t="s">
        <v>105</v>
      </c>
      <c r="C49" s="12" t="s">
        <v>107</v>
      </c>
      <c r="D49" s="17">
        <f>D48/4.448/1000</f>
        <v>55.22257194244604</v>
      </c>
      <c r="E49" s="45" t="s">
        <v>108</v>
      </c>
      <c r="F49" s="3"/>
    </row>
    <row r="50" spans="1:6" ht="24.75" customHeight="1">
      <c r="A50" s="29"/>
      <c r="B50" s="12" t="s">
        <v>104</v>
      </c>
      <c r="C50" s="12" t="s">
        <v>106</v>
      </c>
      <c r="D50" s="17">
        <v>110250</v>
      </c>
      <c r="E50" s="47">
        <f>D48+D50</f>
        <v>355880</v>
      </c>
      <c r="F50" s="50" t="s">
        <v>188</v>
      </c>
    </row>
    <row r="51" spans="1:6" ht="24.75" customHeight="1">
      <c r="A51" s="30"/>
      <c r="B51" s="22" t="s">
        <v>104</v>
      </c>
      <c r="C51" s="22" t="s">
        <v>107</v>
      </c>
      <c r="D51" s="23">
        <f>D50/4.448/1000</f>
        <v>24.786420863309353</v>
      </c>
      <c r="E51" s="46">
        <f>E50/4.448/1000</f>
        <v>80.0089928057554</v>
      </c>
      <c r="F51" s="25"/>
    </row>
    <row r="52" spans="1:6" ht="24.75" customHeight="1">
      <c r="A52" s="85" t="s">
        <v>131</v>
      </c>
      <c r="B52" s="12" t="s">
        <v>93</v>
      </c>
      <c r="C52" s="12" t="s">
        <v>95</v>
      </c>
      <c r="D52" s="12">
        <v>4.509</v>
      </c>
      <c r="E52" s="44" t="s">
        <v>110</v>
      </c>
      <c r="F52" s="3" t="s">
        <v>133</v>
      </c>
    </row>
    <row r="53" spans="1:6" ht="24.75" customHeight="1">
      <c r="A53" s="49" t="s">
        <v>139</v>
      </c>
      <c r="B53" s="12" t="s">
        <v>94</v>
      </c>
      <c r="C53" s="12" t="s">
        <v>95</v>
      </c>
      <c r="D53" s="12" t="s">
        <v>135</v>
      </c>
      <c r="E53" s="44" t="s">
        <v>110</v>
      </c>
      <c r="F53" s="3" t="s">
        <v>16</v>
      </c>
    </row>
    <row r="54" spans="1:7" ht="24.75" customHeight="1">
      <c r="A54" s="48" t="s">
        <v>146</v>
      </c>
      <c r="B54" s="12" t="s">
        <v>101</v>
      </c>
      <c r="C54" s="12" t="s">
        <v>102</v>
      </c>
      <c r="D54" s="17">
        <v>478000000</v>
      </c>
      <c r="E54" s="44" t="s">
        <v>128</v>
      </c>
      <c r="F54" s="3" t="s">
        <v>134</v>
      </c>
      <c r="G54" s="52"/>
    </row>
    <row r="55" spans="1:6" ht="24.75" customHeight="1">
      <c r="A55" s="48" t="s">
        <v>140</v>
      </c>
      <c r="B55" s="12" t="s">
        <v>101</v>
      </c>
      <c r="C55" s="12" t="s">
        <v>103</v>
      </c>
      <c r="D55" s="17">
        <f>D54/6.894/1000000</f>
        <v>69.33565419205105</v>
      </c>
      <c r="E55" s="44" t="s">
        <v>128</v>
      </c>
      <c r="F55" s="17" t="s">
        <v>16</v>
      </c>
    </row>
    <row r="56" spans="1:6" ht="24.75" customHeight="1">
      <c r="A56" s="29"/>
      <c r="B56" s="12" t="s">
        <v>105</v>
      </c>
      <c r="C56" s="12" t="s">
        <v>106</v>
      </c>
      <c r="D56" s="17">
        <v>245630</v>
      </c>
      <c r="E56" s="44"/>
      <c r="F56" s="3"/>
    </row>
    <row r="57" spans="1:6" ht="24.75" customHeight="1">
      <c r="A57" s="29"/>
      <c r="B57" s="12" t="s">
        <v>105</v>
      </c>
      <c r="C57" s="12" t="s">
        <v>107</v>
      </c>
      <c r="D57" s="17">
        <f>D56/4.448/1000</f>
        <v>55.22257194244604</v>
      </c>
      <c r="E57" s="45" t="s">
        <v>108</v>
      </c>
      <c r="F57" s="3"/>
    </row>
    <row r="58" spans="1:6" ht="24.75" customHeight="1">
      <c r="A58" s="29"/>
      <c r="B58" s="12" t="s">
        <v>104</v>
      </c>
      <c r="C58" s="12" t="s">
        <v>106</v>
      </c>
      <c r="D58" s="17">
        <v>110250</v>
      </c>
      <c r="E58" s="47">
        <f>D56+D58</f>
        <v>355880</v>
      </c>
      <c r="F58" s="50" t="s">
        <v>188</v>
      </c>
    </row>
    <row r="59" spans="1:6" ht="24.75" customHeight="1">
      <c r="A59" s="30"/>
      <c r="B59" s="22" t="s">
        <v>104</v>
      </c>
      <c r="C59" s="22" t="s">
        <v>107</v>
      </c>
      <c r="D59" s="23">
        <f>D58/4.448/1000</f>
        <v>24.786420863309353</v>
      </c>
      <c r="E59" s="46">
        <f>E58/4.448/1000</f>
        <v>80.0089928057554</v>
      </c>
      <c r="F59" s="25"/>
    </row>
    <row r="60" spans="1:6" ht="24.75" customHeight="1">
      <c r="A60" s="85" t="s">
        <v>131</v>
      </c>
      <c r="B60" s="12" t="s">
        <v>93</v>
      </c>
      <c r="C60" s="12" t="s">
        <v>95</v>
      </c>
      <c r="D60" s="12">
        <v>4.505</v>
      </c>
      <c r="E60" s="44" t="s">
        <v>110</v>
      </c>
      <c r="F60" s="3" t="s">
        <v>133</v>
      </c>
    </row>
    <row r="61" spans="1:6" ht="24.75" customHeight="1">
      <c r="A61" s="49" t="s">
        <v>139</v>
      </c>
      <c r="B61" s="12" t="s">
        <v>94</v>
      </c>
      <c r="C61" s="12" t="s">
        <v>95</v>
      </c>
      <c r="D61" s="12" t="s">
        <v>137</v>
      </c>
      <c r="E61" s="44" t="s">
        <v>110</v>
      </c>
      <c r="F61" s="3" t="s">
        <v>16</v>
      </c>
    </row>
    <row r="62" spans="1:7" ht="24.75" customHeight="1">
      <c r="A62" s="48" t="s">
        <v>146</v>
      </c>
      <c r="B62" s="12" t="s">
        <v>101</v>
      </c>
      <c r="C62" s="12" t="s">
        <v>102</v>
      </c>
      <c r="D62" s="17">
        <v>600000000</v>
      </c>
      <c r="E62" s="44" t="s">
        <v>128</v>
      </c>
      <c r="F62" s="3" t="s">
        <v>134</v>
      </c>
      <c r="G62" s="52"/>
    </row>
    <row r="63" spans="1:6" ht="24.75" customHeight="1">
      <c r="A63" s="48" t="s">
        <v>140</v>
      </c>
      <c r="B63" s="12" t="s">
        <v>101</v>
      </c>
      <c r="C63" s="12" t="s">
        <v>103</v>
      </c>
      <c r="D63" s="17">
        <f>D62/6.894/1000000</f>
        <v>87.03220191470844</v>
      </c>
      <c r="E63" s="44" t="s">
        <v>128</v>
      </c>
      <c r="F63" s="17" t="s">
        <v>16</v>
      </c>
    </row>
    <row r="64" spans="1:6" ht="24.75" customHeight="1">
      <c r="A64" s="48" t="s">
        <v>141</v>
      </c>
      <c r="B64" s="12" t="s">
        <v>105</v>
      </c>
      <c r="C64" s="12" t="s">
        <v>106</v>
      </c>
      <c r="D64" s="17">
        <v>245760</v>
      </c>
      <c r="E64" s="44"/>
      <c r="F64" s="3"/>
    </row>
    <row r="65" spans="1:6" ht="24.75" customHeight="1">
      <c r="A65" s="29"/>
      <c r="B65" s="12" t="s">
        <v>105</v>
      </c>
      <c r="C65" s="12" t="s">
        <v>107</v>
      </c>
      <c r="D65" s="17">
        <f>D64/4.448/1000</f>
        <v>55.25179856115108</v>
      </c>
      <c r="E65" s="45" t="s">
        <v>108</v>
      </c>
      <c r="F65" s="3"/>
    </row>
    <row r="66" spans="1:6" ht="24.75" customHeight="1">
      <c r="A66" s="29"/>
      <c r="B66" s="12" t="s">
        <v>104</v>
      </c>
      <c r="C66" s="12" t="s">
        <v>106</v>
      </c>
      <c r="D66" s="17">
        <v>110310</v>
      </c>
      <c r="E66" s="47">
        <f>D64+D66</f>
        <v>356070</v>
      </c>
      <c r="F66" s="50" t="s">
        <v>189</v>
      </c>
    </row>
    <row r="67" spans="1:6" ht="24.75" customHeight="1">
      <c r="A67" s="30"/>
      <c r="B67" s="22" t="s">
        <v>104</v>
      </c>
      <c r="C67" s="22" t="s">
        <v>107</v>
      </c>
      <c r="D67" s="23">
        <f>D66/4.448/1000</f>
        <v>24.799910071942442</v>
      </c>
      <c r="E67" s="46">
        <f>E66/4.448/1000</f>
        <v>80.05170863309351</v>
      </c>
      <c r="F67" s="25"/>
    </row>
    <row r="68" spans="1:6" ht="24.75" customHeight="1">
      <c r="A68" s="85" t="s">
        <v>131</v>
      </c>
      <c r="B68" s="12" t="s">
        <v>93</v>
      </c>
      <c r="C68" s="12" t="s">
        <v>95</v>
      </c>
      <c r="D68" s="12">
        <v>4.026</v>
      </c>
      <c r="E68" s="44" t="s">
        <v>110</v>
      </c>
      <c r="F68" s="3" t="s">
        <v>133</v>
      </c>
    </row>
    <row r="69" spans="1:7" ht="24.75" customHeight="1">
      <c r="A69" s="49" t="s">
        <v>139</v>
      </c>
      <c r="B69" s="12" t="s">
        <v>94</v>
      </c>
      <c r="C69" s="12" t="s">
        <v>95</v>
      </c>
      <c r="D69" s="12" t="s">
        <v>138</v>
      </c>
      <c r="E69" s="44" t="s">
        <v>110</v>
      </c>
      <c r="F69" s="3" t="s">
        <v>16</v>
      </c>
      <c r="G69" s="3" t="s">
        <v>16</v>
      </c>
    </row>
    <row r="70" spans="1:7" ht="24.75" customHeight="1">
      <c r="A70" s="48" t="s">
        <v>146</v>
      </c>
      <c r="B70" s="12" t="s">
        <v>101</v>
      </c>
      <c r="C70" s="12" t="s">
        <v>102</v>
      </c>
      <c r="D70" s="17">
        <v>832000000</v>
      </c>
      <c r="E70" s="44" t="s">
        <v>128</v>
      </c>
      <c r="F70" s="3" t="s">
        <v>134</v>
      </c>
      <c r="G70" s="52"/>
    </row>
    <row r="71" spans="1:6" ht="24.75" customHeight="1">
      <c r="A71" s="48" t="s">
        <v>140</v>
      </c>
      <c r="B71" s="12" t="s">
        <v>101</v>
      </c>
      <c r="C71" s="12" t="s">
        <v>103</v>
      </c>
      <c r="D71" s="17">
        <f>D70/6.894/1000000</f>
        <v>120.68465332172903</v>
      </c>
      <c r="E71" s="44" t="s">
        <v>128</v>
      </c>
      <c r="F71" s="17" t="s">
        <v>16</v>
      </c>
    </row>
    <row r="72" spans="1:6" ht="24.75" customHeight="1">
      <c r="A72" s="48" t="s">
        <v>141</v>
      </c>
      <c r="B72" s="12" t="s">
        <v>105</v>
      </c>
      <c r="C72" s="12" t="s">
        <v>106</v>
      </c>
      <c r="D72" s="17">
        <v>325680</v>
      </c>
      <c r="E72" s="44"/>
      <c r="F72" s="3"/>
    </row>
    <row r="73" spans="1:6" ht="24.75" customHeight="1">
      <c r="A73" s="48" t="s">
        <v>142</v>
      </c>
      <c r="B73" s="12" t="s">
        <v>105</v>
      </c>
      <c r="C73" s="12" t="s">
        <v>107</v>
      </c>
      <c r="D73" s="17">
        <f>D72/4.448/1000</f>
        <v>73.21942446043165</v>
      </c>
      <c r="E73" s="45" t="s">
        <v>108</v>
      </c>
      <c r="F73" s="3"/>
    </row>
    <row r="74" spans="1:6" ht="24.75" customHeight="1">
      <c r="A74" s="29"/>
      <c r="B74" s="12" t="s">
        <v>104</v>
      </c>
      <c r="C74" s="12" t="s">
        <v>106</v>
      </c>
      <c r="D74" s="17">
        <v>30392</v>
      </c>
      <c r="E74" s="47">
        <f>D72+D74</f>
        <v>356072</v>
      </c>
      <c r="F74" s="50" t="s">
        <v>189</v>
      </c>
    </row>
    <row r="75" spans="1:6" ht="24.75" customHeight="1">
      <c r="A75" s="30"/>
      <c r="B75" s="22" t="s">
        <v>104</v>
      </c>
      <c r="C75" s="22" t="s">
        <v>107</v>
      </c>
      <c r="D75" s="23">
        <f>D74/4.448/1000</f>
        <v>6.832733812949639</v>
      </c>
      <c r="E75" s="46">
        <f>E74/4.448/1000</f>
        <v>80.05215827338128</v>
      </c>
      <c r="F75" s="25"/>
    </row>
    <row r="76" spans="1:7" ht="24.75" customHeight="1">
      <c r="A76" s="85" t="s">
        <v>150</v>
      </c>
      <c r="B76" s="12" t="s">
        <v>93</v>
      </c>
      <c r="C76" s="12" t="s">
        <v>95</v>
      </c>
      <c r="D76" s="12">
        <v>4.074</v>
      </c>
      <c r="E76" s="44" t="s">
        <v>110</v>
      </c>
      <c r="F76" s="3" t="s">
        <v>133</v>
      </c>
      <c r="G76" s="56">
        <v>4.09</v>
      </c>
    </row>
    <row r="77" spans="1:7" ht="24.75" customHeight="1">
      <c r="A77" s="48" t="s">
        <v>146</v>
      </c>
      <c r="B77" s="12" t="s">
        <v>94</v>
      </c>
      <c r="C77" s="12" t="s">
        <v>95</v>
      </c>
      <c r="D77" s="12" t="s">
        <v>151</v>
      </c>
      <c r="E77" s="44" t="s">
        <v>110</v>
      </c>
      <c r="F77" s="3" t="s">
        <v>16</v>
      </c>
      <c r="G77" s="57" t="s">
        <v>156</v>
      </c>
    </row>
    <row r="78" spans="1:7" ht="24.75" customHeight="1">
      <c r="A78" s="48" t="s">
        <v>140</v>
      </c>
      <c r="B78" s="12" t="s">
        <v>101</v>
      </c>
      <c r="C78" s="12" t="s">
        <v>102</v>
      </c>
      <c r="D78" s="17">
        <v>831000000</v>
      </c>
      <c r="E78" s="44" t="s">
        <v>128</v>
      </c>
      <c r="F78" s="3" t="s">
        <v>134</v>
      </c>
      <c r="G78" s="58">
        <v>794000000</v>
      </c>
    </row>
    <row r="79" spans="1:7" ht="24.75" customHeight="1">
      <c r="A79" s="48" t="s">
        <v>141</v>
      </c>
      <c r="B79" s="12" t="s">
        <v>101</v>
      </c>
      <c r="C79" s="12" t="s">
        <v>103</v>
      </c>
      <c r="D79" s="17">
        <f>D78/6.894/1000000</f>
        <v>120.53959965187119</v>
      </c>
      <c r="E79" s="44" t="s">
        <v>128</v>
      </c>
      <c r="F79" s="17" t="s">
        <v>16</v>
      </c>
      <c r="G79" s="59">
        <f>G78/6.894/1000000</f>
        <v>115.17261386713083</v>
      </c>
    </row>
    <row r="80" spans="1:7" ht="24.75" customHeight="1">
      <c r="A80" s="48" t="s">
        <v>142</v>
      </c>
      <c r="B80" s="12" t="s">
        <v>105</v>
      </c>
      <c r="C80" s="12" t="s">
        <v>106</v>
      </c>
      <c r="D80" s="17">
        <v>152120</v>
      </c>
      <c r="E80" s="44"/>
      <c r="F80" s="3"/>
      <c r="G80" s="58">
        <v>150650</v>
      </c>
    </row>
    <row r="81" spans="1:8" ht="24.75" customHeight="1">
      <c r="A81" s="61" t="s">
        <v>166</v>
      </c>
      <c r="B81" s="12" t="s">
        <v>105</v>
      </c>
      <c r="C81" s="12" t="s">
        <v>107</v>
      </c>
      <c r="D81" s="17">
        <f>D80/4.448/1000</f>
        <v>34.19964028776978</v>
      </c>
      <c r="E81" s="45" t="s">
        <v>108</v>
      </c>
      <c r="F81" s="3"/>
      <c r="G81" s="56"/>
      <c r="H81" t="s">
        <v>16</v>
      </c>
    </row>
    <row r="82" spans="1:7" ht="24.75" customHeight="1">
      <c r="A82" s="29"/>
      <c r="B82" s="12" t="s">
        <v>104</v>
      </c>
      <c r="C82" s="12" t="s">
        <v>106</v>
      </c>
      <c r="D82" s="17">
        <v>-152120</v>
      </c>
      <c r="E82" s="47">
        <f>D80+D82</f>
        <v>0</v>
      </c>
      <c r="F82" s="50" t="s">
        <v>189</v>
      </c>
      <c r="G82" s="58">
        <v>150650</v>
      </c>
    </row>
    <row r="83" spans="1:7" ht="24.75" customHeight="1">
      <c r="A83" s="30"/>
      <c r="B83" s="22" t="s">
        <v>104</v>
      </c>
      <c r="C83" s="22" t="s">
        <v>107</v>
      </c>
      <c r="D83" s="23">
        <f>D82/4.448/1000</f>
        <v>-34.19964028776978</v>
      </c>
      <c r="E83" s="46">
        <f>E82/4.448/1000</f>
        <v>0</v>
      </c>
      <c r="F83" s="25"/>
      <c r="G83" s="62" t="s">
        <v>165</v>
      </c>
    </row>
    <row r="84" spans="1:7" ht="24.75" customHeight="1">
      <c r="A84" s="85" t="s">
        <v>150</v>
      </c>
      <c r="B84" s="12" t="s">
        <v>93</v>
      </c>
      <c r="C84" s="12" t="s">
        <v>95</v>
      </c>
      <c r="D84" s="12">
        <v>4.078</v>
      </c>
      <c r="E84" s="44" t="s">
        <v>110</v>
      </c>
      <c r="F84" s="3" t="s">
        <v>133</v>
      </c>
      <c r="G84" s="8" t="s">
        <v>16</v>
      </c>
    </row>
    <row r="85" spans="1:7" ht="24.75" customHeight="1">
      <c r="A85" s="48" t="s">
        <v>146</v>
      </c>
      <c r="B85" s="12" t="s">
        <v>94</v>
      </c>
      <c r="C85" s="12" t="s">
        <v>95</v>
      </c>
      <c r="D85" s="12" t="s">
        <v>164</v>
      </c>
      <c r="E85" s="44" t="s">
        <v>110</v>
      </c>
      <c r="F85" s="3" t="s">
        <v>16</v>
      </c>
      <c r="G85" s="53" t="s">
        <v>16</v>
      </c>
    </row>
    <row r="86" spans="1:7" ht="24.75" customHeight="1">
      <c r="A86" s="48" t="s">
        <v>140</v>
      </c>
      <c r="B86" s="12" t="s">
        <v>101</v>
      </c>
      <c r="C86" s="12" t="s">
        <v>102</v>
      </c>
      <c r="D86" s="17">
        <v>831000000</v>
      </c>
      <c r="E86" s="44" t="s">
        <v>128</v>
      </c>
      <c r="F86" s="3" t="s">
        <v>134</v>
      </c>
      <c r="G86" s="10" t="s">
        <v>16</v>
      </c>
    </row>
    <row r="87" spans="1:7" ht="24.75" customHeight="1">
      <c r="A87" s="48" t="s">
        <v>141</v>
      </c>
      <c r="B87" s="12" t="s">
        <v>101</v>
      </c>
      <c r="C87" s="12" t="s">
        <v>103</v>
      </c>
      <c r="D87" s="17">
        <f>D86/6.894/1000000</f>
        <v>120.53959965187119</v>
      </c>
      <c r="E87" s="44" t="s">
        <v>128</v>
      </c>
      <c r="F87" s="63" t="s">
        <v>175</v>
      </c>
      <c r="G87" s="60" t="s">
        <v>16</v>
      </c>
    </row>
    <row r="88" spans="1:7" ht="24.75" customHeight="1">
      <c r="A88" s="48" t="s">
        <v>142</v>
      </c>
      <c r="B88" s="12" t="s">
        <v>105</v>
      </c>
      <c r="C88" s="12" t="s">
        <v>106</v>
      </c>
      <c r="D88" s="17">
        <v>69132</v>
      </c>
      <c r="E88" s="44"/>
      <c r="F88" s="63" t="s">
        <v>175</v>
      </c>
      <c r="G88" s="10" t="s">
        <v>16</v>
      </c>
    </row>
    <row r="89" spans="1:7" ht="24.75" customHeight="1">
      <c r="A89" s="48" t="s">
        <v>163</v>
      </c>
      <c r="B89" s="12" t="s">
        <v>105</v>
      </c>
      <c r="C89" s="12" t="s">
        <v>107</v>
      </c>
      <c r="D89" s="17">
        <f>D88/4.448/1000</f>
        <v>15.542266187050357</v>
      </c>
      <c r="E89" s="45" t="s">
        <v>108</v>
      </c>
      <c r="F89" s="3"/>
      <c r="G89" s="8"/>
    </row>
    <row r="90" spans="1:7" ht="24.75" customHeight="1">
      <c r="A90" s="61" t="s">
        <v>167</v>
      </c>
      <c r="B90" s="12" t="s">
        <v>104</v>
      </c>
      <c r="C90" s="12" t="s">
        <v>106</v>
      </c>
      <c r="D90" s="17">
        <v>-69132</v>
      </c>
      <c r="E90" s="47">
        <f>D88+D90</f>
        <v>0</v>
      </c>
      <c r="F90" s="50" t="s">
        <v>189</v>
      </c>
      <c r="G90" s="10" t="s">
        <v>16</v>
      </c>
    </row>
    <row r="91" spans="1:7" ht="24.75" customHeight="1">
      <c r="A91" s="30"/>
      <c r="B91" s="22" t="s">
        <v>104</v>
      </c>
      <c r="C91" s="22" t="s">
        <v>107</v>
      </c>
      <c r="D91" s="23">
        <f>D90/4.448/1000</f>
        <v>-15.542266187050357</v>
      </c>
      <c r="E91" s="46">
        <f>E90/4.448/1000</f>
        <v>0</v>
      </c>
      <c r="F91" s="25"/>
      <c r="G91" s="8"/>
    </row>
    <row r="92" spans="1:7" ht="24.75" customHeight="1">
      <c r="A92" s="69" t="s">
        <v>179</v>
      </c>
      <c r="B92" s="65"/>
      <c r="C92" s="65"/>
      <c r="D92" s="66"/>
      <c r="E92" s="67"/>
      <c r="F92" s="68"/>
      <c r="G92" s="8"/>
    </row>
    <row r="93" spans="1:7" ht="24.75" customHeight="1">
      <c r="A93" s="85" t="s">
        <v>150</v>
      </c>
      <c r="B93" s="12" t="s">
        <v>93</v>
      </c>
      <c r="C93" s="12" t="s">
        <v>95</v>
      </c>
      <c r="D93" s="12">
        <v>4.692</v>
      </c>
      <c r="E93" s="44" t="s">
        <v>110</v>
      </c>
      <c r="F93" s="3" t="s">
        <v>133</v>
      </c>
      <c r="G93" s="8" t="s">
        <v>16</v>
      </c>
    </row>
    <row r="94" spans="1:7" ht="24.75" customHeight="1">
      <c r="A94" s="48" t="s">
        <v>146</v>
      </c>
      <c r="B94" s="12" t="s">
        <v>94</v>
      </c>
      <c r="C94" s="12" t="s">
        <v>95</v>
      </c>
      <c r="D94" s="12" t="s">
        <v>173</v>
      </c>
      <c r="E94" s="44" t="s">
        <v>110</v>
      </c>
      <c r="F94" s="3" t="s">
        <v>16</v>
      </c>
      <c r="G94" s="53" t="s">
        <v>16</v>
      </c>
    </row>
    <row r="95" spans="1:7" ht="24.75" customHeight="1">
      <c r="A95" s="48" t="s">
        <v>140</v>
      </c>
      <c r="B95" s="12" t="s">
        <v>101</v>
      </c>
      <c r="C95" s="12" t="s">
        <v>102</v>
      </c>
      <c r="D95" s="17">
        <v>471000000</v>
      </c>
      <c r="E95" s="44" t="s">
        <v>128</v>
      </c>
      <c r="F95" s="3" t="s">
        <v>134</v>
      </c>
      <c r="G95" s="10">
        <v>629000000</v>
      </c>
    </row>
    <row r="96" spans="1:7" ht="24.75" customHeight="1">
      <c r="A96" s="48" t="s">
        <v>141</v>
      </c>
      <c r="B96" s="12" t="s">
        <v>101</v>
      </c>
      <c r="C96" s="12" t="s">
        <v>103</v>
      </c>
      <c r="D96" s="17">
        <f>D95/6.894/1000000</f>
        <v>68.32027850304613</v>
      </c>
      <c r="E96" s="44" t="s">
        <v>128</v>
      </c>
      <c r="F96" s="63" t="s">
        <v>174</v>
      </c>
      <c r="G96" s="60" t="s">
        <v>16</v>
      </c>
    </row>
    <row r="97" spans="1:7" ht="24.75" customHeight="1">
      <c r="A97" s="48" t="s">
        <v>142</v>
      </c>
      <c r="B97" s="12" t="s">
        <v>105</v>
      </c>
      <c r="C97" s="12" t="s">
        <v>106</v>
      </c>
      <c r="D97" s="59">
        <v>20770</v>
      </c>
      <c r="E97" s="44"/>
      <c r="F97" s="63" t="s">
        <v>174</v>
      </c>
      <c r="G97" s="10" t="s">
        <v>16</v>
      </c>
    </row>
    <row r="98" spans="1:7" ht="24.75" customHeight="1">
      <c r="A98" s="48" t="s">
        <v>163</v>
      </c>
      <c r="B98" s="12" t="s">
        <v>105</v>
      </c>
      <c r="C98" s="12" t="s">
        <v>107</v>
      </c>
      <c r="D98" s="17">
        <f>D97/4.448/1000</f>
        <v>4.669514388489208</v>
      </c>
      <c r="E98" s="45" t="s">
        <v>108</v>
      </c>
      <c r="F98" s="3"/>
      <c r="G98" s="8"/>
    </row>
    <row r="99" spans="1:7" ht="24.75" customHeight="1">
      <c r="A99" s="61" t="s">
        <v>172</v>
      </c>
      <c r="B99" s="12" t="s">
        <v>104</v>
      </c>
      <c r="C99" s="12" t="s">
        <v>106</v>
      </c>
      <c r="D99" s="59">
        <v>-20770</v>
      </c>
      <c r="E99" s="47">
        <f>D97+D99</f>
        <v>0</v>
      </c>
      <c r="F99" s="50" t="s">
        <v>189</v>
      </c>
      <c r="G99" s="10" t="s">
        <v>16</v>
      </c>
    </row>
    <row r="100" spans="1:7" ht="24.75" customHeight="1">
      <c r="A100" s="30"/>
      <c r="B100" s="22" t="s">
        <v>104</v>
      </c>
      <c r="C100" s="22" t="s">
        <v>107</v>
      </c>
      <c r="D100" s="23">
        <f>D99/4.448/1000</f>
        <v>-4.669514388489208</v>
      </c>
      <c r="E100" s="46">
        <f>E99/4.448/1000</f>
        <v>0</v>
      </c>
      <c r="F100" s="25"/>
      <c r="G100" s="8"/>
    </row>
    <row r="101" spans="1:7" ht="24.75" customHeight="1">
      <c r="A101" s="85" t="s">
        <v>150</v>
      </c>
      <c r="B101" s="12" t="s">
        <v>93</v>
      </c>
      <c r="C101" s="12" t="s">
        <v>95</v>
      </c>
      <c r="D101" s="12">
        <v>4.667</v>
      </c>
      <c r="E101" s="44" t="s">
        <v>110</v>
      </c>
      <c r="F101" s="3" t="s">
        <v>133</v>
      </c>
      <c r="G101" s="8" t="s">
        <v>16</v>
      </c>
    </row>
    <row r="102" spans="1:7" ht="24.75" customHeight="1">
      <c r="A102" s="48" t="s">
        <v>146</v>
      </c>
      <c r="B102" s="12" t="s">
        <v>94</v>
      </c>
      <c r="C102" s="12" t="s">
        <v>95</v>
      </c>
      <c r="D102" s="12" t="s">
        <v>177</v>
      </c>
      <c r="E102" s="44" t="s">
        <v>110</v>
      </c>
      <c r="F102" s="3" t="s">
        <v>16</v>
      </c>
      <c r="G102" s="53" t="s">
        <v>16</v>
      </c>
    </row>
    <row r="103" spans="1:7" ht="24.75" customHeight="1">
      <c r="A103" s="48" t="s">
        <v>140</v>
      </c>
      <c r="B103" s="12" t="s">
        <v>101</v>
      </c>
      <c r="C103" s="12" t="s">
        <v>102</v>
      </c>
      <c r="D103" s="17">
        <v>469000000</v>
      </c>
      <c r="E103" s="44" t="s">
        <v>128</v>
      </c>
      <c r="F103" s="3" t="s">
        <v>134</v>
      </c>
      <c r="G103" s="10" t="s">
        <v>16</v>
      </c>
    </row>
    <row r="104" spans="1:7" ht="24.75" customHeight="1">
      <c r="A104" s="48" t="s">
        <v>141</v>
      </c>
      <c r="B104" s="12" t="s">
        <v>101</v>
      </c>
      <c r="C104" s="12" t="s">
        <v>103</v>
      </c>
      <c r="D104" s="17">
        <f>D103/6.894/1000000</f>
        <v>68.03017116333044</v>
      </c>
      <c r="E104" s="44" t="s">
        <v>128</v>
      </c>
      <c r="F104" s="63" t="s">
        <v>174</v>
      </c>
      <c r="G104" s="60" t="s">
        <v>16</v>
      </c>
    </row>
    <row r="105" spans="1:7" ht="24.75" customHeight="1">
      <c r="A105" s="48" t="s">
        <v>142</v>
      </c>
      <c r="B105" s="12" t="s">
        <v>105</v>
      </c>
      <c r="C105" s="12" t="s">
        <v>106</v>
      </c>
      <c r="D105" s="59">
        <v>8287</v>
      </c>
      <c r="E105" s="44"/>
      <c r="F105" s="63" t="s">
        <v>174</v>
      </c>
      <c r="G105" s="10" t="s">
        <v>16</v>
      </c>
    </row>
    <row r="106" spans="1:7" ht="24.75" customHeight="1">
      <c r="A106" s="48" t="s">
        <v>163</v>
      </c>
      <c r="B106" s="12" t="s">
        <v>105</v>
      </c>
      <c r="C106" s="12" t="s">
        <v>107</v>
      </c>
      <c r="D106" s="17">
        <f>D105/4.448/1000</f>
        <v>1.8630845323741005</v>
      </c>
      <c r="E106" s="45" t="s">
        <v>108</v>
      </c>
      <c r="F106" s="3"/>
      <c r="G106" s="8"/>
    </row>
    <row r="107" spans="1:7" ht="24.75" customHeight="1">
      <c r="A107" s="61" t="s">
        <v>176</v>
      </c>
      <c r="B107" s="12" t="s">
        <v>104</v>
      </c>
      <c r="C107" s="12" t="s">
        <v>106</v>
      </c>
      <c r="D107" s="59">
        <v>-8287</v>
      </c>
      <c r="E107" s="47">
        <f>D105+D107</f>
        <v>0</v>
      </c>
      <c r="F107" s="50" t="s">
        <v>189</v>
      </c>
      <c r="G107" s="10" t="s">
        <v>16</v>
      </c>
    </row>
    <row r="108" spans="1:7" ht="24.75" customHeight="1">
      <c r="A108" s="64" t="s">
        <v>178</v>
      </c>
      <c r="B108" s="22" t="s">
        <v>104</v>
      </c>
      <c r="C108" s="22" t="s">
        <v>107</v>
      </c>
      <c r="D108" s="23">
        <f>D107/4.448/1000</f>
        <v>-1.8630845323741005</v>
      </c>
      <c r="E108" s="46">
        <f>E107/4.448/1000</f>
        <v>0</v>
      </c>
      <c r="F108" s="25"/>
      <c r="G108" s="8"/>
    </row>
    <row r="109" spans="1:7" ht="24.75" customHeight="1">
      <c r="A109" s="85" t="s">
        <v>98</v>
      </c>
      <c r="B109" s="12" t="s">
        <v>93</v>
      </c>
      <c r="C109" s="12" t="s">
        <v>95</v>
      </c>
      <c r="D109" s="12">
        <v>5.39</v>
      </c>
      <c r="E109" s="44" t="s">
        <v>110</v>
      </c>
      <c r="F109" s="3" t="s">
        <v>117</v>
      </c>
      <c r="G109" s="8" t="s">
        <v>16</v>
      </c>
    </row>
    <row r="110" spans="1:7" ht="24.75" customHeight="1">
      <c r="A110" s="48" t="s">
        <v>146</v>
      </c>
      <c r="B110" s="12" t="s">
        <v>94</v>
      </c>
      <c r="C110" s="12" t="s">
        <v>95</v>
      </c>
      <c r="D110" s="12" t="s">
        <v>182</v>
      </c>
      <c r="E110" s="44" t="s">
        <v>110</v>
      </c>
      <c r="F110" s="3" t="s">
        <v>16</v>
      </c>
      <c r="G110" s="53" t="s">
        <v>16</v>
      </c>
    </row>
    <row r="111" spans="1:7" ht="24.75" customHeight="1">
      <c r="A111" s="48" t="s">
        <v>140</v>
      </c>
      <c r="B111" s="12" t="s">
        <v>101</v>
      </c>
      <c r="C111" s="12" t="s">
        <v>102</v>
      </c>
      <c r="D111" s="17">
        <v>95100000</v>
      </c>
      <c r="E111" s="44" t="s">
        <v>128</v>
      </c>
      <c r="F111" s="3" t="s">
        <v>134</v>
      </c>
      <c r="G111" s="10">
        <v>123000000</v>
      </c>
    </row>
    <row r="112" spans="1:7" ht="24.75" customHeight="1">
      <c r="A112" s="48" t="s">
        <v>141</v>
      </c>
      <c r="B112" s="12" t="s">
        <v>101</v>
      </c>
      <c r="C112" s="12" t="s">
        <v>103</v>
      </c>
      <c r="D112" s="17">
        <f>D111/6.894/1000000</f>
        <v>13.794604003481288</v>
      </c>
      <c r="E112" s="44" t="s">
        <v>128</v>
      </c>
      <c r="F112" s="63" t="s">
        <v>174</v>
      </c>
      <c r="G112" s="60" t="s">
        <v>16</v>
      </c>
    </row>
    <row r="113" spans="1:7" ht="24.75" customHeight="1">
      <c r="A113" s="48" t="s">
        <v>142</v>
      </c>
      <c r="B113" s="12" t="s">
        <v>105</v>
      </c>
      <c r="C113" s="12" t="s">
        <v>106</v>
      </c>
      <c r="D113" s="59">
        <v>178710</v>
      </c>
      <c r="E113" s="44"/>
      <c r="F113" s="63" t="s">
        <v>174</v>
      </c>
      <c r="G113" s="10" t="s">
        <v>16</v>
      </c>
    </row>
    <row r="114" spans="1:7" ht="24.75" customHeight="1">
      <c r="A114" s="48" t="s">
        <v>163</v>
      </c>
      <c r="B114" s="12" t="s">
        <v>105</v>
      </c>
      <c r="C114" s="12" t="s">
        <v>107</v>
      </c>
      <c r="D114" s="17">
        <f>D113/4.448/1000</f>
        <v>40.177607913669064</v>
      </c>
      <c r="E114" s="45" t="s">
        <v>108</v>
      </c>
      <c r="F114" s="3"/>
      <c r="G114" s="8"/>
    </row>
    <row r="115" spans="1:7" ht="24.75" customHeight="1">
      <c r="A115" s="61" t="s">
        <v>181</v>
      </c>
      <c r="B115" s="12" t="s">
        <v>104</v>
      </c>
      <c r="C115" s="12" t="s">
        <v>106</v>
      </c>
      <c r="D115" s="59">
        <v>178390</v>
      </c>
      <c r="E115" s="47">
        <f>D113+D115</f>
        <v>357100</v>
      </c>
      <c r="F115" s="50" t="s">
        <v>189</v>
      </c>
      <c r="G115" s="10" t="s">
        <v>16</v>
      </c>
    </row>
    <row r="116" spans="1:7" ht="24.75" customHeight="1">
      <c r="A116" s="64" t="s">
        <v>178</v>
      </c>
      <c r="B116" s="22" t="s">
        <v>104</v>
      </c>
      <c r="C116" s="22" t="s">
        <v>107</v>
      </c>
      <c r="D116" s="23">
        <f>D115/4.448/1000</f>
        <v>40.1056654676259</v>
      </c>
      <c r="E116" s="46">
        <f>E115/4.448/1000</f>
        <v>80.28327338129496</v>
      </c>
      <c r="F116" s="70" t="s">
        <v>180</v>
      </c>
      <c r="G116" s="8"/>
    </row>
    <row r="117" spans="1:7" ht="24.75" customHeight="1">
      <c r="A117" s="85" t="s">
        <v>152</v>
      </c>
      <c r="B117" s="12" t="s">
        <v>93</v>
      </c>
      <c r="C117" s="12" t="s">
        <v>95</v>
      </c>
      <c r="D117" s="12">
        <v>2.794</v>
      </c>
      <c r="E117" s="44" t="s">
        <v>110</v>
      </c>
      <c r="F117" s="3" t="s">
        <v>154</v>
      </c>
      <c r="G117" s="8" t="s">
        <v>16</v>
      </c>
    </row>
    <row r="118" spans="1:7" ht="24.75" customHeight="1">
      <c r="A118" s="48" t="s">
        <v>146</v>
      </c>
      <c r="B118" s="12" t="s">
        <v>94</v>
      </c>
      <c r="C118" s="12" t="s">
        <v>95</v>
      </c>
      <c r="D118" s="12" t="s">
        <v>184</v>
      </c>
      <c r="E118" s="44" t="s">
        <v>110</v>
      </c>
      <c r="F118" s="3" t="s">
        <v>16</v>
      </c>
      <c r="G118" s="53" t="s">
        <v>16</v>
      </c>
    </row>
    <row r="119" spans="1:8" ht="24.75" customHeight="1">
      <c r="A119" s="48" t="s">
        <v>140</v>
      </c>
      <c r="B119" s="12" t="s">
        <v>101</v>
      </c>
      <c r="C119" s="12" t="s">
        <v>102</v>
      </c>
      <c r="D119" s="17">
        <v>405000000</v>
      </c>
      <c r="E119" s="44" t="s">
        <v>128</v>
      </c>
      <c r="F119" s="3" t="s">
        <v>155</v>
      </c>
      <c r="G119" s="9">
        <v>420000000</v>
      </c>
      <c r="H119" s="71" t="s">
        <v>16</v>
      </c>
    </row>
    <row r="120" spans="1:7" ht="24.75" customHeight="1">
      <c r="A120" s="48" t="s">
        <v>141</v>
      </c>
      <c r="B120" s="12" t="s">
        <v>101</v>
      </c>
      <c r="C120" s="12" t="s">
        <v>103</v>
      </c>
      <c r="D120" s="17">
        <f>D119/6.894/1000000</f>
        <v>58.746736292428196</v>
      </c>
      <c r="E120" s="44" t="s">
        <v>128</v>
      </c>
      <c r="F120" s="63" t="s">
        <v>174</v>
      </c>
      <c r="G120" s="60" t="s">
        <v>16</v>
      </c>
    </row>
    <row r="121" spans="1:7" ht="24.75" customHeight="1">
      <c r="A121" s="48" t="s">
        <v>142</v>
      </c>
      <c r="B121" s="12" t="s">
        <v>105</v>
      </c>
      <c r="C121" s="12" t="s">
        <v>106</v>
      </c>
      <c r="D121" s="59">
        <v>23559</v>
      </c>
      <c r="E121" s="44"/>
      <c r="F121" s="63" t="s">
        <v>174</v>
      </c>
      <c r="G121" s="10" t="s">
        <v>185</v>
      </c>
    </row>
    <row r="122" spans="1:7" ht="24.75" customHeight="1">
      <c r="A122" s="48" t="s">
        <v>163</v>
      </c>
      <c r="B122" s="12" t="s">
        <v>105</v>
      </c>
      <c r="C122" s="12" t="s">
        <v>107</v>
      </c>
      <c r="D122" s="17">
        <f>D121/4.448/1000</f>
        <v>5.296537769784172</v>
      </c>
      <c r="E122" s="45" t="s">
        <v>108</v>
      </c>
      <c r="F122" s="3"/>
      <c r="G122" s="8"/>
    </row>
    <row r="123" spans="1:7" ht="24.75" customHeight="1">
      <c r="A123" s="61" t="s">
        <v>183</v>
      </c>
      <c r="B123" s="12" t="s">
        <v>104</v>
      </c>
      <c r="C123" s="12" t="s">
        <v>106</v>
      </c>
      <c r="D123" s="59">
        <v>-23658</v>
      </c>
      <c r="E123" s="47">
        <f>D121+D123</f>
        <v>-99</v>
      </c>
      <c r="F123" s="50" t="s">
        <v>189</v>
      </c>
      <c r="G123" s="10" t="s">
        <v>186</v>
      </c>
    </row>
    <row r="124" spans="1:7" ht="24.75" customHeight="1">
      <c r="A124" s="64" t="s">
        <v>178</v>
      </c>
      <c r="B124" s="22" t="s">
        <v>104</v>
      </c>
      <c r="C124" s="22" t="s">
        <v>107</v>
      </c>
      <c r="D124" s="23">
        <f>D123/4.448/1000</f>
        <v>-5.318794964028776</v>
      </c>
      <c r="E124" s="46">
        <f>E123/4.448/1000</f>
        <v>-0.022257194244604313</v>
      </c>
      <c r="F124" s="70" t="s">
        <v>16</v>
      </c>
      <c r="G124" s="8"/>
    </row>
    <row r="125" spans="1:7" ht="24.75" customHeight="1">
      <c r="A125" s="85" t="s">
        <v>150</v>
      </c>
      <c r="B125" s="12" t="s">
        <v>93</v>
      </c>
      <c r="C125" s="12" t="s">
        <v>95</v>
      </c>
      <c r="D125" s="12">
        <v>4.062</v>
      </c>
      <c r="E125" s="44" t="s">
        <v>110</v>
      </c>
      <c r="F125" s="3" t="s">
        <v>133</v>
      </c>
      <c r="G125" s="8" t="s">
        <v>16</v>
      </c>
    </row>
    <row r="126" spans="1:7" ht="24.75" customHeight="1">
      <c r="A126" s="48" t="s">
        <v>146</v>
      </c>
      <c r="B126" s="12" t="s">
        <v>94</v>
      </c>
      <c r="C126" s="12" t="s">
        <v>95</v>
      </c>
      <c r="D126" s="12" t="s">
        <v>190</v>
      </c>
      <c r="E126" s="44" t="s">
        <v>110</v>
      </c>
      <c r="F126" s="3" t="s">
        <v>16</v>
      </c>
      <c r="G126" s="53" t="s">
        <v>16</v>
      </c>
    </row>
    <row r="127" spans="1:7" ht="24.75" customHeight="1">
      <c r="A127" s="48" t="s">
        <v>140</v>
      </c>
      <c r="B127" s="12" t="s">
        <v>101</v>
      </c>
      <c r="C127" s="12" t="s">
        <v>102</v>
      </c>
      <c r="D127" s="17">
        <v>464000000</v>
      </c>
      <c r="E127" s="44" t="s">
        <v>128</v>
      </c>
      <c r="F127" s="3" t="s">
        <v>134</v>
      </c>
      <c r="G127" s="10">
        <v>621000000</v>
      </c>
    </row>
    <row r="128" spans="1:7" ht="24.75" customHeight="1">
      <c r="A128" s="48" t="s">
        <v>141</v>
      </c>
      <c r="B128" s="12" t="s">
        <v>101</v>
      </c>
      <c r="C128" s="12" t="s">
        <v>103</v>
      </c>
      <c r="D128" s="17">
        <f>D127/6.894/1000000</f>
        <v>67.3049028140412</v>
      </c>
      <c r="E128" s="44" t="s">
        <v>128</v>
      </c>
      <c r="F128" s="63" t="s">
        <v>174</v>
      </c>
      <c r="G128" s="60" t="s">
        <v>16</v>
      </c>
    </row>
    <row r="129" spans="1:7" ht="24.75" customHeight="1">
      <c r="A129" s="48" t="s">
        <v>142</v>
      </c>
      <c r="B129" s="12" t="s">
        <v>105</v>
      </c>
      <c r="C129" s="12" t="s">
        <v>106</v>
      </c>
      <c r="D129" s="59">
        <v>44170</v>
      </c>
      <c r="E129" s="44"/>
      <c r="F129" s="63" t="s">
        <v>174</v>
      </c>
      <c r="G129" s="10" t="s">
        <v>16</v>
      </c>
    </row>
    <row r="130" spans="1:7" ht="24.75" customHeight="1">
      <c r="A130" s="48" t="s">
        <v>163</v>
      </c>
      <c r="B130" s="12" t="s">
        <v>105</v>
      </c>
      <c r="C130" s="12" t="s">
        <v>107</v>
      </c>
      <c r="D130" s="17">
        <f>D129/4.448/1000</f>
        <v>9.930305755395683</v>
      </c>
      <c r="E130" s="45" t="s">
        <v>108</v>
      </c>
      <c r="F130" s="3"/>
      <c r="G130" s="8"/>
    </row>
    <row r="131" spans="1:7" ht="24.75" customHeight="1">
      <c r="A131" s="61" t="s">
        <v>187</v>
      </c>
      <c r="B131" s="12" t="s">
        <v>104</v>
      </c>
      <c r="C131" s="12" t="s">
        <v>106</v>
      </c>
      <c r="D131" s="59">
        <v>-44170</v>
      </c>
      <c r="E131" s="47">
        <f>D129+D131</f>
        <v>0</v>
      </c>
      <c r="F131" s="50" t="s">
        <v>189</v>
      </c>
      <c r="G131" s="10" t="s">
        <v>16</v>
      </c>
    </row>
    <row r="132" spans="1:7" ht="24.75" customHeight="1">
      <c r="A132" s="64" t="s">
        <v>191</v>
      </c>
      <c r="B132" s="22" t="s">
        <v>104</v>
      </c>
      <c r="C132" s="22" t="s">
        <v>107</v>
      </c>
      <c r="D132" s="23">
        <f>D131/4.448/1000</f>
        <v>-9.930305755395683</v>
      </c>
      <c r="E132" s="46">
        <f>E131/4.448/1000</f>
        <v>0</v>
      </c>
      <c r="F132" s="25"/>
      <c r="G132" s="8"/>
    </row>
    <row r="133" spans="1:7" ht="24.75" customHeight="1">
      <c r="A133" s="85" t="s">
        <v>152</v>
      </c>
      <c r="B133" s="12" t="s">
        <v>93</v>
      </c>
      <c r="C133" s="12" t="s">
        <v>95</v>
      </c>
      <c r="D133" s="12">
        <v>2.756</v>
      </c>
      <c r="E133" s="44" t="s">
        <v>110</v>
      </c>
      <c r="F133" s="3" t="s">
        <v>154</v>
      </c>
      <c r="G133" s="8" t="s">
        <v>16</v>
      </c>
    </row>
    <row r="134" spans="1:7" ht="24.75" customHeight="1">
      <c r="A134" s="48" t="s">
        <v>146</v>
      </c>
      <c r="B134" s="12" t="s">
        <v>94</v>
      </c>
      <c r="C134" s="12" t="s">
        <v>95</v>
      </c>
      <c r="D134" s="12" t="s">
        <v>193</v>
      </c>
      <c r="E134" s="44" t="s">
        <v>110</v>
      </c>
      <c r="F134" s="3" t="s">
        <v>16</v>
      </c>
      <c r="G134" s="53" t="s">
        <v>16</v>
      </c>
    </row>
    <row r="135" spans="1:8" ht="24.75" customHeight="1">
      <c r="A135" s="48" t="s">
        <v>140</v>
      </c>
      <c r="B135" s="12" t="s">
        <v>101</v>
      </c>
      <c r="C135" s="12" t="s">
        <v>102</v>
      </c>
      <c r="D135" s="17">
        <v>403000000</v>
      </c>
      <c r="E135" s="44" t="s">
        <v>128</v>
      </c>
      <c r="F135" s="3" t="s">
        <v>155</v>
      </c>
      <c r="G135" s="9">
        <v>421000000</v>
      </c>
      <c r="H135" s="71" t="s">
        <v>16</v>
      </c>
    </row>
    <row r="136" spans="1:7" ht="24.75" customHeight="1">
      <c r="A136" s="48" t="s">
        <v>141</v>
      </c>
      <c r="B136" s="12" t="s">
        <v>101</v>
      </c>
      <c r="C136" s="12" t="s">
        <v>103</v>
      </c>
      <c r="D136" s="17">
        <f>D135/6.894/1000000</f>
        <v>58.45662895271251</v>
      </c>
      <c r="E136" s="44" t="s">
        <v>128</v>
      </c>
      <c r="F136" s="63" t="s">
        <v>174</v>
      </c>
      <c r="G136" s="60" t="s">
        <v>16</v>
      </c>
    </row>
    <row r="137" spans="1:7" ht="24.75" customHeight="1">
      <c r="A137" s="48" t="s">
        <v>142</v>
      </c>
      <c r="B137" s="12" t="s">
        <v>105</v>
      </c>
      <c r="C137" s="12" t="s">
        <v>106</v>
      </c>
      <c r="D137" s="59">
        <v>29476</v>
      </c>
      <c r="E137" s="44"/>
      <c r="F137" s="63" t="s">
        <v>174</v>
      </c>
      <c r="G137" s="10" t="s">
        <v>185</v>
      </c>
    </row>
    <row r="138" spans="1:7" ht="24.75" customHeight="1">
      <c r="A138" s="48" t="s">
        <v>163</v>
      </c>
      <c r="B138" s="12" t="s">
        <v>105</v>
      </c>
      <c r="C138" s="12" t="s">
        <v>107</v>
      </c>
      <c r="D138" s="17">
        <f>D137/4.448/1000</f>
        <v>6.6267985611510785</v>
      </c>
      <c r="E138" s="45" t="s">
        <v>108</v>
      </c>
      <c r="F138" s="3"/>
      <c r="G138" s="8"/>
    </row>
    <row r="139" spans="1:7" ht="24.75" customHeight="1">
      <c r="A139" s="61" t="s">
        <v>192</v>
      </c>
      <c r="B139" s="12" t="s">
        <v>104</v>
      </c>
      <c r="C139" s="12" t="s">
        <v>106</v>
      </c>
      <c r="D139" s="59">
        <v>-29576</v>
      </c>
      <c r="E139" s="47">
        <f>D137+D139</f>
        <v>-100</v>
      </c>
      <c r="F139" s="50" t="s">
        <v>189</v>
      </c>
      <c r="G139" s="10" t="s">
        <v>186</v>
      </c>
    </row>
    <row r="140" spans="1:7" ht="24.75" customHeight="1">
      <c r="A140" s="64" t="s">
        <v>191</v>
      </c>
      <c r="B140" s="22" t="s">
        <v>104</v>
      </c>
      <c r="C140" s="22" t="s">
        <v>107</v>
      </c>
      <c r="D140" s="23">
        <f>D139/4.448/1000</f>
        <v>-6.649280575539567</v>
      </c>
      <c r="E140" s="46">
        <f>E139/4.448/1000</f>
        <v>-0.022482014388489208</v>
      </c>
      <c r="F140" s="70" t="s">
        <v>16</v>
      </c>
      <c r="G140" s="8"/>
    </row>
    <row r="141" spans="1:7" ht="24.75" customHeight="1">
      <c r="A141" s="85" t="s">
        <v>211</v>
      </c>
      <c r="B141" s="12" t="s">
        <v>93</v>
      </c>
      <c r="C141" s="12" t="s">
        <v>95</v>
      </c>
      <c r="D141" s="12">
        <v>5.154</v>
      </c>
      <c r="E141" s="44" t="s">
        <v>110</v>
      </c>
      <c r="F141" s="3" t="s">
        <v>133</v>
      </c>
      <c r="G141" s="8" t="s">
        <v>16</v>
      </c>
    </row>
    <row r="142" spans="1:7" ht="24.75" customHeight="1">
      <c r="A142" s="48" t="s">
        <v>146</v>
      </c>
      <c r="B142" s="12" t="s">
        <v>94</v>
      </c>
      <c r="C142" s="12" t="s">
        <v>95</v>
      </c>
      <c r="D142" s="12" t="s">
        <v>194</v>
      </c>
      <c r="E142" s="44" t="s">
        <v>110</v>
      </c>
      <c r="F142" s="3" t="s">
        <v>250</v>
      </c>
      <c r="G142" s="53" t="s">
        <v>16</v>
      </c>
    </row>
    <row r="143" spans="1:7" ht="24.75" customHeight="1">
      <c r="A143" s="48" t="s">
        <v>140</v>
      </c>
      <c r="B143" s="12" t="s">
        <v>101</v>
      </c>
      <c r="C143" s="12" t="s">
        <v>102</v>
      </c>
      <c r="D143" s="17">
        <v>501000000</v>
      </c>
      <c r="E143" s="44" t="s">
        <v>128</v>
      </c>
      <c r="F143" s="3" t="s">
        <v>195</v>
      </c>
      <c r="G143" s="10">
        <v>688000000</v>
      </c>
    </row>
    <row r="144" spans="1:7" ht="24.75" customHeight="1">
      <c r="A144" s="48" t="s">
        <v>141</v>
      </c>
      <c r="B144" s="12" t="s">
        <v>101</v>
      </c>
      <c r="C144" s="12" t="s">
        <v>103</v>
      </c>
      <c r="D144" s="17">
        <f>D143/6.894/1000000</f>
        <v>72.67188859878154</v>
      </c>
      <c r="E144" s="44" t="s">
        <v>128</v>
      </c>
      <c r="F144" s="63" t="s">
        <v>174</v>
      </c>
      <c r="G144" s="60" t="s">
        <v>16</v>
      </c>
    </row>
    <row r="145" spans="1:7" ht="24.75" customHeight="1">
      <c r="A145" s="48" t="s">
        <v>142</v>
      </c>
      <c r="B145" s="12" t="s">
        <v>105</v>
      </c>
      <c r="C145" s="12" t="s">
        <v>106</v>
      </c>
      <c r="D145" s="59">
        <v>206230</v>
      </c>
      <c r="E145" s="44"/>
      <c r="F145" s="63" t="s">
        <v>174</v>
      </c>
      <c r="G145" s="10">
        <f>D105+D113+D121</f>
        <v>210556</v>
      </c>
    </row>
    <row r="146" spans="1:7" ht="24.75" customHeight="1">
      <c r="A146" s="48" t="s">
        <v>163</v>
      </c>
      <c r="B146" s="12" t="s">
        <v>105</v>
      </c>
      <c r="C146" s="12" t="s">
        <v>107</v>
      </c>
      <c r="D146" s="17">
        <f>D145/4.448/1000</f>
        <v>46.36465827338129</v>
      </c>
      <c r="E146" s="45" t="s">
        <v>108</v>
      </c>
      <c r="F146" s="3"/>
      <c r="G146" s="10" t="s">
        <v>185</v>
      </c>
    </row>
    <row r="147" spans="1:7" ht="24.75" customHeight="1">
      <c r="A147" s="61" t="s">
        <v>196</v>
      </c>
      <c r="B147" s="12" t="s">
        <v>104</v>
      </c>
      <c r="C147" s="12" t="s">
        <v>106</v>
      </c>
      <c r="D147" s="59">
        <v>150770</v>
      </c>
      <c r="E147" s="47">
        <f>D145+D147</f>
        <v>357000</v>
      </c>
      <c r="F147" s="50" t="s">
        <v>189</v>
      </c>
      <c r="G147" s="10">
        <f>D107+D115+D123</f>
        <v>146445</v>
      </c>
    </row>
    <row r="148" spans="1:7" ht="24.75" customHeight="1">
      <c r="A148" s="64" t="s">
        <v>178</v>
      </c>
      <c r="B148" s="22" t="s">
        <v>104</v>
      </c>
      <c r="C148" s="22" t="s">
        <v>107</v>
      </c>
      <c r="D148" s="23">
        <f>D147/4.448/1000</f>
        <v>33.89613309352517</v>
      </c>
      <c r="E148" s="46">
        <f>E147/4.448/1000</f>
        <v>80.26079136690647</v>
      </c>
      <c r="F148" s="25"/>
      <c r="G148" s="10" t="s">
        <v>186</v>
      </c>
    </row>
    <row r="149" spans="1:7" ht="19.5" customHeight="1">
      <c r="A149" s="80" t="s">
        <v>197</v>
      </c>
      <c r="B149" s="81"/>
      <c r="C149" s="81"/>
      <c r="D149" s="81"/>
      <c r="E149" s="81"/>
      <c r="F149" s="82"/>
      <c r="G149"/>
    </row>
    <row r="150" spans="1:7" ht="24.75" customHeight="1">
      <c r="A150" s="83" t="s">
        <v>211</v>
      </c>
      <c r="B150" s="65" t="s">
        <v>93</v>
      </c>
      <c r="C150" s="65" t="s">
        <v>95</v>
      </c>
      <c r="D150" s="65">
        <v>5.829</v>
      </c>
      <c r="E150" s="79" t="s">
        <v>214</v>
      </c>
      <c r="F150" s="68" t="s">
        <v>215</v>
      </c>
      <c r="G150" s="8" t="s">
        <v>16</v>
      </c>
    </row>
    <row r="151" spans="1:7" ht="24.75" customHeight="1">
      <c r="A151" s="48" t="s">
        <v>146</v>
      </c>
      <c r="B151" s="12" t="s">
        <v>94</v>
      </c>
      <c r="C151" s="12" t="s">
        <v>95</v>
      </c>
      <c r="D151" s="12" t="s">
        <v>213</v>
      </c>
      <c r="E151" s="44" t="s">
        <v>214</v>
      </c>
      <c r="F151" s="3" t="s">
        <v>250</v>
      </c>
      <c r="G151" s="53" t="s">
        <v>252</v>
      </c>
    </row>
    <row r="152" spans="1:7" ht="24.75" customHeight="1">
      <c r="A152" s="48" t="s">
        <v>140</v>
      </c>
      <c r="B152" s="12" t="s">
        <v>101</v>
      </c>
      <c r="C152" s="12" t="s">
        <v>102</v>
      </c>
      <c r="D152" s="17">
        <v>500000000</v>
      </c>
      <c r="E152" s="44" t="s">
        <v>128</v>
      </c>
      <c r="F152" s="3" t="s">
        <v>195</v>
      </c>
      <c r="G152" s="10">
        <v>686000000</v>
      </c>
    </row>
    <row r="153" spans="1:7" ht="24.75" customHeight="1">
      <c r="A153" s="48" t="s">
        <v>141</v>
      </c>
      <c r="B153" s="12" t="s">
        <v>101</v>
      </c>
      <c r="C153" s="12" t="s">
        <v>103</v>
      </c>
      <c r="D153" s="17">
        <f>D152/6.894/1000000</f>
        <v>72.52683492892369</v>
      </c>
      <c r="E153" s="44" t="s">
        <v>128</v>
      </c>
      <c r="F153" s="63" t="s">
        <v>174</v>
      </c>
      <c r="G153" s="60" t="s">
        <v>16</v>
      </c>
    </row>
    <row r="154" spans="1:7" ht="24.75" customHeight="1">
      <c r="A154" s="48" t="s">
        <v>142</v>
      </c>
      <c r="B154" s="12" t="s">
        <v>105</v>
      </c>
      <c r="C154" s="12" t="s">
        <v>106</v>
      </c>
      <c r="D154" s="59">
        <v>190340</v>
      </c>
      <c r="E154" s="44"/>
      <c r="F154" s="63" t="s">
        <v>174</v>
      </c>
      <c r="G154" s="10" t="s">
        <v>185</v>
      </c>
    </row>
    <row r="155" spans="1:7" ht="24.75" customHeight="1">
      <c r="A155" s="48" t="s">
        <v>212</v>
      </c>
      <c r="B155" s="12" t="s">
        <v>105</v>
      </c>
      <c r="C155" s="12" t="s">
        <v>107</v>
      </c>
      <c r="D155" s="17">
        <f>D154/4.448/1000</f>
        <v>42.79226618705036</v>
      </c>
      <c r="E155" s="45" t="s">
        <v>108</v>
      </c>
      <c r="F155" s="3"/>
      <c r="G155" s="10" t="s">
        <v>185</v>
      </c>
    </row>
    <row r="156" spans="1:7" ht="24.75" customHeight="1">
      <c r="A156" s="61" t="s">
        <v>218</v>
      </c>
      <c r="B156" s="12" t="s">
        <v>104</v>
      </c>
      <c r="C156" s="12" t="s">
        <v>106</v>
      </c>
      <c r="D156" s="59">
        <v>166650</v>
      </c>
      <c r="E156" s="47">
        <f>D154+D156</f>
        <v>356990</v>
      </c>
      <c r="F156" s="50" t="s">
        <v>189</v>
      </c>
      <c r="G156" s="10" t="s">
        <v>186</v>
      </c>
    </row>
    <row r="157" spans="1:7" ht="24.75" customHeight="1">
      <c r="A157" s="64" t="s">
        <v>178</v>
      </c>
      <c r="B157" s="22" t="s">
        <v>104</v>
      </c>
      <c r="C157" s="22" t="s">
        <v>107</v>
      </c>
      <c r="D157" s="23">
        <f>D156/4.448/1000</f>
        <v>37.46627697841726</v>
      </c>
      <c r="E157" s="46">
        <f>E156/4.448/1000</f>
        <v>80.25854316546761</v>
      </c>
      <c r="F157" s="25"/>
      <c r="G157" s="10" t="s">
        <v>186</v>
      </c>
    </row>
    <row r="158" spans="1:7" ht="24.75" customHeight="1">
      <c r="A158" s="83" t="s">
        <v>211</v>
      </c>
      <c r="B158" s="65" t="s">
        <v>93</v>
      </c>
      <c r="C158" s="65" t="s">
        <v>95</v>
      </c>
      <c r="D158" s="65">
        <v>6.836</v>
      </c>
      <c r="E158" s="79" t="s">
        <v>214</v>
      </c>
      <c r="F158" s="68" t="s">
        <v>215</v>
      </c>
      <c r="G158" s="8" t="s">
        <v>16</v>
      </c>
    </row>
    <row r="159" spans="1:7" ht="24.75" customHeight="1">
      <c r="A159" s="48" t="s">
        <v>146</v>
      </c>
      <c r="B159" s="12" t="s">
        <v>94</v>
      </c>
      <c r="C159" s="12" t="s">
        <v>95</v>
      </c>
      <c r="D159" s="12" t="s">
        <v>216</v>
      </c>
      <c r="E159" s="44" t="s">
        <v>214</v>
      </c>
      <c r="F159" s="3" t="s">
        <v>250</v>
      </c>
      <c r="G159" s="53" t="s">
        <v>246</v>
      </c>
    </row>
    <row r="160" spans="1:7" ht="24.75" customHeight="1">
      <c r="A160" s="48" t="s">
        <v>140</v>
      </c>
      <c r="B160" s="12" t="s">
        <v>101</v>
      </c>
      <c r="C160" s="12" t="s">
        <v>102</v>
      </c>
      <c r="D160" s="17">
        <v>497000000</v>
      </c>
      <c r="E160" s="44" t="s">
        <v>128</v>
      </c>
      <c r="F160" s="3" t="s">
        <v>195</v>
      </c>
      <c r="G160" s="10">
        <v>682000000</v>
      </c>
    </row>
    <row r="161" spans="1:7" ht="24.75" customHeight="1">
      <c r="A161" s="48" t="s">
        <v>141</v>
      </c>
      <c r="B161" s="12" t="s">
        <v>101</v>
      </c>
      <c r="C161" s="12" t="s">
        <v>103</v>
      </c>
      <c r="D161" s="17">
        <f>D160/6.894/1000000</f>
        <v>72.09167391935016</v>
      </c>
      <c r="E161" s="44" t="s">
        <v>128</v>
      </c>
      <c r="F161" s="63" t="s">
        <v>174</v>
      </c>
      <c r="G161" s="60" t="s">
        <v>16</v>
      </c>
    </row>
    <row r="162" spans="1:7" ht="24.75" customHeight="1">
      <c r="A162" s="48" t="s">
        <v>142</v>
      </c>
      <c r="B162" s="12" t="s">
        <v>105</v>
      </c>
      <c r="C162" s="12" t="s">
        <v>106</v>
      </c>
      <c r="D162" s="59">
        <v>189400</v>
      </c>
      <c r="E162" s="44"/>
      <c r="F162" s="63" t="s">
        <v>174</v>
      </c>
      <c r="G162" s="10" t="s">
        <v>185</v>
      </c>
    </row>
    <row r="163" spans="1:7" ht="24.75" customHeight="1">
      <c r="A163" s="48" t="s">
        <v>212</v>
      </c>
      <c r="B163" s="12" t="s">
        <v>105</v>
      </c>
      <c r="C163" s="12" t="s">
        <v>107</v>
      </c>
      <c r="D163" s="17">
        <f>D162/4.448/1000</f>
        <v>42.58093525179856</v>
      </c>
      <c r="E163" s="45" t="s">
        <v>108</v>
      </c>
      <c r="F163" s="3"/>
      <c r="G163" s="10" t="s">
        <v>185</v>
      </c>
    </row>
    <row r="164" spans="1:7" ht="24.75" customHeight="1">
      <c r="A164" s="61" t="s">
        <v>245</v>
      </c>
      <c r="B164" s="12" t="s">
        <v>104</v>
      </c>
      <c r="C164" s="12" t="s">
        <v>106</v>
      </c>
      <c r="D164" s="59">
        <v>166760</v>
      </c>
      <c r="E164" s="47">
        <f>D162+D164</f>
        <v>356160</v>
      </c>
      <c r="F164" s="50" t="s">
        <v>189</v>
      </c>
      <c r="G164" s="10" t="s">
        <v>186</v>
      </c>
    </row>
    <row r="165" spans="1:7" ht="24.75" customHeight="1">
      <c r="A165" s="64" t="s">
        <v>178</v>
      </c>
      <c r="B165" s="22" t="s">
        <v>104</v>
      </c>
      <c r="C165" s="22" t="s">
        <v>107</v>
      </c>
      <c r="D165" s="23">
        <f>D164/4.448/1000</f>
        <v>37.4910071942446</v>
      </c>
      <c r="E165" s="46">
        <f>E164/4.448/1000</f>
        <v>80.07194244604317</v>
      </c>
      <c r="F165" s="25"/>
      <c r="G165" s="10" t="s">
        <v>186</v>
      </c>
    </row>
    <row r="166" spans="1:7" ht="24.75" customHeight="1">
      <c r="A166" s="83" t="s">
        <v>211</v>
      </c>
      <c r="B166" s="65" t="s">
        <v>93</v>
      </c>
      <c r="C166" s="65" t="s">
        <v>95</v>
      </c>
      <c r="D166" s="65">
        <v>6.26</v>
      </c>
      <c r="E166" s="79" t="s">
        <v>214</v>
      </c>
      <c r="F166" s="68" t="s">
        <v>215</v>
      </c>
      <c r="G166" s="8" t="s">
        <v>16</v>
      </c>
    </row>
    <row r="167" spans="1:7" ht="24.75" customHeight="1">
      <c r="A167" s="48" t="s">
        <v>146</v>
      </c>
      <c r="B167" s="12" t="s">
        <v>94</v>
      </c>
      <c r="C167" s="12" t="s">
        <v>95</v>
      </c>
      <c r="D167" s="12" t="s">
        <v>219</v>
      </c>
      <c r="E167" s="44" t="s">
        <v>214</v>
      </c>
      <c r="F167" s="3" t="s">
        <v>248</v>
      </c>
      <c r="G167" s="53" t="s">
        <v>253</v>
      </c>
    </row>
    <row r="168" spans="1:7" ht="24.75" customHeight="1">
      <c r="A168" s="48" t="s">
        <v>140</v>
      </c>
      <c r="B168" s="12" t="s">
        <v>101</v>
      </c>
      <c r="C168" s="12" t="s">
        <v>102</v>
      </c>
      <c r="D168" s="17">
        <v>503000000</v>
      </c>
      <c r="E168" s="44" t="s">
        <v>128</v>
      </c>
      <c r="F168" s="3" t="s">
        <v>195</v>
      </c>
      <c r="G168" s="10">
        <v>684000000</v>
      </c>
    </row>
    <row r="169" spans="1:7" ht="24.75" customHeight="1">
      <c r="A169" s="48" t="s">
        <v>141</v>
      </c>
      <c r="B169" s="12" t="s">
        <v>101</v>
      </c>
      <c r="C169" s="12" t="s">
        <v>103</v>
      </c>
      <c r="D169" s="17">
        <f>D168/6.894/1000000</f>
        <v>72.96199593849724</v>
      </c>
      <c r="E169" s="44" t="s">
        <v>128</v>
      </c>
      <c r="F169" s="63" t="s">
        <v>174</v>
      </c>
      <c r="G169" s="60" t="s">
        <v>16</v>
      </c>
    </row>
    <row r="170" spans="1:7" ht="24.75" customHeight="1">
      <c r="A170" s="48" t="s">
        <v>142</v>
      </c>
      <c r="B170" s="12" t="s">
        <v>105</v>
      </c>
      <c r="C170" s="12" t="s">
        <v>106</v>
      </c>
      <c r="D170" s="59">
        <v>189230</v>
      </c>
      <c r="E170" s="44"/>
      <c r="F170" s="63" t="s">
        <v>174</v>
      </c>
      <c r="G170" s="10" t="s">
        <v>185</v>
      </c>
    </row>
    <row r="171" spans="1:7" ht="24.75" customHeight="1">
      <c r="A171" s="48" t="s">
        <v>212</v>
      </c>
      <c r="B171" s="12" t="s">
        <v>105</v>
      </c>
      <c r="C171" s="12" t="s">
        <v>107</v>
      </c>
      <c r="D171" s="17">
        <f>D170/4.448/1000</f>
        <v>42.54271582733813</v>
      </c>
      <c r="E171" s="45" t="s">
        <v>108</v>
      </c>
      <c r="F171" s="3"/>
      <c r="G171" s="10" t="s">
        <v>185</v>
      </c>
    </row>
    <row r="172" spans="1:7" ht="24.75" customHeight="1">
      <c r="A172" s="61" t="s">
        <v>217</v>
      </c>
      <c r="B172" s="12" t="s">
        <v>104</v>
      </c>
      <c r="C172" s="12" t="s">
        <v>106</v>
      </c>
      <c r="D172" s="59">
        <v>167200</v>
      </c>
      <c r="E172" s="47">
        <f>D170+D172</f>
        <v>356430</v>
      </c>
      <c r="F172" s="50" t="s">
        <v>189</v>
      </c>
      <c r="G172" s="10" t="s">
        <v>186</v>
      </c>
    </row>
    <row r="173" spans="1:7" ht="24.75" customHeight="1">
      <c r="A173" s="64" t="s">
        <v>178</v>
      </c>
      <c r="B173" s="22" t="s">
        <v>104</v>
      </c>
      <c r="C173" s="22" t="s">
        <v>107</v>
      </c>
      <c r="D173" s="23">
        <f>D172/4.448/1000</f>
        <v>37.589928057553955</v>
      </c>
      <c r="E173" s="46">
        <f>E172/4.448/1000</f>
        <v>80.13264388489208</v>
      </c>
      <c r="F173" s="25"/>
      <c r="G173" s="10" t="s">
        <v>186</v>
      </c>
    </row>
    <row r="174" spans="1:7" ht="24.75" customHeight="1">
      <c r="A174" s="83" t="s">
        <v>211</v>
      </c>
      <c r="B174" s="65" t="s">
        <v>93</v>
      </c>
      <c r="C174" s="65" t="s">
        <v>95</v>
      </c>
      <c r="D174" s="65">
        <v>5.699</v>
      </c>
      <c r="E174" s="79" t="s">
        <v>214</v>
      </c>
      <c r="F174" s="68" t="s">
        <v>215</v>
      </c>
      <c r="G174" s="8" t="s">
        <v>16</v>
      </c>
    </row>
    <row r="175" spans="1:7" ht="24.75" customHeight="1">
      <c r="A175" s="48" t="s">
        <v>146</v>
      </c>
      <c r="B175" s="12" t="s">
        <v>94</v>
      </c>
      <c r="C175" s="12" t="s">
        <v>95</v>
      </c>
      <c r="D175" s="12" t="s">
        <v>221</v>
      </c>
      <c r="E175" s="44" t="s">
        <v>214</v>
      </c>
      <c r="F175" s="3" t="s">
        <v>248</v>
      </c>
      <c r="G175" s="53" t="s">
        <v>222</v>
      </c>
    </row>
    <row r="176" spans="1:7" ht="24.75" customHeight="1">
      <c r="A176" s="48" t="s">
        <v>140</v>
      </c>
      <c r="B176" s="12" t="s">
        <v>101</v>
      </c>
      <c r="C176" s="12" t="s">
        <v>102</v>
      </c>
      <c r="D176" s="17">
        <v>490000000</v>
      </c>
      <c r="E176" s="44" t="s">
        <v>128</v>
      </c>
      <c r="F176" s="3" t="s">
        <v>195</v>
      </c>
      <c r="G176" s="10">
        <v>669000000</v>
      </c>
    </row>
    <row r="177" spans="1:7" ht="24.75" customHeight="1">
      <c r="A177" s="48" t="s">
        <v>141</v>
      </c>
      <c r="B177" s="12" t="s">
        <v>101</v>
      </c>
      <c r="C177" s="12" t="s">
        <v>103</v>
      </c>
      <c r="D177" s="17">
        <f>D176/6.894/1000000</f>
        <v>71.07629823034522</v>
      </c>
      <c r="E177" s="44" t="s">
        <v>128</v>
      </c>
      <c r="F177" s="63" t="s">
        <v>174</v>
      </c>
      <c r="G177" s="60" t="s">
        <v>16</v>
      </c>
    </row>
    <row r="178" spans="1:7" ht="24.75" customHeight="1">
      <c r="A178" s="48" t="s">
        <v>142</v>
      </c>
      <c r="B178" s="12" t="s">
        <v>105</v>
      </c>
      <c r="C178" s="12" t="s">
        <v>106</v>
      </c>
      <c r="D178" s="59">
        <v>189260</v>
      </c>
      <c r="E178" s="44"/>
      <c r="F178" s="63" t="s">
        <v>174</v>
      </c>
      <c r="G178" s="10" t="s">
        <v>185</v>
      </c>
    </row>
    <row r="179" spans="1:7" ht="24.75" customHeight="1">
      <c r="A179" s="48" t="s">
        <v>212</v>
      </c>
      <c r="B179" s="12" t="s">
        <v>105</v>
      </c>
      <c r="C179" s="12" t="s">
        <v>107</v>
      </c>
      <c r="D179" s="17">
        <f>D178/4.448/1000</f>
        <v>42.54946043165467</v>
      </c>
      <c r="E179" s="45" t="s">
        <v>108</v>
      </c>
      <c r="F179" s="3"/>
      <c r="G179" s="10" t="s">
        <v>185</v>
      </c>
    </row>
    <row r="180" spans="1:7" ht="24.75" customHeight="1">
      <c r="A180" s="61" t="s">
        <v>220</v>
      </c>
      <c r="B180" s="12" t="s">
        <v>104</v>
      </c>
      <c r="C180" s="12" t="s">
        <v>106</v>
      </c>
      <c r="D180" s="59">
        <v>167760</v>
      </c>
      <c r="E180" s="47">
        <f>D178+D180</f>
        <v>357020</v>
      </c>
      <c r="F180" s="50" t="s">
        <v>189</v>
      </c>
      <c r="G180" s="10" t="s">
        <v>186</v>
      </c>
    </row>
    <row r="181" spans="1:7" ht="24.75" customHeight="1">
      <c r="A181" s="64" t="s">
        <v>178</v>
      </c>
      <c r="B181" s="22" t="s">
        <v>104</v>
      </c>
      <c r="C181" s="22" t="s">
        <v>107</v>
      </c>
      <c r="D181" s="23">
        <f>D180/4.448/1000</f>
        <v>37.71582733812949</v>
      </c>
      <c r="E181" s="46">
        <f>E180/4.448/1000</f>
        <v>80.26528776978417</v>
      </c>
      <c r="F181" s="25"/>
      <c r="G181" s="10" t="s">
        <v>186</v>
      </c>
    </row>
    <row r="182" spans="1:7" ht="24.75" customHeight="1">
      <c r="A182" s="83" t="s">
        <v>211</v>
      </c>
      <c r="B182" s="65" t="s">
        <v>93</v>
      </c>
      <c r="C182" s="65" t="s">
        <v>95</v>
      </c>
      <c r="D182" s="65">
        <v>9.664</v>
      </c>
      <c r="E182" s="79" t="s">
        <v>214</v>
      </c>
      <c r="F182" s="68" t="s">
        <v>215</v>
      </c>
      <c r="G182" s="8" t="s">
        <v>16</v>
      </c>
    </row>
    <row r="183" spans="1:7" ht="24.75" customHeight="1">
      <c r="A183" s="48" t="s">
        <v>146</v>
      </c>
      <c r="B183" s="12" t="s">
        <v>94</v>
      </c>
      <c r="C183" s="12" t="s">
        <v>95</v>
      </c>
      <c r="D183" s="12" t="s">
        <v>224</v>
      </c>
      <c r="E183" s="44" t="s">
        <v>214</v>
      </c>
      <c r="F183" s="3" t="s">
        <v>248</v>
      </c>
      <c r="G183" s="53" t="s">
        <v>225</v>
      </c>
    </row>
    <row r="184" spans="1:7" ht="24.75" customHeight="1">
      <c r="A184" s="48" t="s">
        <v>140</v>
      </c>
      <c r="B184" s="12" t="s">
        <v>101</v>
      </c>
      <c r="C184" s="12" t="s">
        <v>102</v>
      </c>
      <c r="D184" s="17">
        <v>496000000</v>
      </c>
      <c r="E184" s="44" t="s">
        <v>128</v>
      </c>
      <c r="F184" s="3" t="s">
        <v>134</v>
      </c>
      <c r="G184" s="10">
        <v>676000000</v>
      </c>
    </row>
    <row r="185" spans="1:7" ht="24.75" customHeight="1">
      <c r="A185" s="48" t="s">
        <v>141</v>
      </c>
      <c r="B185" s="12" t="s">
        <v>101</v>
      </c>
      <c r="C185" s="12" t="s">
        <v>103</v>
      </c>
      <c r="D185" s="17">
        <f>D184/6.894/1000000</f>
        <v>71.94662024949231</v>
      </c>
      <c r="E185" s="44" t="s">
        <v>128</v>
      </c>
      <c r="F185" s="63" t="s">
        <v>174</v>
      </c>
      <c r="G185" s="60" t="s">
        <v>16</v>
      </c>
    </row>
    <row r="186" spans="1:7" ht="24.75" customHeight="1">
      <c r="A186" s="48" t="s">
        <v>142</v>
      </c>
      <c r="B186" s="12" t="s">
        <v>105</v>
      </c>
      <c r="C186" s="12" t="s">
        <v>106</v>
      </c>
      <c r="D186" s="59">
        <v>187100</v>
      </c>
      <c r="E186" s="44"/>
      <c r="F186" s="63" t="s">
        <v>174</v>
      </c>
      <c r="G186" s="10" t="s">
        <v>185</v>
      </c>
    </row>
    <row r="187" spans="1:7" ht="24.75" customHeight="1">
      <c r="A187" s="48" t="s">
        <v>212</v>
      </c>
      <c r="B187" s="12" t="s">
        <v>105</v>
      </c>
      <c r="C187" s="12" t="s">
        <v>107</v>
      </c>
      <c r="D187" s="17">
        <f>D186/4.448/1000</f>
        <v>42.0638489208633</v>
      </c>
      <c r="E187" s="45" t="s">
        <v>108</v>
      </c>
      <c r="F187" s="3"/>
      <c r="G187" s="10" t="s">
        <v>185</v>
      </c>
    </row>
    <row r="188" spans="1:7" ht="24.75" customHeight="1">
      <c r="A188" s="61" t="s">
        <v>223</v>
      </c>
      <c r="B188" s="12" t="s">
        <v>104</v>
      </c>
      <c r="C188" s="12" t="s">
        <v>106</v>
      </c>
      <c r="D188" s="59">
        <v>165920</v>
      </c>
      <c r="E188" s="47">
        <f>D186+D188</f>
        <v>353020</v>
      </c>
      <c r="F188" s="50" t="s">
        <v>189</v>
      </c>
      <c r="G188" s="10" t="s">
        <v>186</v>
      </c>
    </row>
    <row r="189" spans="1:7" ht="24.75" customHeight="1">
      <c r="A189" s="64" t="s">
        <v>178</v>
      </c>
      <c r="B189" s="22" t="s">
        <v>104</v>
      </c>
      <c r="C189" s="22" t="s">
        <v>107</v>
      </c>
      <c r="D189" s="23">
        <f>D188/4.448/1000</f>
        <v>37.30215827338129</v>
      </c>
      <c r="E189" s="46">
        <f>E188/4.448/1000</f>
        <v>79.36600719424459</v>
      </c>
      <c r="F189" s="25"/>
      <c r="G189" s="10" t="s">
        <v>186</v>
      </c>
    </row>
    <row r="190" spans="1:7" ht="24.75" customHeight="1">
      <c r="A190" s="83" t="s">
        <v>211</v>
      </c>
      <c r="B190" s="65" t="s">
        <v>93</v>
      </c>
      <c r="C190" s="65" t="s">
        <v>95</v>
      </c>
      <c r="D190" s="65">
        <v>9.296</v>
      </c>
      <c r="E190" s="79" t="s">
        <v>214</v>
      </c>
      <c r="F190" s="68" t="s">
        <v>215</v>
      </c>
      <c r="G190" s="8" t="s">
        <v>16</v>
      </c>
    </row>
    <row r="191" spans="1:7" ht="24.75" customHeight="1">
      <c r="A191" s="48" t="s">
        <v>146</v>
      </c>
      <c r="B191" s="12" t="s">
        <v>94</v>
      </c>
      <c r="C191" s="12" t="s">
        <v>95</v>
      </c>
      <c r="D191" s="12" t="s">
        <v>244</v>
      </c>
      <c r="E191" s="44" t="s">
        <v>214</v>
      </c>
      <c r="F191" s="3" t="s">
        <v>248</v>
      </c>
      <c r="G191" s="53" t="s">
        <v>243</v>
      </c>
    </row>
    <row r="192" spans="1:7" ht="24.75" customHeight="1">
      <c r="A192" s="48" t="s">
        <v>140</v>
      </c>
      <c r="B192" s="12" t="s">
        <v>101</v>
      </c>
      <c r="C192" s="12" t="s">
        <v>102</v>
      </c>
      <c r="D192" s="17">
        <v>485000000</v>
      </c>
      <c r="E192" s="44" t="s">
        <v>128</v>
      </c>
      <c r="F192" s="3" t="s">
        <v>134</v>
      </c>
      <c r="G192" s="10">
        <v>658000000</v>
      </c>
    </row>
    <row r="193" spans="1:7" ht="24.75" customHeight="1">
      <c r="A193" s="48" t="s">
        <v>141</v>
      </c>
      <c r="B193" s="12" t="s">
        <v>101</v>
      </c>
      <c r="C193" s="12" t="s">
        <v>103</v>
      </c>
      <c r="D193" s="17">
        <f>D192/6.894/1000000</f>
        <v>70.351029881056</v>
      </c>
      <c r="E193" s="44" t="s">
        <v>128</v>
      </c>
      <c r="F193" s="63" t="s">
        <v>174</v>
      </c>
      <c r="G193" s="60" t="s">
        <v>16</v>
      </c>
    </row>
    <row r="194" spans="1:7" ht="24.75" customHeight="1">
      <c r="A194" s="48" t="s">
        <v>142</v>
      </c>
      <c r="B194" s="12" t="s">
        <v>105</v>
      </c>
      <c r="C194" s="12" t="s">
        <v>106</v>
      </c>
      <c r="D194" s="59">
        <v>183550</v>
      </c>
      <c r="E194" s="44"/>
      <c r="F194" s="63" t="s">
        <v>174</v>
      </c>
      <c r="G194" s="10" t="s">
        <v>185</v>
      </c>
    </row>
    <row r="195" spans="1:7" ht="24.75" customHeight="1">
      <c r="A195" s="48" t="s">
        <v>212</v>
      </c>
      <c r="B195" s="12" t="s">
        <v>105</v>
      </c>
      <c r="C195" s="12" t="s">
        <v>107</v>
      </c>
      <c r="D195" s="17">
        <f>D194/4.448/1000</f>
        <v>41.26573741007194</v>
      </c>
      <c r="E195" s="45" t="s">
        <v>108</v>
      </c>
      <c r="F195" s="3"/>
      <c r="G195" s="10" t="s">
        <v>185</v>
      </c>
    </row>
    <row r="196" spans="1:7" ht="24.75" customHeight="1">
      <c r="A196" s="61" t="s">
        <v>242</v>
      </c>
      <c r="B196" s="12" t="s">
        <v>104</v>
      </c>
      <c r="C196" s="12" t="s">
        <v>106</v>
      </c>
      <c r="D196" s="59">
        <v>164240</v>
      </c>
      <c r="E196" s="47">
        <f>D194+D196</f>
        <v>347790</v>
      </c>
      <c r="F196" s="50" t="s">
        <v>189</v>
      </c>
      <c r="G196" s="10" t="s">
        <v>186</v>
      </c>
    </row>
    <row r="197" spans="1:7" ht="24.75" customHeight="1">
      <c r="A197" s="64" t="s">
        <v>178</v>
      </c>
      <c r="B197" s="22" t="s">
        <v>104</v>
      </c>
      <c r="C197" s="22" t="s">
        <v>107</v>
      </c>
      <c r="D197" s="23">
        <f>D196/4.448/1000</f>
        <v>36.92446043165467</v>
      </c>
      <c r="E197" s="46">
        <f>E196/4.448/1000</f>
        <v>78.1901978417266</v>
      </c>
      <c r="F197" s="25"/>
      <c r="G197" s="10" t="s">
        <v>186</v>
      </c>
    </row>
    <row r="198" spans="1:7" ht="24.75" customHeight="1">
      <c r="A198" s="83" t="s">
        <v>211</v>
      </c>
      <c r="B198" s="65" t="s">
        <v>93</v>
      </c>
      <c r="C198" s="65" t="s">
        <v>95</v>
      </c>
      <c r="D198" s="65">
        <v>5.671</v>
      </c>
      <c r="E198" s="79" t="s">
        <v>214</v>
      </c>
      <c r="F198" s="68" t="s">
        <v>215</v>
      </c>
      <c r="G198" s="8" t="s">
        <v>16</v>
      </c>
    </row>
    <row r="199" spans="1:7" ht="24.75" customHeight="1">
      <c r="A199" s="48" t="s">
        <v>146</v>
      </c>
      <c r="B199" s="12" t="s">
        <v>94</v>
      </c>
      <c r="C199" s="12" t="s">
        <v>95</v>
      </c>
      <c r="D199" s="12" t="s">
        <v>290</v>
      </c>
      <c r="E199" s="44" t="s">
        <v>214</v>
      </c>
      <c r="F199" s="3" t="s">
        <v>248</v>
      </c>
      <c r="G199" s="53" t="s">
        <v>227</v>
      </c>
    </row>
    <row r="200" spans="1:7" ht="24.75" customHeight="1">
      <c r="A200" s="48" t="s">
        <v>140</v>
      </c>
      <c r="B200" s="12" t="s">
        <v>101</v>
      </c>
      <c r="C200" s="12" t="s">
        <v>102</v>
      </c>
      <c r="D200" s="17">
        <v>495000000</v>
      </c>
      <c r="E200" s="44" t="s">
        <v>128</v>
      </c>
      <c r="F200" s="3" t="s">
        <v>195</v>
      </c>
      <c r="G200" s="10">
        <v>677000000</v>
      </c>
    </row>
    <row r="201" spans="1:7" ht="24.75" customHeight="1">
      <c r="A201" s="48" t="s">
        <v>141</v>
      </c>
      <c r="B201" s="12" t="s">
        <v>101</v>
      </c>
      <c r="C201" s="12" t="s">
        <v>103</v>
      </c>
      <c r="D201" s="17">
        <f>D200/6.894/1000000</f>
        <v>71.80156657963445</v>
      </c>
      <c r="E201" s="44" t="s">
        <v>128</v>
      </c>
      <c r="F201" s="63" t="s">
        <v>174</v>
      </c>
      <c r="G201" s="60" t="s">
        <v>16</v>
      </c>
    </row>
    <row r="202" spans="1:7" ht="24.75" customHeight="1">
      <c r="A202" s="48" t="s">
        <v>142</v>
      </c>
      <c r="B202" s="12" t="s">
        <v>105</v>
      </c>
      <c r="C202" s="12" t="s">
        <v>106</v>
      </c>
      <c r="D202" s="59">
        <v>189590</v>
      </c>
      <c r="E202" s="44"/>
      <c r="F202" s="63" t="s">
        <v>174</v>
      </c>
      <c r="G202" s="10" t="s">
        <v>185</v>
      </c>
    </row>
    <row r="203" spans="1:7" ht="24.75" customHeight="1">
      <c r="A203" s="48" t="s">
        <v>212</v>
      </c>
      <c r="B203" s="12" t="s">
        <v>105</v>
      </c>
      <c r="C203" s="12" t="s">
        <v>107</v>
      </c>
      <c r="D203" s="17">
        <f>D202/4.448/1000</f>
        <v>42.62365107913669</v>
      </c>
      <c r="E203" s="45" t="s">
        <v>108</v>
      </c>
      <c r="F203" s="3"/>
      <c r="G203" s="10" t="s">
        <v>185</v>
      </c>
    </row>
    <row r="204" spans="1:7" ht="24.75" customHeight="1">
      <c r="A204" s="61" t="s">
        <v>226</v>
      </c>
      <c r="B204" s="12" t="s">
        <v>104</v>
      </c>
      <c r="C204" s="12" t="s">
        <v>106</v>
      </c>
      <c r="D204" s="59">
        <v>167420</v>
      </c>
      <c r="E204" s="47">
        <f>D202+D204</f>
        <v>357010</v>
      </c>
      <c r="F204" s="50" t="s">
        <v>189</v>
      </c>
      <c r="G204" s="10" t="s">
        <v>186</v>
      </c>
    </row>
    <row r="205" spans="1:7" ht="24.75" customHeight="1">
      <c r="A205" s="64" t="s">
        <v>178</v>
      </c>
      <c r="B205" s="22" t="s">
        <v>104</v>
      </c>
      <c r="C205" s="22" t="s">
        <v>107</v>
      </c>
      <c r="D205" s="23">
        <f>D204/4.448/1000</f>
        <v>37.63938848920863</v>
      </c>
      <c r="E205" s="46">
        <f>E204/4.448/1000</f>
        <v>80.2630395683453</v>
      </c>
      <c r="F205" s="25"/>
      <c r="G205" s="10" t="s">
        <v>186</v>
      </c>
    </row>
    <row r="206" spans="1:7" ht="24.75" customHeight="1">
      <c r="A206" s="83" t="s">
        <v>211</v>
      </c>
      <c r="B206" s="65" t="s">
        <v>93</v>
      </c>
      <c r="C206" s="65" t="s">
        <v>95</v>
      </c>
      <c r="D206" s="65">
        <v>5.956</v>
      </c>
      <c r="E206" s="79" t="s">
        <v>214</v>
      </c>
      <c r="F206" s="68" t="s">
        <v>215</v>
      </c>
      <c r="G206" s="8" t="s">
        <v>16</v>
      </c>
    </row>
    <row r="207" spans="1:7" ht="24.75" customHeight="1">
      <c r="A207" s="48" t="s">
        <v>146</v>
      </c>
      <c r="B207" s="12" t="s">
        <v>94</v>
      </c>
      <c r="C207" s="12" t="s">
        <v>95</v>
      </c>
      <c r="D207" s="12" t="s">
        <v>291</v>
      </c>
      <c r="E207" s="44" t="s">
        <v>214</v>
      </c>
      <c r="F207" s="3" t="s">
        <v>249</v>
      </c>
      <c r="G207" s="53" t="s">
        <v>251</v>
      </c>
    </row>
    <row r="208" spans="1:7" ht="24.75" customHeight="1">
      <c r="A208" s="48" t="s">
        <v>140</v>
      </c>
      <c r="B208" s="12" t="s">
        <v>101</v>
      </c>
      <c r="C208" s="12" t="s">
        <v>102</v>
      </c>
      <c r="D208" s="17">
        <v>490000000</v>
      </c>
      <c r="E208" s="44" t="s">
        <v>128</v>
      </c>
      <c r="F208" s="3" t="s">
        <v>195</v>
      </c>
      <c r="G208" s="10">
        <v>672000000</v>
      </c>
    </row>
    <row r="209" spans="1:7" ht="24.75" customHeight="1">
      <c r="A209" s="48" t="s">
        <v>141</v>
      </c>
      <c r="B209" s="12" t="s">
        <v>101</v>
      </c>
      <c r="C209" s="12" t="s">
        <v>103</v>
      </c>
      <c r="D209" s="17">
        <f>D208/6.894/1000000</f>
        <v>71.07629823034522</v>
      </c>
      <c r="E209" s="44" t="s">
        <v>128</v>
      </c>
      <c r="F209" s="63" t="s">
        <v>174</v>
      </c>
      <c r="G209" s="60" t="s">
        <v>16</v>
      </c>
    </row>
    <row r="210" spans="1:7" ht="24.75" customHeight="1">
      <c r="A210" s="48" t="s">
        <v>142</v>
      </c>
      <c r="B210" s="12" t="s">
        <v>105</v>
      </c>
      <c r="C210" s="12" t="s">
        <v>106</v>
      </c>
      <c r="D210" s="59">
        <v>189120</v>
      </c>
      <c r="E210" s="44"/>
      <c r="F210" s="63" t="s">
        <v>174</v>
      </c>
      <c r="G210" s="10" t="s">
        <v>185</v>
      </c>
    </row>
    <row r="211" spans="1:7" ht="24.75" customHeight="1">
      <c r="A211" s="48" t="s">
        <v>212</v>
      </c>
      <c r="B211" s="12" t="s">
        <v>105</v>
      </c>
      <c r="C211" s="12" t="s">
        <v>107</v>
      </c>
      <c r="D211" s="17">
        <f>D210/4.448/1000</f>
        <v>42.51798561151079</v>
      </c>
      <c r="E211" s="45" t="s">
        <v>108</v>
      </c>
      <c r="F211" s="3"/>
      <c r="G211" s="10" t="s">
        <v>185</v>
      </c>
    </row>
    <row r="212" spans="1:7" ht="24.75" customHeight="1">
      <c r="A212" s="61" t="s">
        <v>247</v>
      </c>
      <c r="B212" s="12" t="s">
        <v>104</v>
      </c>
      <c r="C212" s="12" t="s">
        <v>106</v>
      </c>
      <c r="D212" s="59">
        <v>167510</v>
      </c>
      <c r="E212" s="47">
        <f>D210+D212</f>
        <v>356630</v>
      </c>
      <c r="F212" s="50" t="s">
        <v>189</v>
      </c>
      <c r="G212" s="10" t="s">
        <v>186</v>
      </c>
    </row>
    <row r="213" spans="1:7" ht="24.75" customHeight="1">
      <c r="A213" s="64" t="s">
        <v>178</v>
      </c>
      <c r="B213" s="22" t="s">
        <v>104</v>
      </c>
      <c r="C213" s="22" t="s">
        <v>107</v>
      </c>
      <c r="D213" s="23">
        <f>D212/4.448/1000</f>
        <v>37.65962230215827</v>
      </c>
      <c r="E213" s="46">
        <f>E212/4.448/1000</f>
        <v>80.17760791366905</v>
      </c>
      <c r="F213" s="25"/>
      <c r="G213" s="10" t="s">
        <v>186</v>
      </c>
    </row>
    <row r="214" spans="1:7" ht="24.75" customHeight="1">
      <c r="A214" s="83" t="s">
        <v>211</v>
      </c>
      <c r="B214" s="65" t="s">
        <v>93</v>
      </c>
      <c r="C214" s="65" t="s">
        <v>95</v>
      </c>
      <c r="D214" s="65">
        <v>4.86</v>
      </c>
      <c r="E214" s="79" t="s">
        <v>214</v>
      </c>
      <c r="F214" s="68" t="s">
        <v>215</v>
      </c>
      <c r="G214" s="8" t="s">
        <v>16</v>
      </c>
    </row>
    <row r="215" spans="1:7" ht="24.75" customHeight="1">
      <c r="A215" s="48" t="s">
        <v>146</v>
      </c>
      <c r="B215" s="12" t="s">
        <v>94</v>
      </c>
      <c r="C215" s="12" t="s">
        <v>95</v>
      </c>
      <c r="D215" s="12" t="s">
        <v>228</v>
      </c>
      <c r="E215" s="44" t="s">
        <v>214</v>
      </c>
      <c r="F215" s="3" t="s">
        <v>249</v>
      </c>
      <c r="G215" s="53" t="s">
        <v>229</v>
      </c>
    </row>
    <row r="216" spans="1:7" ht="24.75" customHeight="1">
      <c r="A216" s="48" t="s">
        <v>140</v>
      </c>
      <c r="B216" s="12" t="s">
        <v>101</v>
      </c>
      <c r="C216" s="12" t="s">
        <v>102</v>
      </c>
      <c r="D216" s="17">
        <v>472000000</v>
      </c>
      <c r="E216" s="44" t="s">
        <v>128</v>
      </c>
      <c r="F216" s="3" t="s">
        <v>134</v>
      </c>
      <c r="G216" s="10">
        <v>631000000</v>
      </c>
    </row>
    <row r="217" spans="1:7" ht="24.75" customHeight="1">
      <c r="A217" s="48" t="s">
        <v>141</v>
      </c>
      <c r="B217" s="12" t="s">
        <v>101</v>
      </c>
      <c r="C217" s="12" t="s">
        <v>103</v>
      </c>
      <c r="D217" s="17">
        <f>D216/6.894/1000000</f>
        <v>68.46533217290397</v>
      </c>
      <c r="E217" s="44" t="s">
        <v>128</v>
      </c>
      <c r="F217" s="63" t="s">
        <v>174</v>
      </c>
      <c r="G217" s="60" t="s">
        <v>16</v>
      </c>
    </row>
    <row r="218" spans="1:7" ht="24.75" customHeight="1">
      <c r="A218" s="48" t="s">
        <v>142</v>
      </c>
      <c r="B218" s="12" t="s">
        <v>105</v>
      </c>
      <c r="C218" s="12" t="s">
        <v>106</v>
      </c>
      <c r="D218" s="59">
        <v>180250</v>
      </c>
      <c r="E218" s="44"/>
      <c r="F218" s="63" t="s">
        <v>174</v>
      </c>
      <c r="G218" s="10" t="s">
        <v>185</v>
      </c>
    </row>
    <row r="219" spans="1:7" ht="24.75" customHeight="1">
      <c r="A219" s="48" t="s">
        <v>212</v>
      </c>
      <c r="B219" s="12" t="s">
        <v>105</v>
      </c>
      <c r="C219" s="12" t="s">
        <v>107</v>
      </c>
      <c r="D219" s="17">
        <f>D218/4.448/1000</f>
        <v>40.523830935251794</v>
      </c>
      <c r="E219" s="45" t="s">
        <v>108</v>
      </c>
      <c r="F219" s="3"/>
      <c r="G219" s="10" t="s">
        <v>185</v>
      </c>
    </row>
    <row r="220" spans="1:7" ht="24.75" customHeight="1">
      <c r="A220" s="61" t="s">
        <v>230</v>
      </c>
      <c r="B220" s="12" t="s">
        <v>104</v>
      </c>
      <c r="C220" s="12" t="s">
        <v>106</v>
      </c>
      <c r="D220" s="59">
        <v>163980</v>
      </c>
      <c r="E220" s="47">
        <f>D218+D220</f>
        <v>344230</v>
      </c>
      <c r="F220" s="50" t="s">
        <v>189</v>
      </c>
      <c r="G220" s="10" t="s">
        <v>186</v>
      </c>
    </row>
    <row r="221" spans="1:7" ht="24.75" customHeight="1">
      <c r="A221" s="64" t="s">
        <v>178</v>
      </c>
      <c r="B221" s="22" t="s">
        <v>104</v>
      </c>
      <c r="C221" s="22" t="s">
        <v>107</v>
      </c>
      <c r="D221" s="23">
        <f>D220/4.448/1000</f>
        <v>36.8660071942446</v>
      </c>
      <c r="E221" s="46">
        <f>E220/4.448/1000</f>
        <v>77.3898381294964</v>
      </c>
      <c r="F221" s="25"/>
      <c r="G221" s="10" t="s">
        <v>186</v>
      </c>
    </row>
    <row r="222" spans="1:7" ht="24.75" customHeight="1">
      <c r="A222" s="83" t="s">
        <v>231</v>
      </c>
      <c r="B222" s="65" t="s">
        <v>93</v>
      </c>
      <c r="C222" s="65" t="s">
        <v>95</v>
      </c>
      <c r="D222" s="65">
        <v>3.976</v>
      </c>
      <c r="E222" s="79" t="s">
        <v>214</v>
      </c>
      <c r="F222" s="68" t="s">
        <v>215</v>
      </c>
      <c r="G222" s="8" t="s">
        <v>16</v>
      </c>
    </row>
    <row r="223" spans="1:7" ht="24.75" customHeight="1">
      <c r="A223" s="48" t="s">
        <v>146</v>
      </c>
      <c r="B223" s="12" t="s">
        <v>94</v>
      </c>
      <c r="C223" s="12" t="s">
        <v>95</v>
      </c>
      <c r="D223" s="12" t="s">
        <v>232</v>
      </c>
      <c r="E223" s="44" t="s">
        <v>214</v>
      </c>
      <c r="F223" s="3" t="s">
        <v>249</v>
      </c>
      <c r="G223" s="53" t="s">
        <v>229</v>
      </c>
    </row>
    <row r="224" spans="1:7" ht="24.75" customHeight="1">
      <c r="A224" s="48" t="s">
        <v>140</v>
      </c>
      <c r="B224" s="12" t="s">
        <v>101</v>
      </c>
      <c r="C224" s="12" t="s">
        <v>102</v>
      </c>
      <c r="D224" s="17">
        <v>464000000</v>
      </c>
      <c r="E224" s="44" t="s">
        <v>128</v>
      </c>
      <c r="F224" s="3" t="s">
        <v>134</v>
      </c>
      <c r="G224" s="10">
        <v>619000000</v>
      </c>
    </row>
    <row r="225" spans="1:7" ht="24.75" customHeight="1">
      <c r="A225" s="48" t="s">
        <v>141</v>
      </c>
      <c r="B225" s="12" t="s">
        <v>101</v>
      </c>
      <c r="C225" s="12" t="s">
        <v>103</v>
      </c>
      <c r="D225" s="17">
        <f>D224/6.894/1000000</f>
        <v>67.3049028140412</v>
      </c>
      <c r="E225" s="44" t="s">
        <v>128</v>
      </c>
      <c r="F225" s="63" t="s">
        <v>174</v>
      </c>
      <c r="G225" s="60" t="s">
        <v>16</v>
      </c>
    </row>
    <row r="226" spans="1:7" ht="24.75" customHeight="1">
      <c r="A226" s="48" t="s">
        <v>142</v>
      </c>
      <c r="B226" s="12" t="s">
        <v>105</v>
      </c>
      <c r="C226" s="12" t="s">
        <v>106</v>
      </c>
      <c r="D226" s="59">
        <v>-5913</v>
      </c>
      <c r="E226" s="44"/>
      <c r="F226" s="63" t="s">
        <v>174</v>
      </c>
      <c r="G226" s="10" t="s">
        <v>185</v>
      </c>
    </row>
    <row r="227" spans="1:7" ht="24.75" customHeight="1">
      <c r="A227" s="48" t="s">
        <v>212</v>
      </c>
      <c r="B227" s="12" t="s">
        <v>105</v>
      </c>
      <c r="C227" s="12" t="s">
        <v>107</v>
      </c>
      <c r="D227" s="17">
        <f>D226/4.448/1000</f>
        <v>-1.3293615107913668</v>
      </c>
      <c r="E227" s="45" t="s">
        <v>108</v>
      </c>
      <c r="F227" s="3"/>
      <c r="G227" s="10" t="s">
        <v>185</v>
      </c>
    </row>
    <row r="228" spans="1:7" ht="24.75" customHeight="1">
      <c r="A228" s="61" t="s">
        <v>236</v>
      </c>
      <c r="B228" s="12" t="s">
        <v>104</v>
      </c>
      <c r="C228" s="12" t="s">
        <v>106</v>
      </c>
      <c r="D228" s="59">
        <v>-6956</v>
      </c>
      <c r="E228" s="47">
        <f>D226+D228</f>
        <v>-12869</v>
      </c>
      <c r="F228" s="50" t="s">
        <v>189</v>
      </c>
      <c r="G228" s="10" t="s">
        <v>186</v>
      </c>
    </row>
    <row r="229" spans="1:7" ht="24.75" customHeight="1">
      <c r="A229" s="64" t="s">
        <v>178</v>
      </c>
      <c r="B229" s="22" t="s">
        <v>104</v>
      </c>
      <c r="C229" s="22" t="s">
        <v>107</v>
      </c>
      <c r="D229" s="23">
        <f>D228/4.448/1000</f>
        <v>-1.563848920863309</v>
      </c>
      <c r="E229" s="46">
        <f>E228/4.448/1000</f>
        <v>-2.8932104316546763</v>
      </c>
      <c r="F229" s="25"/>
      <c r="G229" s="10" t="s">
        <v>186</v>
      </c>
    </row>
    <row r="230" spans="1:7" ht="24.75" customHeight="1">
      <c r="A230" s="83" t="s">
        <v>150</v>
      </c>
      <c r="B230" s="65" t="s">
        <v>93</v>
      </c>
      <c r="C230" s="65" t="s">
        <v>95</v>
      </c>
      <c r="D230" s="65">
        <v>4.667</v>
      </c>
      <c r="E230" s="79" t="s">
        <v>214</v>
      </c>
      <c r="F230" s="68" t="s">
        <v>235</v>
      </c>
      <c r="G230" s="8" t="s">
        <v>16</v>
      </c>
    </row>
    <row r="231" spans="1:7" ht="24.75" customHeight="1">
      <c r="A231" s="48" t="s">
        <v>146</v>
      </c>
      <c r="B231" s="12" t="s">
        <v>94</v>
      </c>
      <c r="C231" s="12" t="s">
        <v>95</v>
      </c>
      <c r="D231" s="12" t="s">
        <v>233</v>
      </c>
      <c r="E231" s="44" t="s">
        <v>214</v>
      </c>
      <c r="F231" s="3" t="s">
        <v>234</v>
      </c>
      <c r="G231" s="53" t="s">
        <v>241</v>
      </c>
    </row>
    <row r="232" spans="1:7" ht="24.75" customHeight="1">
      <c r="A232" s="48" t="s">
        <v>140</v>
      </c>
      <c r="B232" s="12" t="s">
        <v>101</v>
      </c>
      <c r="C232" s="12" t="s">
        <v>102</v>
      </c>
      <c r="D232" s="17">
        <v>468000000</v>
      </c>
      <c r="E232" s="44" t="s">
        <v>128</v>
      </c>
      <c r="F232" s="3" t="s">
        <v>256</v>
      </c>
      <c r="G232" s="10">
        <v>626000000</v>
      </c>
    </row>
    <row r="233" spans="1:7" ht="24.75" customHeight="1">
      <c r="A233" s="48" t="s">
        <v>141</v>
      </c>
      <c r="B233" s="12" t="s">
        <v>101</v>
      </c>
      <c r="C233" s="12" t="s">
        <v>103</v>
      </c>
      <c r="D233" s="17">
        <f>D232/6.894/1000000</f>
        <v>67.88511749347259</v>
      </c>
      <c r="E233" s="44" t="s">
        <v>128</v>
      </c>
      <c r="F233" s="63" t="s">
        <v>174</v>
      </c>
      <c r="G233" s="60" t="s">
        <v>16</v>
      </c>
    </row>
    <row r="234" spans="1:7" ht="24.75" customHeight="1">
      <c r="A234" s="48" t="s">
        <v>142</v>
      </c>
      <c r="B234" s="12" t="s">
        <v>105</v>
      </c>
      <c r="C234" s="12" t="s">
        <v>106</v>
      </c>
      <c r="D234" s="59">
        <v>-1272</v>
      </c>
      <c r="E234" s="44"/>
      <c r="F234" s="63" t="s">
        <v>174</v>
      </c>
      <c r="G234" s="10" t="s">
        <v>185</v>
      </c>
    </row>
    <row r="235" spans="1:7" ht="24.75" customHeight="1">
      <c r="A235" s="48" t="s">
        <v>212</v>
      </c>
      <c r="B235" s="12" t="s">
        <v>105</v>
      </c>
      <c r="C235" s="12" t="s">
        <v>107</v>
      </c>
      <c r="D235" s="17">
        <f>D234/4.448/1000</f>
        <v>-0.28597122302158273</v>
      </c>
      <c r="E235" s="45" t="s">
        <v>108</v>
      </c>
      <c r="F235" s="3"/>
      <c r="G235" s="10" t="s">
        <v>185</v>
      </c>
    </row>
    <row r="236" spans="1:7" ht="24.75" customHeight="1">
      <c r="A236" s="61" t="s">
        <v>237</v>
      </c>
      <c r="B236" s="12" t="s">
        <v>104</v>
      </c>
      <c r="C236" s="12" t="s">
        <v>106</v>
      </c>
      <c r="D236" s="59">
        <v>1272</v>
      </c>
      <c r="E236" s="47">
        <f>D234+D236</f>
        <v>0</v>
      </c>
      <c r="F236" s="50" t="s">
        <v>189</v>
      </c>
      <c r="G236" s="10" t="s">
        <v>186</v>
      </c>
    </row>
    <row r="237" spans="1:7" ht="24.75" customHeight="1">
      <c r="A237" s="64" t="s">
        <v>178</v>
      </c>
      <c r="B237" s="22" t="s">
        <v>104</v>
      </c>
      <c r="C237" s="22" t="s">
        <v>107</v>
      </c>
      <c r="D237" s="23">
        <f>D236/4.448/1000</f>
        <v>0.28597122302158273</v>
      </c>
      <c r="E237" s="46">
        <f>E236/4.448/1000</f>
        <v>0</v>
      </c>
      <c r="F237" s="25"/>
      <c r="G237" s="10" t="s">
        <v>186</v>
      </c>
    </row>
    <row r="238" spans="1:7" ht="24.75" customHeight="1">
      <c r="A238" s="83" t="s">
        <v>257</v>
      </c>
      <c r="B238" s="65" t="s">
        <v>93</v>
      </c>
      <c r="C238" s="65" t="s">
        <v>95</v>
      </c>
      <c r="D238" s="65">
        <v>4.591</v>
      </c>
      <c r="E238" s="79" t="s">
        <v>214</v>
      </c>
      <c r="F238" s="68" t="s">
        <v>235</v>
      </c>
      <c r="G238" s="8" t="s">
        <v>16</v>
      </c>
    </row>
    <row r="239" spans="1:7" ht="24.75" customHeight="1">
      <c r="A239" s="48" t="s">
        <v>146</v>
      </c>
      <c r="B239" s="12" t="s">
        <v>94</v>
      </c>
      <c r="C239" s="12" t="s">
        <v>95</v>
      </c>
      <c r="D239" s="12" t="s">
        <v>258</v>
      </c>
      <c r="E239" s="44" t="s">
        <v>214</v>
      </c>
      <c r="F239" s="3" t="s">
        <v>234</v>
      </c>
      <c r="G239" s="53" t="s">
        <v>241</v>
      </c>
    </row>
    <row r="240" spans="1:7" ht="24.75" customHeight="1">
      <c r="A240" s="48" t="s">
        <v>140</v>
      </c>
      <c r="B240" s="12" t="s">
        <v>101</v>
      </c>
      <c r="C240" s="12" t="s">
        <v>102</v>
      </c>
      <c r="D240" s="17">
        <v>475000000</v>
      </c>
      <c r="E240" s="44" t="s">
        <v>128</v>
      </c>
      <c r="F240" s="3" t="s">
        <v>256</v>
      </c>
      <c r="G240" s="10">
        <v>637000000</v>
      </c>
    </row>
    <row r="241" spans="1:7" ht="24.75" customHeight="1">
      <c r="A241" s="48" t="s">
        <v>141</v>
      </c>
      <c r="B241" s="12" t="s">
        <v>101</v>
      </c>
      <c r="C241" s="12" t="s">
        <v>103</v>
      </c>
      <c r="D241" s="17">
        <f>D240/6.894/1000000</f>
        <v>68.90049318247752</v>
      </c>
      <c r="E241" s="44" t="s">
        <v>128</v>
      </c>
      <c r="F241" s="63" t="s">
        <v>174</v>
      </c>
      <c r="G241" s="60" t="s">
        <v>16</v>
      </c>
    </row>
    <row r="242" spans="1:7" ht="24.75" customHeight="1">
      <c r="A242" s="48" t="s">
        <v>142</v>
      </c>
      <c r="B242" s="12" t="s">
        <v>105</v>
      </c>
      <c r="C242" s="12" t="s">
        <v>106</v>
      </c>
      <c r="D242" s="59">
        <v>-1312</v>
      </c>
      <c r="E242" s="44"/>
      <c r="F242" s="63" t="s">
        <v>174</v>
      </c>
      <c r="G242" s="10" t="s">
        <v>185</v>
      </c>
    </row>
    <row r="243" spans="1:7" ht="24.75" customHeight="1">
      <c r="A243" s="48" t="s">
        <v>212</v>
      </c>
      <c r="B243" s="12" t="s">
        <v>105</v>
      </c>
      <c r="C243" s="12" t="s">
        <v>107</v>
      </c>
      <c r="D243" s="17">
        <f>D242/4.448/1000</f>
        <v>-0.2949640287769784</v>
      </c>
      <c r="E243" s="45" t="s">
        <v>108</v>
      </c>
      <c r="F243" s="3"/>
      <c r="G243" s="10" t="s">
        <v>185</v>
      </c>
    </row>
    <row r="244" spans="1:7" ht="24.75" customHeight="1">
      <c r="A244" s="61" t="s">
        <v>237</v>
      </c>
      <c r="B244" s="12" t="s">
        <v>104</v>
      </c>
      <c r="C244" s="12" t="s">
        <v>106</v>
      </c>
      <c r="D244" s="59">
        <v>1312</v>
      </c>
      <c r="E244" s="47">
        <f>D242+D244</f>
        <v>0</v>
      </c>
      <c r="F244" s="50" t="s">
        <v>189</v>
      </c>
      <c r="G244" s="10" t="s">
        <v>186</v>
      </c>
    </row>
    <row r="245" spans="1:7" ht="24.75" customHeight="1">
      <c r="A245" s="64" t="s">
        <v>178</v>
      </c>
      <c r="B245" s="22" t="s">
        <v>104</v>
      </c>
      <c r="C245" s="22" t="s">
        <v>107</v>
      </c>
      <c r="D245" s="23">
        <f>D244/4.448/1000</f>
        <v>0.2949640287769784</v>
      </c>
      <c r="E245" s="46">
        <f>E244/4.448/1000</f>
        <v>0</v>
      </c>
      <c r="F245" s="25"/>
      <c r="G245" s="10" t="s">
        <v>186</v>
      </c>
    </row>
    <row r="246" spans="1:7" ht="24.75" customHeight="1">
      <c r="A246" s="83" t="s">
        <v>238</v>
      </c>
      <c r="B246" s="65" t="s">
        <v>93</v>
      </c>
      <c r="C246" s="65" t="s">
        <v>95</v>
      </c>
      <c r="D246" s="65">
        <v>0.708</v>
      </c>
      <c r="E246" s="79" t="s">
        <v>214</v>
      </c>
      <c r="F246" s="68" t="s">
        <v>215</v>
      </c>
      <c r="G246" s="8" t="s">
        <v>16</v>
      </c>
    </row>
    <row r="247" spans="1:7" ht="24.75" customHeight="1">
      <c r="A247" s="48" t="s">
        <v>146</v>
      </c>
      <c r="B247" s="12" t="s">
        <v>94</v>
      </c>
      <c r="C247" s="12" t="s">
        <v>95</v>
      </c>
      <c r="D247" s="12" t="s">
        <v>240</v>
      </c>
      <c r="E247" s="44" t="s">
        <v>214</v>
      </c>
      <c r="F247" s="3" t="s">
        <v>254</v>
      </c>
      <c r="G247" s="53" t="s">
        <v>229</v>
      </c>
    </row>
    <row r="248" spans="1:7" ht="24.75" customHeight="1">
      <c r="A248" s="48" t="s">
        <v>140</v>
      </c>
      <c r="B248" s="12" t="s">
        <v>101</v>
      </c>
      <c r="C248" s="12" t="s">
        <v>102</v>
      </c>
      <c r="D248" s="17">
        <v>33700000</v>
      </c>
      <c r="E248" s="44" t="s">
        <v>128</v>
      </c>
      <c r="F248" s="3" t="s">
        <v>255</v>
      </c>
      <c r="G248" s="10">
        <v>45900000</v>
      </c>
    </row>
    <row r="249" spans="1:7" ht="24.75" customHeight="1">
      <c r="A249" s="48" t="s">
        <v>141</v>
      </c>
      <c r="B249" s="12" t="s">
        <v>101</v>
      </c>
      <c r="C249" s="12" t="s">
        <v>103</v>
      </c>
      <c r="D249" s="17">
        <f>D248/6.894/1000000</f>
        <v>4.8883086742094575</v>
      </c>
      <c r="E249" s="44" t="s">
        <v>128</v>
      </c>
      <c r="F249" s="63" t="s">
        <v>174</v>
      </c>
      <c r="G249" s="60" t="s">
        <v>16</v>
      </c>
    </row>
    <row r="250" spans="1:7" ht="24.75" customHeight="1">
      <c r="A250" s="48" t="s">
        <v>142</v>
      </c>
      <c r="B250" s="12" t="s">
        <v>105</v>
      </c>
      <c r="C250" s="12" t="s">
        <v>106</v>
      </c>
      <c r="D250" s="59">
        <v>-7179</v>
      </c>
      <c r="E250" s="44"/>
      <c r="F250" s="63" t="s">
        <v>174</v>
      </c>
      <c r="G250" s="10" t="s">
        <v>185</v>
      </c>
    </row>
    <row r="251" spans="1:7" ht="24.75" customHeight="1">
      <c r="A251" s="48" t="s">
        <v>212</v>
      </c>
      <c r="B251" s="12" t="s">
        <v>105</v>
      </c>
      <c r="C251" s="12" t="s">
        <v>107</v>
      </c>
      <c r="D251" s="17">
        <f>D250/4.448/1000</f>
        <v>-1.6139838129496402</v>
      </c>
      <c r="E251" s="45" t="s">
        <v>108</v>
      </c>
      <c r="F251" s="3"/>
      <c r="G251" s="10" t="s">
        <v>185</v>
      </c>
    </row>
    <row r="252" spans="1:7" ht="24.75" customHeight="1">
      <c r="A252" s="61" t="s">
        <v>239</v>
      </c>
      <c r="B252" s="12" t="s">
        <v>104</v>
      </c>
      <c r="C252" s="12" t="s">
        <v>106</v>
      </c>
      <c r="D252" s="59">
        <v>-5689</v>
      </c>
      <c r="E252" s="47">
        <f>D250+D252</f>
        <v>-12868</v>
      </c>
      <c r="F252" s="50" t="s">
        <v>189</v>
      </c>
      <c r="G252" s="10" t="s">
        <v>186</v>
      </c>
    </row>
    <row r="253" spans="1:7" ht="24.75" customHeight="1">
      <c r="A253" s="64" t="s">
        <v>178</v>
      </c>
      <c r="B253" s="22" t="s">
        <v>104</v>
      </c>
      <c r="C253" s="22" t="s">
        <v>107</v>
      </c>
      <c r="D253" s="23">
        <f>D252/4.448/1000</f>
        <v>-1.279001798561151</v>
      </c>
      <c r="E253" s="46">
        <f>E252/4.448/1000</f>
        <v>-2.892985611510791</v>
      </c>
      <c r="F253" s="25"/>
      <c r="G253" s="10" t="s">
        <v>186</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51"/>
  <sheetViews>
    <sheetView workbookViewId="0" topLeftCell="A40">
      <selection activeCell="B53" sqref="B53"/>
    </sheetView>
  </sheetViews>
  <sheetFormatPr defaultColWidth="9.140625" defaultRowHeight="12.75"/>
  <cols>
    <col min="1" max="1" width="32.140625" style="0" customWidth="1"/>
    <col min="2" max="2" width="14.421875" style="0" customWidth="1"/>
    <col min="4" max="4" width="19.421875" style="0" customWidth="1"/>
    <col min="5" max="5" width="21.421875" style="0" customWidth="1"/>
    <col min="6" max="6" width="27.28125" style="0" customWidth="1"/>
    <col min="7" max="7" width="15.28125" style="0" customWidth="1"/>
  </cols>
  <sheetData>
    <row r="1" spans="1:7" ht="36.75" customHeight="1">
      <c r="A1" s="39" t="s">
        <v>285</v>
      </c>
      <c r="E1" s="42"/>
      <c r="G1" s="3"/>
    </row>
    <row r="2" spans="1:7" ht="13.5" customHeight="1">
      <c r="A2" s="38"/>
      <c r="E2" s="42"/>
      <c r="G2" s="3"/>
    </row>
    <row r="3" spans="1:7" ht="30" customHeight="1">
      <c r="A3" s="27" t="s">
        <v>97</v>
      </c>
      <c r="B3" s="21" t="s">
        <v>96</v>
      </c>
      <c r="C3" s="21" t="s">
        <v>90</v>
      </c>
      <c r="D3" s="21" t="s">
        <v>92</v>
      </c>
      <c r="E3" s="43" t="s">
        <v>109</v>
      </c>
      <c r="F3" s="21" t="s">
        <v>112</v>
      </c>
      <c r="G3" s="3"/>
    </row>
    <row r="4" spans="1:7" ht="24.75" customHeight="1">
      <c r="A4" s="83" t="s">
        <v>211</v>
      </c>
      <c r="B4" s="65" t="s">
        <v>93</v>
      </c>
      <c r="C4" s="65" t="s">
        <v>95</v>
      </c>
      <c r="D4" s="65">
        <v>7.158</v>
      </c>
      <c r="E4" s="79" t="s">
        <v>214</v>
      </c>
      <c r="F4" s="68" t="s">
        <v>215</v>
      </c>
      <c r="G4" s="8" t="s">
        <v>16</v>
      </c>
    </row>
    <row r="5" spans="1:7" ht="24.75" customHeight="1">
      <c r="A5" s="48" t="s">
        <v>146</v>
      </c>
      <c r="B5" s="12" t="s">
        <v>94</v>
      </c>
      <c r="C5" s="12" t="s">
        <v>95</v>
      </c>
      <c r="D5" s="12" t="s">
        <v>283</v>
      </c>
      <c r="E5" s="44" t="s">
        <v>214</v>
      </c>
      <c r="F5" s="3" t="s">
        <v>250</v>
      </c>
      <c r="G5" s="53" t="s">
        <v>246</v>
      </c>
    </row>
    <row r="6" spans="1:7" ht="24.75" customHeight="1">
      <c r="A6" s="48" t="s">
        <v>284</v>
      </c>
      <c r="B6" s="12" t="s">
        <v>101</v>
      </c>
      <c r="C6" s="12" t="s">
        <v>102</v>
      </c>
      <c r="D6" s="17">
        <v>499000000</v>
      </c>
      <c r="E6" s="44" t="s">
        <v>128</v>
      </c>
      <c r="F6" s="3" t="s">
        <v>134</v>
      </c>
      <c r="G6" s="10">
        <v>685000000</v>
      </c>
    </row>
    <row r="7" spans="1:7" ht="24.75" customHeight="1">
      <c r="A7" s="48" t="s">
        <v>141</v>
      </c>
      <c r="B7" s="12" t="s">
        <v>101</v>
      </c>
      <c r="C7" s="12" t="s">
        <v>103</v>
      </c>
      <c r="D7" s="17">
        <f>D6/6.894/1000000</f>
        <v>72.38178125906585</v>
      </c>
      <c r="E7" s="44" t="s">
        <v>128</v>
      </c>
      <c r="F7" s="63" t="s">
        <v>174</v>
      </c>
      <c r="G7" s="60" t="s">
        <v>16</v>
      </c>
    </row>
    <row r="8" spans="1:7" ht="24.75" customHeight="1">
      <c r="A8" s="48" t="s">
        <v>142</v>
      </c>
      <c r="B8" s="12" t="s">
        <v>105</v>
      </c>
      <c r="C8" s="12" t="s">
        <v>106</v>
      </c>
      <c r="D8" s="59">
        <v>237690</v>
      </c>
      <c r="E8" s="44"/>
      <c r="F8" s="63" t="s">
        <v>174</v>
      </c>
      <c r="G8" s="10" t="s">
        <v>185</v>
      </c>
    </row>
    <row r="9" spans="1:7" ht="24.75" customHeight="1">
      <c r="A9" s="48" t="s">
        <v>212</v>
      </c>
      <c r="B9" s="12" t="s">
        <v>105</v>
      </c>
      <c r="C9" s="12" t="s">
        <v>107</v>
      </c>
      <c r="D9" s="17">
        <f>D8/4.448/1000</f>
        <v>53.43749999999999</v>
      </c>
      <c r="E9" s="45" t="s">
        <v>108</v>
      </c>
      <c r="F9" s="3"/>
      <c r="G9" s="10" t="s">
        <v>185</v>
      </c>
    </row>
    <row r="10" spans="1:7" ht="24.75" customHeight="1">
      <c r="A10" s="61" t="s">
        <v>362</v>
      </c>
      <c r="B10" s="12" t="s">
        <v>104</v>
      </c>
      <c r="C10" s="12" t="s">
        <v>106</v>
      </c>
      <c r="D10" s="59">
        <v>210300</v>
      </c>
      <c r="E10" s="47">
        <f>D8+D10</f>
        <v>447990</v>
      </c>
      <c r="F10" s="50" t="s">
        <v>189</v>
      </c>
      <c r="G10" s="10" t="s">
        <v>186</v>
      </c>
    </row>
    <row r="11" spans="1:7" ht="24.75" customHeight="1">
      <c r="A11" s="64" t="s">
        <v>178</v>
      </c>
      <c r="B11" s="22" t="s">
        <v>104</v>
      </c>
      <c r="C11" s="22" t="s">
        <v>107</v>
      </c>
      <c r="D11" s="23">
        <f>D10/4.448/1000</f>
        <v>47.2796762589928</v>
      </c>
      <c r="E11" s="98">
        <f>E10/4.448/1000</f>
        <v>100.7171762589928</v>
      </c>
      <c r="F11" s="25"/>
      <c r="G11" s="10" t="s">
        <v>186</v>
      </c>
    </row>
    <row r="12" spans="1:7" ht="24.75" customHeight="1">
      <c r="A12" s="83" t="s">
        <v>211</v>
      </c>
      <c r="B12" s="65" t="s">
        <v>93</v>
      </c>
      <c r="C12" s="65" t="s">
        <v>95</v>
      </c>
      <c r="D12" s="65">
        <v>7.164</v>
      </c>
      <c r="E12" s="79" t="s">
        <v>214</v>
      </c>
      <c r="F12" s="68" t="s">
        <v>296</v>
      </c>
      <c r="G12" s="8" t="s">
        <v>16</v>
      </c>
    </row>
    <row r="13" spans="1:7" ht="24.75" customHeight="1">
      <c r="A13" s="48" t="s">
        <v>146</v>
      </c>
      <c r="B13" s="12" t="s">
        <v>94</v>
      </c>
      <c r="C13" s="12" t="s">
        <v>95</v>
      </c>
      <c r="D13" s="12" t="s">
        <v>289</v>
      </c>
      <c r="E13" s="44" t="s">
        <v>214</v>
      </c>
      <c r="F13" s="3" t="s">
        <v>250</v>
      </c>
      <c r="G13" s="53" t="s">
        <v>246</v>
      </c>
    </row>
    <row r="14" spans="1:7" ht="24.75" customHeight="1">
      <c r="A14" s="48" t="s">
        <v>284</v>
      </c>
      <c r="B14" s="12" t="s">
        <v>101</v>
      </c>
      <c r="C14" s="12" t="s">
        <v>102</v>
      </c>
      <c r="D14" s="17">
        <v>499000000</v>
      </c>
      <c r="E14" s="44" t="s">
        <v>128</v>
      </c>
      <c r="F14" s="3" t="s">
        <v>134</v>
      </c>
      <c r="G14" s="10">
        <v>684000000</v>
      </c>
    </row>
    <row r="15" spans="1:7" ht="24.75" customHeight="1">
      <c r="A15" s="48" t="s">
        <v>16</v>
      </c>
      <c r="B15" s="12" t="s">
        <v>101</v>
      </c>
      <c r="C15" s="12" t="s">
        <v>103</v>
      </c>
      <c r="D15" s="17">
        <f>D14/6.894/1000000</f>
        <v>72.38178125906585</v>
      </c>
      <c r="E15" s="44" t="s">
        <v>128</v>
      </c>
      <c r="F15" s="63" t="s">
        <v>174</v>
      </c>
      <c r="G15" s="60" t="s">
        <v>16</v>
      </c>
    </row>
    <row r="16" spans="1:7" ht="24.75" customHeight="1">
      <c r="A16" s="48" t="s">
        <v>16</v>
      </c>
      <c r="B16" s="12" t="s">
        <v>105</v>
      </c>
      <c r="C16" s="12" t="s">
        <v>106</v>
      </c>
      <c r="D16" s="59">
        <v>237670</v>
      </c>
      <c r="E16" s="44"/>
      <c r="F16" s="63" t="s">
        <v>174</v>
      </c>
      <c r="G16" s="10" t="s">
        <v>185</v>
      </c>
    </row>
    <row r="17" spans="1:7" ht="24.75" customHeight="1">
      <c r="A17" s="48" t="s">
        <v>16</v>
      </c>
      <c r="B17" s="12" t="s">
        <v>105</v>
      </c>
      <c r="C17" s="12" t="s">
        <v>107</v>
      </c>
      <c r="D17" s="17">
        <f>D16/4.448/1000</f>
        <v>53.433003597122294</v>
      </c>
      <c r="E17" s="45" t="s">
        <v>108</v>
      </c>
      <c r="F17" s="3"/>
      <c r="G17" s="10" t="s">
        <v>185</v>
      </c>
    </row>
    <row r="18" spans="1:7" ht="24.75" customHeight="1">
      <c r="A18" s="61" t="s">
        <v>363</v>
      </c>
      <c r="B18" s="12" t="s">
        <v>104</v>
      </c>
      <c r="C18" s="12" t="s">
        <v>106</v>
      </c>
      <c r="D18" s="59">
        <v>210320</v>
      </c>
      <c r="E18" s="47">
        <f>D16+D18</f>
        <v>447990</v>
      </c>
      <c r="F18" s="50" t="s">
        <v>189</v>
      </c>
      <c r="G18" s="10" t="s">
        <v>186</v>
      </c>
    </row>
    <row r="19" spans="1:7" ht="24.75" customHeight="1">
      <c r="A19" s="64" t="s">
        <v>287</v>
      </c>
      <c r="B19" s="22" t="s">
        <v>104</v>
      </c>
      <c r="C19" s="22" t="s">
        <v>107</v>
      </c>
      <c r="D19" s="23">
        <f>D18/4.448/1000</f>
        <v>47.2841726618705</v>
      </c>
      <c r="E19" s="98">
        <f>E18/4.448/1000</f>
        <v>100.7171762589928</v>
      </c>
      <c r="F19" s="25"/>
      <c r="G19" s="10" t="s">
        <v>186</v>
      </c>
    </row>
    <row r="20" spans="1:7" ht="24.75" customHeight="1">
      <c r="A20" s="83" t="s">
        <v>211</v>
      </c>
      <c r="B20" s="65" t="s">
        <v>93</v>
      </c>
      <c r="C20" s="65" t="s">
        <v>95</v>
      </c>
      <c r="D20" s="65">
        <v>7.052</v>
      </c>
      <c r="E20" s="79" t="s">
        <v>214</v>
      </c>
      <c r="F20" s="68" t="s">
        <v>296</v>
      </c>
      <c r="G20" s="8" t="s">
        <v>16</v>
      </c>
    </row>
    <row r="21" spans="1:7" ht="24.75" customHeight="1">
      <c r="A21" s="48" t="s">
        <v>146</v>
      </c>
      <c r="B21" s="12" t="s">
        <v>94</v>
      </c>
      <c r="C21" s="12" t="s">
        <v>95</v>
      </c>
      <c r="D21" s="12" t="s">
        <v>288</v>
      </c>
      <c r="E21" s="44" t="s">
        <v>214</v>
      </c>
      <c r="F21" s="3" t="s">
        <v>250</v>
      </c>
      <c r="G21" s="53" t="s">
        <v>246</v>
      </c>
    </row>
    <row r="22" spans="1:7" ht="24.75" customHeight="1">
      <c r="A22" s="48" t="s">
        <v>284</v>
      </c>
      <c r="B22" s="12" t="s">
        <v>101</v>
      </c>
      <c r="C22" s="12" t="s">
        <v>102</v>
      </c>
      <c r="D22" s="17">
        <v>493000000</v>
      </c>
      <c r="E22" s="44" t="s">
        <v>128</v>
      </c>
      <c r="F22" s="3" t="s">
        <v>134</v>
      </c>
      <c r="G22" s="10">
        <v>676000000</v>
      </c>
    </row>
    <row r="23" spans="1:7" ht="24.75" customHeight="1">
      <c r="A23" s="48" t="s">
        <v>16</v>
      </c>
      <c r="B23" s="12" t="s">
        <v>101</v>
      </c>
      <c r="C23" s="12" t="s">
        <v>103</v>
      </c>
      <c r="D23" s="17">
        <f>D22/6.894/1000000</f>
        <v>71.51145923991876</v>
      </c>
      <c r="E23" s="44" t="s">
        <v>128</v>
      </c>
      <c r="F23" s="63" t="s">
        <v>174</v>
      </c>
      <c r="G23" s="60" t="s">
        <v>16</v>
      </c>
    </row>
    <row r="24" spans="1:7" ht="24.75" customHeight="1">
      <c r="A24" s="48" t="s">
        <v>16</v>
      </c>
      <c r="B24" s="12" t="s">
        <v>105</v>
      </c>
      <c r="C24" s="12" t="s">
        <v>106</v>
      </c>
      <c r="D24" s="59">
        <v>237670</v>
      </c>
      <c r="E24" s="44"/>
      <c r="F24" s="63" t="s">
        <v>174</v>
      </c>
      <c r="G24" s="10" t="s">
        <v>185</v>
      </c>
    </row>
    <row r="25" spans="1:7" ht="24.75" customHeight="1">
      <c r="A25" s="48" t="s">
        <v>16</v>
      </c>
      <c r="B25" s="12" t="s">
        <v>105</v>
      </c>
      <c r="C25" s="12" t="s">
        <v>107</v>
      </c>
      <c r="D25" s="17">
        <f>D24/4.448/1000</f>
        <v>53.433003597122294</v>
      </c>
      <c r="E25" s="45" t="s">
        <v>108</v>
      </c>
      <c r="F25" s="3"/>
      <c r="G25" s="10" t="s">
        <v>185</v>
      </c>
    </row>
    <row r="26" spans="1:7" ht="24.75" customHeight="1">
      <c r="A26" s="61" t="s">
        <v>364</v>
      </c>
      <c r="B26" s="12" t="s">
        <v>104</v>
      </c>
      <c r="C26" s="12" t="s">
        <v>106</v>
      </c>
      <c r="D26" s="59">
        <v>210310</v>
      </c>
      <c r="E26" s="47">
        <f>D24+D26</f>
        <v>447980</v>
      </c>
      <c r="F26" s="50" t="s">
        <v>189</v>
      </c>
      <c r="G26" s="10" t="s">
        <v>186</v>
      </c>
    </row>
    <row r="27" spans="1:7" ht="24.75" customHeight="1">
      <c r="A27" s="64" t="s">
        <v>286</v>
      </c>
      <c r="B27" s="22" t="s">
        <v>104</v>
      </c>
      <c r="C27" s="22" t="s">
        <v>107</v>
      </c>
      <c r="D27" s="23">
        <f>D26/4.448/1000</f>
        <v>47.28192446043165</v>
      </c>
      <c r="E27" s="98">
        <f>E26/4.448/1000</f>
        <v>100.71492805755395</v>
      </c>
      <c r="F27" s="25"/>
      <c r="G27" s="10" t="s">
        <v>186</v>
      </c>
    </row>
    <row r="28" spans="1:7" ht="24.75" customHeight="1">
      <c r="A28" s="83" t="s">
        <v>211</v>
      </c>
      <c r="B28" s="65" t="s">
        <v>93</v>
      </c>
      <c r="C28" s="65" t="s">
        <v>95</v>
      </c>
      <c r="D28" s="65">
        <v>7.269</v>
      </c>
      <c r="E28" s="79" t="s">
        <v>214</v>
      </c>
      <c r="F28" s="68" t="s">
        <v>296</v>
      </c>
      <c r="G28" s="8" t="s">
        <v>16</v>
      </c>
    </row>
    <row r="29" spans="1:7" ht="24.75" customHeight="1">
      <c r="A29" s="48" t="s">
        <v>146</v>
      </c>
      <c r="B29" s="12" t="s">
        <v>94</v>
      </c>
      <c r="C29" s="12" t="s">
        <v>95</v>
      </c>
      <c r="D29" s="12" t="s">
        <v>294</v>
      </c>
      <c r="E29" s="44" t="s">
        <v>214</v>
      </c>
      <c r="F29" s="3" t="s">
        <v>250</v>
      </c>
      <c r="G29" s="53" t="s">
        <v>246</v>
      </c>
    </row>
    <row r="30" spans="1:7" ht="24.75" customHeight="1">
      <c r="A30" s="48" t="s">
        <v>284</v>
      </c>
      <c r="B30" s="12" t="s">
        <v>101</v>
      </c>
      <c r="C30" s="12" t="s">
        <v>102</v>
      </c>
      <c r="D30" s="17">
        <v>505000000</v>
      </c>
      <c r="E30" s="44" t="s">
        <v>128</v>
      </c>
      <c r="F30" s="3" t="s">
        <v>134</v>
      </c>
      <c r="G30" s="10">
        <v>693000000</v>
      </c>
    </row>
    <row r="31" spans="1:7" ht="24.75" customHeight="1">
      <c r="A31" s="48" t="s">
        <v>16</v>
      </c>
      <c r="B31" s="12" t="s">
        <v>101</v>
      </c>
      <c r="C31" s="12" t="s">
        <v>103</v>
      </c>
      <c r="D31" s="17">
        <f>D30/6.894/1000000</f>
        <v>73.25210327821293</v>
      </c>
      <c r="E31" s="44" t="s">
        <v>128</v>
      </c>
      <c r="F31" s="63" t="s">
        <v>174</v>
      </c>
      <c r="G31" s="60" t="s">
        <v>16</v>
      </c>
    </row>
    <row r="32" spans="1:7" ht="24.75" customHeight="1">
      <c r="A32" s="48" t="s">
        <v>16</v>
      </c>
      <c r="B32" s="12" t="s">
        <v>105</v>
      </c>
      <c r="C32" s="12" t="s">
        <v>106</v>
      </c>
      <c r="D32" s="59">
        <v>237700</v>
      </c>
      <c r="E32" s="44"/>
      <c r="F32" s="63" t="s">
        <v>174</v>
      </c>
      <c r="G32" s="10" t="s">
        <v>185</v>
      </c>
    </row>
    <row r="33" spans="1:7" ht="24.75" customHeight="1">
      <c r="A33" s="48" t="s">
        <v>16</v>
      </c>
      <c r="B33" s="12" t="s">
        <v>105</v>
      </c>
      <c r="C33" s="12" t="s">
        <v>107</v>
      </c>
      <c r="D33" s="17">
        <f>D32/4.448/1000</f>
        <v>53.439748201438846</v>
      </c>
      <c r="E33" s="45" t="s">
        <v>108</v>
      </c>
      <c r="F33" s="3"/>
      <c r="G33" s="10" t="s">
        <v>185</v>
      </c>
    </row>
    <row r="34" spans="1:9" ht="24.75" customHeight="1">
      <c r="A34" s="61" t="s">
        <v>365</v>
      </c>
      <c r="B34" s="12" t="s">
        <v>104</v>
      </c>
      <c r="C34" s="12" t="s">
        <v>106</v>
      </c>
      <c r="D34" s="59">
        <v>210290</v>
      </c>
      <c r="E34" s="47">
        <f>D32+D34</f>
        <v>447990</v>
      </c>
      <c r="F34" s="50" t="s">
        <v>189</v>
      </c>
      <c r="G34" s="10" t="s">
        <v>186</v>
      </c>
      <c r="I34" t="s">
        <v>16</v>
      </c>
    </row>
    <row r="35" spans="1:7" ht="24.75" customHeight="1">
      <c r="A35" s="64" t="s">
        <v>293</v>
      </c>
      <c r="B35" s="22" t="s">
        <v>104</v>
      </c>
      <c r="C35" s="22" t="s">
        <v>107</v>
      </c>
      <c r="D35" s="23">
        <f>D34/4.448/1000</f>
        <v>47.277428057553955</v>
      </c>
      <c r="E35" s="98">
        <f>E34/4.448/1000</f>
        <v>100.7171762589928</v>
      </c>
      <c r="F35" s="25"/>
      <c r="G35" s="10" t="s">
        <v>186</v>
      </c>
    </row>
    <row r="36" spans="1:7" ht="24.75" customHeight="1">
      <c r="A36" s="83" t="s">
        <v>211</v>
      </c>
      <c r="B36" s="65" t="s">
        <v>93</v>
      </c>
      <c r="C36" s="65" t="s">
        <v>95</v>
      </c>
      <c r="D36" s="65">
        <v>9.781</v>
      </c>
      <c r="E36" s="79" t="s">
        <v>214</v>
      </c>
      <c r="F36" s="68" t="s">
        <v>296</v>
      </c>
      <c r="G36" s="8" t="s">
        <v>16</v>
      </c>
    </row>
    <row r="37" spans="1:7" ht="24.75" customHeight="1">
      <c r="A37" s="48" t="s">
        <v>146</v>
      </c>
      <c r="B37" s="12" t="s">
        <v>94</v>
      </c>
      <c r="C37" s="12" t="s">
        <v>95</v>
      </c>
      <c r="D37" s="12" t="s">
        <v>292</v>
      </c>
      <c r="E37" s="44" t="s">
        <v>214</v>
      </c>
      <c r="F37" s="3" t="s">
        <v>250</v>
      </c>
      <c r="G37" s="53" t="s">
        <v>225</v>
      </c>
    </row>
    <row r="38" spans="1:7" ht="24.75" customHeight="1">
      <c r="A38" s="48" t="s">
        <v>284</v>
      </c>
      <c r="B38" s="12" t="s">
        <v>101</v>
      </c>
      <c r="C38" s="12" t="s">
        <v>102</v>
      </c>
      <c r="D38" s="17">
        <v>491000000</v>
      </c>
      <c r="E38" s="44" t="s">
        <v>128</v>
      </c>
      <c r="F38" s="3" t="s">
        <v>134</v>
      </c>
      <c r="G38" s="10">
        <v>670000000</v>
      </c>
    </row>
    <row r="39" spans="1:7" ht="24.75" customHeight="1">
      <c r="A39" s="48" t="s">
        <v>16</v>
      </c>
      <c r="B39" s="12" t="s">
        <v>101</v>
      </c>
      <c r="C39" s="12" t="s">
        <v>103</v>
      </c>
      <c r="D39" s="17">
        <f>D38/6.894/1000000</f>
        <v>71.22135190020308</v>
      </c>
      <c r="E39" s="44" t="s">
        <v>128</v>
      </c>
      <c r="F39" s="63" t="s">
        <v>174</v>
      </c>
      <c r="G39" s="60" t="s">
        <v>16</v>
      </c>
    </row>
    <row r="40" spans="1:7" ht="24.75" customHeight="1">
      <c r="A40" s="48" t="s">
        <v>16</v>
      </c>
      <c r="B40" s="12" t="s">
        <v>105</v>
      </c>
      <c r="C40" s="12" t="s">
        <v>106</v>
      </c>
      <c r="D40" s="59">
        <v>235370</v>
      </c>
      <c r="E40" s="44"/>
      <c r="F40" s="63" t="s">
        <v>174</v>
      </c>
      <c r="G40" s="10" t="s">
        <v>185</v>
      </c>
    </row>
    <row r="41" spans="1:7" ht="24.75" customHeight="1">
      <c r="A41" s="48" t="s">
        <v>16</v>
      </c>
      <c r="B41" s="12" t="s">
        <v>105</v>
      </c>
      <c r="C41" s="12" t="s">
        <v>107</v>
      </c>
      <c r="D41" s="17">
        <f>D40/4.448/1000</f>
        <v>52.915917266187044</v>
      </c>
      <c r="E41" s="45" t="s">
        <v>108</v>
      </c>
      <c r="F41" s="3"/>
      <c r="G41" s="10" t="s">
        <v>185</v>
      </c>
    </row>
    <row r="42" spans="1:7" ht="24.75" customHeight="1">
      <c r="A42" s="61" t="s">
        <v>366</v>
      </c>
      <c r="B42" s="12" t="s">
        <v>104</v>
      </c>
      <c r="C42" s="12" t="s">
        <v>106</v>
      </c>
      <c r="D42" s="59">
        <v>209480</v>
      </c>
      <c r="E42" s="47">
        <f>D40+D42</f>
        <v>444850</v>
      </c>
      <c r="F42" s="50" t="s">
        <v>189</v>
      </c>
      <c r="G42" s="10" t="s">
        <v>186</v>
      </c>
    </row>
    <row r="43" spans="1:7" ht="24.75" customHeight="1">
      <c r="A43" s="64" t="s">
        <v>286</v>
      </c>
      <c r="B43" s="22" t="s">
        <v>104</v>
      </c>
      <c r="C43" s="22" t="s">
        <v>107</v>
      </c>
      <c r="D43" s="23">
        <f>D42/4.448/1000</f>
        <v>47.09532374100719</v>
      </c>
      <c r="E43" s="98">
        <f>E42/4.448/1000</f>
        <v>100.01124100719423</v>
      </c>
      <c r="F43" s="25"/>
      <c r="G43" s="10" t="s">
        <v>186</v>
      </c>
    </row>
    <row r="44" spans="1:7" ht="24.75" customHeight="1">
      <c r="A44" s="83" t="s">
        <v>211</v>
      </c>
      <c r="B44" s="65" t="s">
        <v>93</v>
      </c>
      <c r="C44" s="65" t="s">
        <v>95</v>
      </c>
      <c r="D44" s="65">
        <v>10.032</v>
      </c>
      <c r="E44" s="79" t="s">
        <v>214</v>
      </c>
      <c r="F44" s="68" t="s">
        <v>296</v>
      </c>
      <c r="G44" s="8" t="s">
        <v>16</v>
      </c>
    </row>
    <row r="45" spans="1:7" ht="24.75" customHeight="1">
      <c r="A45" s="48" t="s">
        <v>146</v>
      </c>
      <c r="B45" s="12" t="s">
        <v>94</v>
      </c>
      <c r="C45" s="12" t="s">
        <v>95</v>
      </c>
      <c r="D45" s="12" t="s">
        <v>295</v>
      </c>
      <c r="E45" s="44" t="s">
        <v>214</v>
      </c>
      <c r="F45" s="3" t="s">
        <v>250</v>
      </c>
      <c r="G45" s="53" t="s">
        <v>225</v>
      </c>
    </row>
    <row r="46" spans="1:7" ht="24.75" customHeight="1">
      <c r="A46" s="48" t="s">
        <v>284</v>
      </c>
      <c r="B46" s="12" t="s">
        <v>101</v>
      </c>
      <c r="C46" s="12" t="s">
        <v>102</v>
      </c>
      <c r="D46" s="17">
        <v>504000000</v>
      </c>
      <c r="E46" s="44" t="s">
        <v>128</v>
      </c>
      <c r="F46" s="3" t="s">
        <v>134</v>
      </c>
      <c r="G46" s="10">
        <v>687000000</v>
      </c>
    </row>
    <row r="47" spans="1:7" ht="24.75" customHeight="1">
      <c r="A47" s="48" t="s">
        <v>16</v>
      </c>
      <c r="B47" s="12" t="s">
        <v>101</v>
      </c>
      <c r="C47" s="12" t="s">
        <v>103</v>
      </c>
      <c r="D47" s="17">
        <f>D46/6.894/1000000</f>
        <v>73.10704960835508</v>
      </c>
      <c r="E47" s="44" t="s">
        <v>128</v>
      </c>
      <c r="F47" s="63" t="s">
        <v>174</v>
      </c>
      <c r="G47" s="60" t="s">
        <v>16</v>
      </c>
    </row>
    <row r="48" spans="1:7" ht="24.75" customHeight="1">
      <c r="A48" s="48" t="s">
        <v>16</v>
      </c>
      <c r="B48" s="12" t="s">
        <v>105</v>
      </c>
      <c r="C48" s="12" t="s">
        <v>106</v>
      </c>
      <c r="D48" s="59">
        <v>235390</v>
      </c>
      <c r="E48" s="44"/>
      <c r="F48" s="63" t="s">
        <v>174</v>
      </c>
      <c r="G48" s="10" t="s">
        <v>185</v>
      </c>
    </row>
    <row r="49" spans="1:7" ht="24.75" customHeight="1">
      <c r="A49" s="48" t="s">
        <v>16</v>
      </c>
      <c r="B49" s="12" t="s">
        <v>105</v>
      </c>
      <c r="C49" s="12" t="s">
        <v>107</v>
      </c>
      <c r="D49" s="17">
        <f>D48/4.448/1000</f>
        <v>52.92041366906474</v>
      </c>
      <c r="E49" s="45" t="s">
        <v>108</v>
      </c>
      <c r="F49" s="3"/>
      <c r="G49" s="10" t="s">
        <v>185</v>
      </c>
    </row>
    <row r="50" spans="1:7" ht="24.75" customHeight="1">
      <c r="A50" s="61" t="s">
        <v>367</v>
      </c>
      <c r="B50" s="12" t="s">
        <v>104</v>
      </c>
      <c r="C50" s="12" t="s">
        <v>106</v>
      </c>
      <c r="D50" s="59">
        <v>209460</v>
      </c>
      <c r="E50" s="47">
        <f>D48+D50</f>
        <v>444850</v>
      </c>
      <c r="F50" s="50" t="s">
        <v>189</v>
      </c>
      <c r="G50" s="10" t="s">
        <v>186</v>
      </c>
    </row>
    <row r="51" spans="1:7" ht="24.75" customHeight="1">
      <c r="A51" s="64" t="s">
        <v>293</v>
      </c>
      <c r="B51" s="22" t="s">
        <v>104</v>
      </c>
      <c r="C51" s="22" t="s">
        <v>107</v>
      </c>
      <c r="D51" s="23">
        <f>D50/4.448/1000</f>
        <v>47.09082733812949</v>
      </c>
      <c r="E51" s="98">
        <f>E50/4.448/1000</f>
        <v>100.01124100719423</v>
      </c>
      <c r="F51" s="25"/>
      <c r="G51" s="10" t="s">
        <v>186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99"/>
  <sheetViews>
    <sheetView tabSelected="1" workbookViewId="0" topLeftCell="A1">
      <selection activeCell="A36" sqref="A36"/>
    </sheetView>
  </sheetViews>
  <sheetFormatPr defaultColWidth="9.140625" defaultRowHeight="12.75"/>
  <cols>
    <col min="1" max="1" width="32.421875" style="0" customWidth="1"/>
    <col min="2" max="2" width="17.00390625" style="0" customWidth="1"/>
    <col min="4" max="4" width="19.00390625" style="0" customWidth="1"/>
    <col min="5" max="5" width="20.7109375" style="0" customWidth="1"/>
    <col min="6" max="6" width="26.140625" style="0" customWidth="1"/>
    <col min="7" max="7" width="15.8515625" style="0" customWidth="1"/>
  </cols>
  <sheetData>
    <row r="1" spans="1:7" ht="36.75" customHeight="1">
      <c r="A1" s="39" t="s">
        <v>313</v>
      </c>
      <c r="E1" s="42"/>
      <c r="G1" s="3"/>
    </row>
    <row r="2" spans="1:7" ht="13.5" customHeight="1">
      <c r="A2" s="38"/>
      <c r="E2" s="42"/>
      <c r="G2" s="3"/>
    </row>
    <row r="3" spans="1:7" ht="30" customHeight="1">
      <c r="A3" s="27" t="s">
        <v>310</v>
      </c>
      <c r="B3" s="21" t="s">
        <v>96</v>
      </c>
      <c r="C3" s="21" t="s">
        <v>90</v>
      </c>
      <c r="D3" s="21" t="s">
        <v>92</v>
      </c>
      <c r="E3" s="43" t="s">
        <v>109</v>
      </c>
      <c r="F3" s="21" t="s">
        <v>112</v>
      </c>
      <c r="G3" s="3"/>
    </row>
    <row r="4" spans="1:9" ht="24.75" customHeight="1">
      <c r="A4" s="83" t="s">
        <v>211</v>
      </c>
      <c r="B4" s="65" t="s">
        <v>93</v>
      </c>
      <c r="C4" s="65" t="s">
        <v>95</v>
      </c>
      <c r="D4" s="65">
        <v>7.373</v>
      </c>
      <c r="E4" s="79" t="s">
        <v>214</v>
      </c>
      <c r="F4" s="68" t="s">
        <v>296</v>
      </c>
      <c r="G4" s="8" t="s">
        <v>16</v>
      </c>
      <c r="H4" s="3"/>
      <c r="I4" s="14"/>
    </row>
    <row r="5" spans="1:9" ht="24.75" customHeight="1">
      <c r="A5" s="107" t="s">
        <v>16</v>
      </c>
      <c r="B5" s="12" t="s">
        <v>94</v>
      </c>
      <c r="C5" s="12" t="s">
        <v>95</v>
      </c>
      <c r="D5" s="12" t="s">
        <v>317</v>
      </c>
      <c r="E5" s="44" t="s">
        <v>214</v>
      </c>
      <c r="F5" s="3" t="s">
        <v>250</v>
      </c>
      <c r="G5" s="53" t="s">
        <v>246</v>
      </c>
      <c r="H5" s="3"/>
      <c r="I5" s="14"/>
    </row>
    <row r="6" spans="1:9" ht="24.75" customHeight="1">
      <c r="A6" s="48" t="s">
        <v>284</v>
      </c>
      <c r="B6" s="12" t="s">
        <v>101</v>
      </c>
      <c r="C6" s="12" t="s">
        <v>102</v>
      </c>
      <c r="D6" s="109">
        <v>477000000</v>
      </c>
      <c r="E6" s="44" t="s">
        <v>128</v>
      </c>
      <c r="F6" s="3" t="s">
        <v>335</v>
      </c>
      <c r="G6" s="10" t="s">
        <v>327</v>
      </c>
      <c r="H6" s="9">
        <v>397000000</v>
      </c>
      <c r="I6" s="14" t="s">
        <v>318</v>
      </c>
    </row>
    <row r="7" spans="1:9" ht="24.75" customHeight="1">
      <c r="A7" s="48" t="s">
        <v>337</v>
      </c>
      <c r="B7" s="12" t="s">
        <v>101</v>
      </c>
      <c r="C7" s="12" t="s">
        <v>103</v>
      </c>
      <c r="D7" s="17">
        <f>D6/6.894/1000000</f>
        <v>69.19060052219321</v>
      </c>
      <c r="E7" s="44" t="s">
        <v>128</v>
      </c>
      <c r="F7" s="63" t="s">
        <v>16</v>
      </c>
      <c r="G7" s="60" t="s">
        <v>16</v>
      </c>
      <c r="H7" s="108">
        <f>H6/6.894/1000000</f>
        <v>57.58630693356542</v>
      </c>
      <c r="I7" s="14" t="s">
        <v>103</v>
      </c>
    </row>
    <row r="8" spans="1:9" ht="24.75" customHeight="1">
      <c r="A8" s="102" t="s">
        <v>308</v>
      </c>
      <c r="B8" s="12" t="s">
        <v>297</v>
      </c>
      <c r="C8" s="12" t="s">
        <v>106</v>
      </c>
      <c r="D8" s="109">
        <v>240580</v>
      </c>
      <c r="E8" s="44"/>
      <c r="F8" s="63" t="s">
        <v>16</v>
      </c>
      <c r="G8" s="10" t="s">
        <v>303</v>
      </c>
      <c r="H8" s="3"/>
      <c r="I8" s="14"/>
    </row>
    <row r="9" spans="1:9" ht="24.75" customHeight="1">
      <c r="A9" s="100" t="s">
        <v>301</v>
      </c>
      <c r="B9" s="12" t="s">
        <v>297</v>
      </c>
      <c r="C9" s="12" t="s">
        <v>107</v>
      </c>
      <c r="D9" s="17">
        <f>D8/4.448/1000</f>
        <v>54.08723021582733</v>
      </c>
      <c r="F9" s="3"/>
      <c r="G9" s="10" t="s">
        <v>303</v>
      </c>
      <c r="H9" s="3"/>
      <c r="I9" s="14"/>
    </row>
    <row r="10" spans="1:9" ht="24.75" customHeight="1">
      <c r="A10" s="102" t="s">
        <v>311</v>
      </c>
      <c r="B10" s="12" t="s">
        <v>299</v>
      </c>
      <c r="C10" s="12" t="s">
        <v>106</v>
      </c>
      <c r="D10" s="17" t="s">
        <v>316</v>
      </c>
      <c r="E10" s="45"/>
      <c r="F10" s="78" t="s">
        <v>306</v>
      </c>
      <c r="G10" s="10" t="s">
        <v>305</v>
      </c>
      <c r="H10" s="3"/>
      <c r="I10" s="14"/>
    </row>
    <row r="11" spans="1:9" ht="24.75" customHeight="1">
      <c r="A11" s="101" t="s">
        <v>320</v>
      </c>
      <c r="B11" s="12" t="s">
        <v>300</v>
      </c>
      <c r="C11" s="12" t="s">
        <v>106</v>
      </c>
      <c r="D11" s="17" t="s">
        <v>315</v>
      </c>
      <c r="E11" s="45" t="s">
        <v>108</v>
      </c>
      <c r="F11" s="78" t="s">
        <v>307</v>
      </c>
      <c r="G11" s="10" t="s">
        <v>304</v>
      </c>
      <c r="H11" s="3"/>
      <c r="I11" s="14"/>
    </row>
    <row r="12" spans="1:9" ht="24.75" customHeight="1">
      <c r="A12" s="61" t="s">
        <v>319</v>
      </c>
      <c r="B12" s="12" t="s">
        <v>298</v>
      </c>
      <c r="C12" s="12" t="s">
        <v>106</v>
      </c>
      <c r="D12" s="109">
        <v>207180</v>
      </c>
      <c r="E12" s="47">
        <f>D8+D12</f>
        <v>447760</v>
      </c>
      <c r="F12" s="50" t="s">
        <v>189</v>
      </c>
      <c r="G12" s="10" t="s">
        <v>302</v>
      </c>
      <c r="H12" s="3"/>
      <c r="I12" s="14"/>
    </row>
    <row r="13" spans="1:9" ht="24.75" customHeight="1">
      <c r="A13" s="64" t="s">
        <v>286</v>
      </c>
      <c r="B13" s="99" t="s">
        <v>298</v>
      </c>
      <c r="C13" s="22" t="s">
        <v>107</v>
      </c>
      <c r="D13" s="23">
        <f>D12/4.448/1000</f>
        <v>46.57823741007194</v>
      </c>
      <c r="E13" s="110">
        <f>E12/4.448/1000</f>
        <v>100.66546762589927</v>
      </c>
      <c r="F13" s="25"/>
      <c r="G13" s="105" t="s">
        <v>302</v>
      </c>
      <c r="H13" s="3"/>
      <c r="I13" s="14"/>
    </row>
    <row r="14" spans="1:9" ht="24.75" customHeight="1">
      <c r="A14" s="83" t="s">
        <v>211</v>
      </c>
      <c r="B14" s="65" t="s">
        <v>93</v>
      </c>
      <c r="C14" s="65" t="s">
        <v>95</v>
      </c>
      <c r="D14" s="65">
        <v>7.374</v>
      </c>
      <c r="E14" s="79" t="s">
        <v>214</v>
      </c>
      <c r="F14" s="68" t="s">
        <v>296</v>
      </c>
      <c r="G14" s="8" t="s">
        <v>16</v>
      </c>
      <c r="H14" s="3"/>
      <c r="I14" s="14"/>
    </row>
    <row r="15" spans="1:9" ht="24.75" customHeight="1">
      <c r="A15" s="107" t="s">
        <v>16</v>
      </c>
      <c r="B15" s="12" t="s">
        <v>94</v>
      </c>
      <c r="C15" s="12" t="s">
        <v>95</v>
      </c>
      <c r="D15" s="12" t="s">
        <v>324</v>
      </c>
      <c r="E15" s="44" t="s">
        <v>214</v>
      </c>
      <c r="F15" s="3" t="s">
        <v>325</v>
      </c>
      <c r="G15" s="53" t="s">
        <v>246</v>
      </c>
      <c r="H15" s="3"/>
      <c r="I15" s="14"/>
    </row>
    <row r="16" spans="1:9" ht="24.75" customHeight="1">
      <c r="A16" s="48" t="s">
        <v>284</v>
      </c>
      <c r="B16" s="12" t="s">
        <v>101</v>
      </c>
      <c r="C16" s="12" t="s">
        <v>102</v>
      </c>
      <c r="D16" s="109">
        <v>441000000</v>
      </c>
      <c r="E16" s="44" t="s">
        <v>128</v>
      </c>
      <c r="F16" s="3" t="s">
        <v>326</v>
      </c>
      <c r="G16" s="10" t="s">
        <v>328</v>
      </c>
      <c r="H16" s="9">
        <v>399000000</v>
      </c>
      <c r="I16" s="14" t="s">
        <v>342</v>
      </c>
    </row>
    <row r="17" spans="1:9" ht="24.75" customHeight="1">
      <c r="A17" s="48" t="s">
        <v>337</v>
      </c>
      <c r="B17" s="12" t="s">
        <v>101</v>
      </c>
      <c r="C17" s="12" t="s">
        <v>103</v>
      </c>
      <c r="D17" s="17">
        <f>D16/6.894/1000000</f>
        <v>63.9686684073107</v>
      </c>
      <c r="E17" s="44" t="s">
        <v>128</v>
      </c>
      <c r="F17" s="63" t="s">
        <v>16</v>
      </c>
      <c r="G17" s="60" t="s">
        <v>16</v>
      </c>
      <c r="H17" s="108">
        <f>H16/6.894/1000000</f>
        <v>57.876414273281114</v>
      </c>
      <c r="I17" s="14" t="s">
        <v>103</v>
      </c>
    </row>
    <row r="18" spans="1:9" ht="24.75" customHeight="1">
      <c r="A18" s="102" t="s">
        <v>308</v>
      </c>
      <c r="B18" s="12" t="s">
        <v>297</v>
      </c>
      <c r="C18" s="12" t="s">
        <v>106</v>
      </c>
      <c r="D18" s="109">
        <v>240530</v>
      </c>
      <c r="E18" s="44"/>
      <c r="F18" s="63" t="s">
        <v>16</v>
      </c>
      <c r="G18" s="10" t="s">
        <v>303</v>
      </c>
      <c r="H18" s="3"/>
      <c r="I18" s="14"/>
    </row>
    <row r="19" spans="1:9" ht="24.75" customHeight="1">
      <c r="A19" s="100" t="s">
        <v>301</v>
      </c>
      <c r="B19" s="12" t="s">
        <v>297</v>
      </c>
      <c r="C19" s="12" t="s">
        <v>107</v>
      </c>
      <c r="D19" s="17">
        <f>D18/4.448/1000</f>
        <v>54.07598920863309</v>
      </c>
      <c r="F19" s="3"/>
      <c r="G19" s="10" t="s">
        <v>303</v>
      </c>
      <c r="H19" s="3"/>
      <c r="I19" s="14"/>
    </row>
    <row r="20" spans="1:9" ht="24.75" customHeight="1">
      <c r="A20" s="102" t="s">
        <v>311</v>
      </c>
      <c r="B20" s="12" t="s">
        <v>299</v>
      </c>
      <c r="C20" s="12" t="s">
        <v>106</v>
      </c>
      <c r="D20" s="17" t="s">
        <v>323</v>
      </c>
      <c r="E20" s="45"/>
      <c r="F20" s="78" t="s">
        <v>306</v>
      </c>
      <c r="G20" s="10" t="s">
        <v>305</v>
      </c>
      <c r="H20" s="3"/>
      <c r="I20" s="14"/>
    </row>
    <row r="21" spans="1:9" ht="24.75" customHeight="1">
      <c r="A21" s="101" t="s">
        <v>322</v>
      </c>
      <c r="B21" s="12" t="s">
        <v>300</v>
      </c>
      <c r="C21" s="12" t="s">
        <v>106</v>
      </c>
      <c r="D21" s="17" t="s">
        <v>315</v>
      </c>
      <c r="E21" s="45" t="s">
        <v>108</v>
      </c>
      <c r="F21" s="78" t="s">
        <v>307</v>
      </c>
      <c r="G21" s="10" t="s">
        <v>304</v>
      </c>
      <c r="H21" s="3"/>
      <c r="I21" s="14"/>
    </row>
    <row r="22" spans="1:9" ht="24.75" customHeight="1">
      <c r="A22" s="61" t="s">
        <v>321</v>
      </c>
      <c r="B22" s="12" t="s">
        <v>298</v>
      </c>
      <c r="C22" s="12" t="s">
        <v>106</v>
      </c>
      <c r="D22" s="109">
        <v>207240</v>
      </c>
      <c r="E22" s="47">
        <f>D18+D22</f>
        <v>447770</v>
      </c>
      <c r="F22" s="50" t="s">
        <v>189</v>
      </c>
      <c r="G22" s="10" t="s">
        <v>302</v>
      </c>
      <c r="H22" s="3"/>
      <c r="I22" s="14"/>
    </row>
    <row r="23" spans="1:9" ht="24.75" customHeight="1">
      <c r="A23" s="64" t="s">
        <v>286</v>
      </c>
      <c r="B23" s="99" t="s">
        <v>298</v>
      </c>
      <c r="C23" s="22" t="s">
        <v>107</v>
      </c>
      <c r="D23" s="23">
        <f>D22/4.448/1000</f>
        <v>46.59172661870503</v>
      </c>
      <c r="E23" s="110">
        <f>E22/4.448/1000</f>
        <v>100.66771582733813</v>
      </c>
      <c r="F23" s="25"/>
      <c r="G23" s="105" t="s">
        <v>302</v>
      </c>
      <c r="H23" s="3"/>
      <c r="I23" s="14"/>
    </row>
    <row r="24" spans="1:9" ht="24.75" customHeight="1">
      <c r="A24" s="112" t="s">
        <v>211</v>
      </c>
      <c r="B24" s="65" t="s">
        <v>93</v>
      </c>
      <c r="C24" s="65" t="s">
        <v>95</v>
      </c>
      <c r="D24" s="65">
        <v>7.15</v>
      </c>
      <c r="E24" s="79" t="s">
        <v>214</v>
      </c>
      <c r="F24" s="68" t="s">
        <v>296</v>
      </c>
      <c r="G24" s="8" t="s">
        <v>16</v>
      </c>
      <c r="H24" s="3"/>
      <c r="I24" s="14"/>
    </row>
    <row r="25" spans="1:9" ht="24.75" customHeight="1">
      <c r="A25" s="107" t="s">
        <v>16</v>
      </c>
      <c r="B25" s="12" t="s">
        <v>94</v>
      </c>
      <c r="C25" s="12" t="s">
        <v>95</v>
      </c>
      <c r="D25" s="12" t="s">
        <v>341</v>
      </c>
      <c r="E25" s="44" t="s">
        <v>214</v>
      </c>
      <c r="F25" s="3" t="s">
        <v>325</v>
      </c>
      <c r="G25" s="53" t="s">
        <v>246</v>
      </c>
      <c r="H25" s="3"/>
      <c r="I25" s="14"/>
    </row>
    <row r="26" spans="1:9" ht="24.75" customHeight="1">
      <c r="A26" s="48" t="s">
        <v>284</v>
      </c>
      <c r="B26" s="12" t="s">
        <v>101</v>
      </c>
      <c r="C26" s="12" t="s">
        <v>102</v>
      </c>
      <c r="D26" s="17">
        <v>436000000</v>
      </c>
      <c r="E26" s="44" t="s">
        <v>128</v>
      </c>
      <c r="F26" s="3" t="s">
        <v>326</v>
      </c>
      <c r="G26" s="10" t="s">
        <v>340</v>
      </c>
      <c r="H26" s="9">
        <v>395000000</v>
      </c>
      <c r="I26" s="14" t="s">
        <v>343</v>
      </c>
    </row>
    <row r="27" spans="1:9" ht="24.75" customHeight="1">
      <c r="A27" s="106" t="s">
        <v>336</v>
      </c>
      <c r="B27" s="12" t="s">
        <v>101</v>
      </c>
      <c r="C27" s="12" t="s">
        <v>103</v>
      </c>
      <c r="D27" s="17">
        <f>D26/6.894/1000000</f>
        <v>63.243400058021464</v>
      </c>
      <c r="E27" s="44" t="s">
        <v>128</v>
      </c>
      <c r="F27" s="63" t="s">
        <v>16</v>
      </c>
      <c r="G27" s="60" t="s">
        <v>16</v>
      </c>
      <c r="H27" s="108">
        <f>H26/6.894/1000000</f>
        <v>57.29619959384973</v>
      </c>
      <c r="I27" s="14" t="s">
        <v>103</v>
      </c>
    </row>
    <row r="28" spans="1:9" ht="24.75" customHeight="1">
      <c r="A28" s="102" t="s">
        <v>308</v>
      </c>
      <c r="B28" s="12" t="s">
        <v>297</v>
      </c>
      <c r="C28" s="12" t="s">
        <v>106</v>
      </c>
      <c r="D28" s="109">
        <v>240500</v>
      </c>
      <c r="E28" s="44"/>
      <c r="F28" s="63" t="s">
        <v>16</v>
      </c>
      <c r="G28" s="10" t="s">
        <v>303</v>
      </c>
      <c r="H28" s="3"/>
      <c r="I28" s="14"/>
    </row>
    <row r="29" spans="1:9" ht="24.75" customHeight="1">
      <c r="A29" s="100" t="s">
        <v>301</v>
      </c>
      <c r="B29" s="12" t="s">
        <v>297</v>
      </c>
      <c r="C29" s="12" t="s">
        <v>107</v>
      </c>
      <c r="D29" s="17">
        <f>D28/4.448/1000</f>
        <v>54.06924460431654</v>
      </c>
      <c r="F29" s="3"/>
      <c r="G29" s="10" t="s">
        <v>303</v>
      </c>
      <c r="H29" s="3"/>
      <c r="I29" s="14"/>
    </row>
    <row r="30" spans="1:9" ht="24.75" customHeight="1">
      <c r="A30" s="102" t="s">
        <v>311</v>
      </c>
      <c r="B30" s="12" t="s">
        <v>299</v>
      </c>
      <c r="C30" s="12" t="s">
        <v>106</v>
      </c>
      <c r="D30" s="17" t="s">
        <v>339</v>
      </c>
      <c r="E30" s="45"/>
      <c r="F30" s="78" t="s">
        <v>306</v>
      </c>
      <c r="G30" s="10" t="s">
        <v>305</v>
      </c>
      <c r="H30" s="3"/>
      <c r="I30" s="14"/>
    </row>
    <row r="31" spans="1:9" ht="24.75" customHeight="1">
      <c r="A31" s="102" t="s">
        <v>322</v>
      </c>
      <c r="B31" s="12" t="s">
        <v>300</v>
      </c>
      <c r="C31" s="12" t="s">
        <v>106</v>
      </c>
      <c r="D31" s="17" t="s">
        <v>338</v>
      </c>
      <c r="E31" s="45" t="s">
        <v>108</v>
      </c>
      <c r="F31" s="78" t="s">
        <v>307</v>
      </c>
      <c r="G31" s="10" t="s">
        <v>304</v>
      </c>
      <c r="H31" s="3"/>
      <c r="I31" s="14"/>
    </row>
    <row r="32" spans="1:9" ht="24.75" customHeight="1">
      <c r="A32" s="61" t="s">
        <v>345</v>
      </c>
      <c r="B32" s="12" t="s">
        <v>298</v>
      </c>
      <c r="C32" s="12" t="s">
        <v>106</v>
      </c>
      <c r="D32" s="109">
        <v>207260</v>
      </c>
      <c r="E32" s="47">
        <f>D28+D32</f>
        <v>447760</v>
      </c>
      <c r="F32" s="50" t="s">
        <v>189</v>
      </c>
      <c r="G32" s="10" t="s">
        <v>302</v>
      </c>
      <c r="H32" s="3"/>
      <c r="I32" s="14"/>
    </row>
    <row r="33" spans="1:9" ht="24.75" customHeight="1">
      <c r="A33" s="64" t="s">
        <v>286</v>
      </c>
      <c r="B33" s="99" t="s">
        <v>298</v>
      </c>
      <c r="C33" s="22" t="s">
        <v>107</v>
      </c>
      <c r="D33" s="23">
        <f>D32/4.448/1000</f>
        <v>46.59622302158273</v>
      </c>
      <c r="E33" s="110">
        <f>E32/4.448/1000</f>
        <v>100.66546762589927</v>
      </c>
      <c r="F33" s="25"/>
      <c r="G33" s="105" t="s">
        <v>302</v>
      </c>
      <c r="H33" s="3"/>
      <c r="I33" s="14"/>
    </row>
    <row r="34" spans="1:9" ht="24.75" customHeight="1">
      <c r="A34" s="112" t="s">
        <v>330</v>
      </c>
      <c r="B34" s="65" t="s">
        <v>16</v>
      </c>
      <c r="C34" s="65" t="s">
        <v>16</v>
      </c>
      <c r="D34" s="65" t="s">
        <v>16</v>
      </c>
      <c r="E34" s="79" t="s">
        <v>16</v>
      </c>
      <c r="F34" s="68" t="s">
        <v>16</v>
      </c>
      <c r="G34" s="8" t="s">
        <v>16</v>
      </c>
      <c r="H34" s="3"/>
      <c r="I34" s="14"/>
    </row>
    <row r="35" spans="1:9" ht="24.75" customHeight="1">
      <c r="A35" s="61" t="s">
        <v>329</v>
      </c>
      <c r="B35" s="65" t="s">
        <v>93</v>
      </c>
      <c r="C35" s="65" t="s">
        <v>95</v>
      </c>
      <c r="D35" s="65">
        <v>5.58</v>
      </c>
      <c r="E35" s="79" t="s">
        <v>214</v>
      </c>
      <c r="F35" s="68" t="s">
        <v>296</v>
      </c>
      <c r="G35" s="8" t="s">
        <v>16</v>
      </c>
      <c r="H35" s="3"/>
      <c r="I35" s="14"/>
    </row>
    <row r="36" spans="1:9" ht="24.75" customHeight="1">
      <c r="A36" s="107"/>
      <c r="B36" s="12" t="s">
        <v>94</v>
      </c>
      <c r="C36" s="12" t="s">
        <v>95</v>
      </c>
      <c r="D36" s="12" t="s">
        <v>332</v>
      </c>
      <c r="E36" s="44" t="s">
        <v>214</v>
      </c>
      <c r="F36" s="3" t="s">
        <v>333</v>
      </c>
      <c r="G36" s="53" t="s">
        <v>246</v>
      </c>
      <c r="H36" s="3"/>
      <c r="I36" s="14"/>
    </row>
    <row r="37" spans="1:9" ht="24.75" customHeight="1">
      <c r="A37" s="48" t="s">
        <v>284</v>
      </c>
      <c r="B37" s="12" t="s">
        <v>101</v>
      </c>
      <c r="C37" s="12" t="s">
        <v>102</v>
      </c>
      <c r="D37" s="17">
        <v>396000000</v>
      </c>
      <c r="E37" s="44" t="s">
        <v>128</v>
      </c>
      <c r="F37" s="3" t="s">
        <v>344</v>
      </c>
      <c r="G37" s="10" t="s">
        <v>331</v>
      </c>
      <c r="H37" s="9">
        <v>172000000</v>
      </c>
      <c r="I37" s="14" t="s">
        <v>134</v>
      </c>
    </row>
    <row r="38" spans="1:9" ht="24.75" customHeight="1">
      <c r="A38" s="48" t="s">
        <v>337</v>
      </c>
      <c r="B38" s="12" t="s">
        <v>101</v>
      </c>
      <c r="C38" s="12" t="s">
        <v>103</v>
      </c>
      <c r="D38" s="17">
        <f>D37/6.894/1000000</f>
        <v>57.44125326370757</v>
      </c>
      <c r="E38" s="44" t="s">
        <v>128</v>
      </c>
      <c r="F38" s="63" t="s">
        <v>16</v>
      </c>
      <c r="G38" s="60" t="s">
        <v>16</v>
      </c>
      <c r="H38" s="108">
        <f>H37/6.894/1000000</f>
        <v>24.94923121554975</v>
      </c>
      <c r="I38" s="14" t="s">
        <v>103</v>
      </c>
    </row>
    <row r="39" spans="1:9" ht="24.75" customHeight="1">
      <c r="A39" s="102" t="s">
        <v>308</v>
      </c>
      <c r="B39" s="12" t="s">
        <v>297</v>
      </c>
      <c r="C39" s="12" t="s">
        <v>106</v>
      </c>
      <c r="D39" s="109">
        <v>235110</v>
      </c>
      <c r="E39" s="44"/>
      <c r="F39" s="63" t="s">
        <v>16</v>
      </c>
      <c r="G39" s="10" t="s">
        <v>303</v>
      </c>
      <c r="H39" s="9">
        <v>150000000</v>
      </c>
      <c r="I39" s="14" t="s">
        <v>334</v>
      </c>
    </row>
    <row r="40" spans="1:9" ht="24.75" customHeight="1">
      <c r="A40" s="100" t="s">
        <v>301</v>
      </c>
      <c r="B40" s="12" t="s">
        <v>297</v>
      </c>
      <c r="C40" s="12" t="s">
        <v>107</v>
      </c>
      <c r="D40" s="17">
        <f>D39/4.448/1000</f>
        <v>52.857464028776974</v>
      </c>
      <c r="F40" s="3"/>
      <c r="G40" s="10" t="s">
        <v>303</v>
      </c>
      <c r="H40" s="108">
        <f>H39/6.894/1000000</f>
        <v>21.75805047867711</v>
      </c>
      <c r="I40" s="14" t="s">
        <v>103</v>
      </c>
    </row>
    <row r="41" spans="1:9" ht="24.75" customHeight="1">
      <c r="A41" s="102" t="s">
        <v>311</v>
      </c>
      <c r="B41" s="12" t="s">
        <v>299</v>
      </c>
      <c r="C41" s="12" t="s">
        <v>106</v>
      </c>
      <c r="D41" s="17" t="s">
        <v>309</v>
      </c>
      <c r="E41" s="45"/>
      <c r="F41" s="78" t="s">
        <v>306</v>
      </c>
      <c r="G41" s="10" t="s">
        <v>305</v>
      </c>
      <c r="H41" s="9">
        <v>80900000</v>
      </c>
      <c r="I41" s="14" t="s">
        <v>326</v>
      </c>
    </row>
    <row r="42" spans="1:9" ht="24.75" customHeight="1">
      <c r="A42" s="102" t="s">
        <v>322</v>
      </c>
      <c r="B42" s="12" t="s">
        <v>300</v>
      </c>
      <c r="C42" s="12" t="s">
        <v>106</v>
      </c>
      <c r="D42" s="17" t="s">
        <v>312</v>
      </c>
      <c r="E42" s="45" t="s">
        <v>108</v>
      </c>
      <c r="F42" s="78" t="s">
        <v>307</v>
      </c>
      <c r="G42" s="10" t="s">
        <v>304</v>
      </c>
      <c r="H42" s="108">
        <f>H41/6.894/1000000</f>
        <v>11.734841891499855</v>
      </c>
      <c r="I42" s="14" t="s">
        <v>103</v>
      </c>
    </row>
    <row r="43" spans="1:9" ht="24.75" customHeight="1">
      <c r="A43" s="61"/>
      <c r="B43" s="12" t="s">
        <v>298</v>
      </c>
      <c r="C43" s="12" t="s">
        <v>106</v>
      </c>
      <c r="D43" s="109">
        <v>212660</v>
      </c>
      <c r="E43" s="47">
        <f>D39+D43</f>
        <v>447770</v>
      </c>
      <c r="F43" s="50" t="s">
        <v>189</v>
      </c>
      <c r="G43" s="10" t="s">
        <v>302</v>
      </c>
      <c r="H43" s="3"/>
      <c r="I43" s="14"/>
    </row>
    <row r="44" spans="1:9" ht="24.75" customHeight="1">
      <c r="A44" s="64" t="s">
        <v>286</v>
      </c>
      <c r="B44" s="99" t="s">
        <v>298</v>
      </c>
      <c r="C44" s="22" t="s">
        <v>107</v>
      </c>
      <c r="D44" s="23">
        <f>D43/4.448/1000</f>
        <v>47.81025179856115</v>
      </c>
      <c r="E44" s="110">
        <f>E43/4.448/1000</f>
        <v>100.66771582733813</v>
      </c>
      <c r="F44" s="25"/>
      <c r="G44" s="105" t="s">
        <v>302</v>
      </c>
      <c r="H44" s="3"/>
      <c r="I44" s="14"/>
    </row>
    <row r="45" spans="1:9" ht="24.75" customHeight="1">
      <c r="A45" s="112" t="s">
        <v>330</v>
      </c>
      <c r="B45" s="65" t="s">
        <v>16</v>
      </c>
      <c r="C45" s="65" t="s">
        <v>16</v>
      </c>
      <c r="D45" s="65" t="s">
        <v>16</v>
      </c>
      <c r="E45" s="79" t="s">
        <v>16</v>
      </c>
      <c r="F45" s="68" t="s">
        <v>16</v>
      </c>
      <c r="G45" s="8" t="s">
        <v>16</v>
      </c>
      <c r="H45" s="3"/>
      <c r="I45" s="14"/>
    </row>
    <row r="46" spans="1:9" ht="24.75" customHeight="1">
      <c r="A46" s="103" t="s">
        <v>361</v>
      </c>
      <c r="B46" s="65" t="s">
        <v>93</v>
      </c>
      <c r="C46" s="65" t="s">
        <v>95</v>
      </c>
      <c r="D46" s="65">
        <v>5.27</v>
      </c>
      <c r="E46" s="79" t="s">
        <v>214</v>
      </c>
      <c r="F46" s="68" t="s">
        <v>296</v>
      </c>
      <c r="G46" s="8" t="s">
        <v>16</v>
      </c>
      <c r="H46" s="3"/>
      <c r="I46" s="14"/>
    </row>
    <row r="47" spans="1:9" ht="24.75" customHeight="1">
      <c r="A47" s="107" t="s">
        <v>314</v>
      </c>
      <c r="B47" s="12" t="s">
        <v>94</v>
      </c>
      <c r="C47" s="12" t="s">
        <v>95</v>
      </c>
      <c r="D47" s="12" t="s">
        <v>332</v>
      </c>
      <c r="E47" s="44" t="s">
        <v>214</v>
      </c>
      <c r="F47" s="3" t="s">
        <v>333</v>
      </c>
      <c r="G47" s="53" t="s">
        <v>246</v>
      </c>
      <c r="H47" s="3"/>
      <c r="I47" s="14"/>
    </row>
    <row r="48" spans="1:9" ht="24.75" customHeight="1">
      <c r="A48" s="48" t="s">
        <v>284</v>
      </c>
      <c r="B48" s="12" t="s">
        <v>101</v>
      </c>
      <c r="C48" s="12" t="s">
        <v>102</v>
      </c>
      <c r="D48" s="17">
        <v>396000000</v>
      </c>
      <c r="E48" s="44" t="s">
        <v>128</v>
      </c>
      <c r="F48" s="3" t="s">
        <v>344</v>
      </c>
      <c r="G48" s="10" t="s">
        <v>331</v>
      </c>
      <c r="H48" s="9">
        <v>175000000</v>
      </c>
      <c r="I48" s="14" t="s">
        <v>134</v>
      </c>
    </row>
    <row r="49" spans="1:9" ht="24.75" customHeight="1">
      <c r="A49" s="106" t="s">
        <v>336</v>
      </c>
      <c r="B49" s="12" t="s">
        <v>101</v>
      </c>
      <c r="C49" s="12" t="s">
        <v>103</v>
      </c>
      <c r="D49" s="17">
        <f>D48/6.894/1000000</f>
        <v>57.44125326370757</v>
      </c>
      <c r="E49" s="44" t="s">
        <v>128</v>
      </c>
      <c r="F49" s="63" t="s">
        <v>16</v>
      </c>
      <c r="G49" s="60" t="s">
        <v>16</v>
      </c>
      <c r="H49" s="108">
        <f>H48/6.894/1000000</f>
        <v>25.384392225123293</v>
      </c>
      <c r="I49" s="14" t="s">
        <v>103</v>
      </c>
    </row>
    <row r="50" spans="1:9" ht="24.75" customHeight="1">
      <c r="A50" s="102" t="s">
        <v>308</v>
      </c>
      <c r="B50" s="12" t="s">
        <v>297</v>
      </c>
      <c r="C50" s="12" t="s">
        <v>106</v>
      </c>
      <c r="D50" s="109">
        <v>235090</v>
      </c>
      <c r="E50" s="44"/>
      <c r="F50" s="63" t="s">
        <v>16</v>
      </c>
      <c r="G50" s="10" t="s">
        <v>303</v>
      </c>
      <c r="H50" s="9">
        <v>153000000</v>
      </c>
      <c r="I50" s="14" t="s">
        <v>334</v>
      </c>
    </row>
    <row r="51" spans="1:9" ht="24.75" customHeight="1">
      <c r="A51" s="100" t="s">
        <v>301</v>
      </c>
      <c r="B51" s="12" t="s">
        <v>297</v>
      </c>
      <c r="C51" s="12" t="s">
        <v>107</v>
      </c>
      <c r="D51" s="17">
        <f>D50/4.448/1000</f>
        <v>52.852967625899275</v>
      </c>
      <c r="F51" s="3"/>
      <c r="G51" s="10" t="s">
        <v>303</v>
      </c>
      <c r="H51" s="108">
        <f>H50/6.894/1000000</f>
        <v>22.193211488250654</v>
      </c>
      <c r="I51" s="14" t="s">
        <v>103</v>
      </c>
    </row>
    <row r="52" spans="1:9" ht="24.75" customHeight="1">
      <c r="A52" s="102" t="s">
        <v>311</v>
      </c>
      <c r="B52" s="12" t="s">
        <v>299</v>
      </c>
      <c r="C52" s="12" t="s">
        <v>106</v>
      </c>
      <c r="D52" s="17" t="s">
        <v>359</v>
      </c>
      <c r="E52" s="45"/>
      <c r="F52" s="78" t="s">
        <v>306</v>
      </c>
      <c r="G52" s="10" t="s">
        <v>305</v>
      </c>
      <c r="H52" s="9">
        <v>76100000</v>
      </c>
      <c r="I52" s="14" t="s">
        <v>326</v>
      </c>
    </row>
    <row r="53" spans="1:9" ht="24.75" customHeight="1">
      <c r="A53" s="102" t="s">
        <v>322</v>
      </c>
      <c r="B53" s="12" t="s">
        <v>300</v>
      </c>
      <c r="C53" s="12" t="s">
        <v>106</v>
      </c>
      <c r="D53" s="17" t="s">
        <v>360</v>
      </c>
      <c r="E53" s="45" t="s">
        <v>108</v>
      </c>
      <c r="F53" s="78" t="s">
        <v>307</v>
      </c>
      <c r="G53" s="10" t="s">
        <v>304</v>
      </c>
      <c r="H53" s="108">
        <f>H52/6.894/1000000</f>
        <v>11.038584276182188</v>
      </c>
      <c r="I53" s="14" t="s">
        <v>103</v>
      </c>
    </row>
    <row r="54" spans="1:9" ht="24.75" customHeight="1">
      <c r="A54" s="61"/>
      <c r="B54" s="12" t="s">
        <v>298</v>
      </c>
      <c r="C54" s="12" t="s">
        <v>106</v>
      </c>
      <c r="D54" s="109">
        <v>212680</v>
      </c>
      <c r="E54" s="47">
        <f>D50+D54</f>
        <v>447770</v>
      </c>
      <c r="F54" s="50" t="s">
        <v>189</v>
      </c>
      <c r="G54" s="10" t="s">
        <v>302</v>
      </c>
      <c r="H54" s="3"/>
      <c r="I54" s="14"/>
    </row>
    <row r="55" spans="1:9" ht="24.75" customHeight="1">
      <c r="A55" s="64" t="s">
        <v>286</v>
      </c>
      <c r="B55" s="99" t="s">
        <v>298</v>
      </c>
      <c r="C55" s="22" t="s">
        <v>107</v>
      </c>
      <c r="D55" s="23">
        <f>D54/4.448/1000</f>
        <v>47.814748201438846</v>
      </c>
      <c r="E55" s="110">
        <f>E54/4.448/1000</f>
        <v>100.66771582733813</v>
      </c>
      <c r="F55" s="25"/>
      <c r="G55" s="105" t="s">
        <v>302</v>
      </c>
      <c r="H55" s="3"/>
      <c r="I55" s="14"/>
    </row>
    <row r="56" spans="1:9" ht="24.75" customHeight="1">
      <c r="A56" s="104" t="s">
        <v>211</v>
      </c>
      <c r="B56" s="65" t="s">
        <v>16</v>
      </c>
      <c r="C56" s="65" t="s">
        <v>16</v>
      </c>
      <c r="D56" s="65" t="s">
        <v>16</v>
      </c>
      <c r="E56" s="79" t="s">
        <v>16</v>
      </c>
      <c r="F56" s="68" t="s">
        <v>16</v>
      </c>
      <c r="G56" s="8" t="s">
        <v>16</v>
      </c>
      <c r="H56" s="3"/>
      <c r="I56" s="14"/>
    </row>
    <row r="57" spans="1:9" ht="24.75" customHeight="1">
      <c r="A57" s="103" t="s">
        <v>353</v>
      </c>
      <c r="B57" s="65" t="s">
        <v>93</v>
      </c>
      <c r="C57" s="65" t="s">
        <v>95</v>
      </c>
      <c r="D57" s="65">
        <v>7.291</v>
      </c>
      <c r="E57" s="79" t="s">
        <v>214</v>
      </c>
      <c r="F57" s="68" t="s">
        <v>296</v>
      </c>
      <c r="G57" s="8" t="s">
        <v>16</v>
      </c>
      <c r="H57" s="3"/>
      <c r="I57" s="14"/>
    </row>
    <row r="58" spans="1:9" ht="24.75" customHeight="1">
      <c r="A58" s="107" t="s">
        <v>314</v>
      </c>
      <c r="B58" s="12" t="s">
        <v>94</v>
      </c>
      <c r="C58" s="12" t="s">
        <v>95</v>
      </c>
      <c r="D58" s="12" t="s">
        <v>352</v>
      </c>
      <c r="E58" s="44" t="s">
        <v>214</v>
      </c>
      <c r="F58" s="3" t="s">
        <v>325</v>
      </c>
      <c r="G58" s="53" t="s">
        <v>246</v>
      </c>
      <c r="H58" s="3"/>
      <c r="I58" s="14"/>
    </row>
    <row r="59" spans="1:9" ht="24.75" customHeight="1">
      <c r="A59" s="48" t="s">
        <v>284</v>
      </c>
      <c r="B59" s="12" t="s">
        <v>101</v>
      </c>
      <c r="C59" s="12" t="s">
        <v>102</v>
      </c>
      <c r="D59" s="17">
        <v>453000000</v>
      </c>
      <c r="E59" s="44" t="s">
        <v>128</v>
      </c>
      <c r="F59" s="3" t="s">
        <v>326</v>
      </c>
      <c r="G59" s="10" t="s">
        <v>351</v>
      </c>
      <c r="H59" s="9">
        <v>340000000</v>
      </c>
      <c r="I59" s="14" t="s">
        <v>134</v>
      </c>
    </row>
    <row r="60" spans="1:9" ht="24.75" customHeight="1">
      <c r="A60" s="106" t="s">
        <v>337</v>
      </c>
      <c r="B60" s="12" t="s">
        <v>101</v>
      </c>
      <c r="C60" s="12" t="s">
        <v>103</v>
      </c>
      <c r="D60" s="17">
        <f>D59/6.894/1000000</f>
        <v>65.70931244560488</v>
      </c>
      <c r="E60" s="44" t="s">
        <v>128</v>
      </c>
      <c r="F60" s="63" t="s">
        <v>16</v>
      </c>
      <c r="G60" s="60" t="s">
        <v>16</v>
      </c>
      <c r="H60" s="108">
        <f>H59/6.894/1000000</f>
        <v>49.31824775166812</v>
      </c>
      <c r="I60" s="14" t="s">
        <v>103</v>
      </c>
    </row>
    <row r="61" spans="1:9" ht="24.75" customHeight="1">
      <c r="A61" s="102" t="s">
        <v>308</v>
      </c>
      <c r="B61" s="12" t="s">
        <v>297</v>
      </c>
      <c r="C61" s="12" t="s">
        <v>106</v>
      </c>
      <c r="D61" s="109">
        <v>238040</v>
      </c>
      <c r="E61" s="44"/>
      <c r="F61" s="63" t="s">
        <v>16</v>
      </c>
      <c r="G61" s="10" t="s">
        <v>303</v>
      </c>
      <c r="H61" s="3"/>
      <c r="I61" s="14"/>
    </row>
    <row r="62" spans="1:9" ht="24.75" customHeight="1">
      <c r="A62" s="100" t="s">
        <v>301</v>
      </c>
      <c r="B62" s="12" t="s">
        <v>297</v>
      </c>
      <c r="C62" s="12" t="s">
        <v>107</v>
      </c>
      <c r="D62" s="17">
        <f>D61/4.448/1000</f>
        <v>53.51618705035971</v>
      </c>
      <c r="F62" s="3"/>
      <c r="G62" s="10" t="s">
        <v>303</v>
      </c>
      <c r="H62" s="3"/>
      <c r="I62" s="14"/>
    </row>
    <row r="63" spans="1:9" ht="24.75" customHeight="1">
      <c r="A63" s="102" t="s">
        <v>311</v>
      </c>
      <c r="B63" s="12" t="s">
        <v>299</v>
      </c>
      <c r="C63" s="12" t="s">
        <v>106</v>
      </c>
      <c r="D63" s="17" t="s">
        <v>350</v>
      </c>
      <c r="E63" s="45"/>
      <c r="F63" s="78" t="s">
        <v>306</v>
      </c>
      <c r="G63" s="10" t="s">
        <v>305</v>
      </c>
      <c r="H63" s="3"/>
      <c r="I63" s="14"/>
    </row>
    <row r="64" spans="1:9" ht="24.75" customHeight="1">
      <c r="A64" s="102" t="s">
        <v>322</v>
      </c>
      <c r="B64" s="12" t="s">
        <v>300</v>
      </c>
      <c r="C64" s="12" t="s">
        <v>106</v>
      </c>
      <c r="D64" s="17" t="s">
        <v>349</v>
      </c>
      <c r="E64" s="45" t="s">
        <v>108</v>
      </c>
      <c r="F64" s="78" t="s">
        <v>307</v>
      </c>
      <c r="G64" s="10" t="s">
        <v>304</v>
      </c>
      <c r="H64" s="3"/>
      <c r="I64" s="14"/>
    </row>
    <row r="65" spans="1:9" ht="24.75" customHeight="1">
      <c r="A65" s="115"/>
      <c r="B65" s="12" t="s">
        <v>298</v>
      </c>
      <c r="C65" s="12" t="s">
        <v>106</v>
      </c>
      <c r="D65" s="109">
        <v>209730</v>
      </c>
      <c r="E65" s="47">
        <f>D61+D65</f>
        <v>447770</v>
      </c>
      <c r="F65" s="50" t="s">
        <v>189</v>
      </c>
      <c r="G65" s="10" t="s">
        <v>302</v>
      </c>
      <c r="H65" s="3"/>
      <c r="I65" s="14"/>
    </row>
    <row r="66" spans="1:9" ht="24.75" customHeight="1">
      <c r="A66" s="64" t="s">
        <v>286</v>
      </c>
      <c r="B66" s="99" t="s">
        <v>298</v>
      </c>
      <c r="C66" s="22" t="s">
        <v>107</v>
      </c>
      <c r="D66" s="23">
        <f>D65/4.448/1000</f>
        <v>47.15152877697841</v>
      </c>
      <c r="E66" s="110">
        <f>E65/4.448/1000</f>
        <v>100.66771582733813</v>
      </c>
      <c r="F66" s="25"/>
      <c r="G66" s="105" t="s">
        <v>302</v>
      </c>
      <c r="H66" s="3"/>
      <c r="I66" s="14"/>
    </row>
    <row r="67" spans="1:9" ht="24.75" customHeight="1">
      <c r="A67" s="112" t="s">
        <v>211</v>
      </c>
      <c r="B67" s="65"/>
      <c r="C67" s="65"/>
      <c r="D67" s="66"/>
      <c r="E67" s="113"/>
      <c r="F67" s="68"/>
      <c r="G67" s="114"/>
      <c r="H67" s="3"/>
      <c r="I67" s="14"/>
    </row>
    <row r="68" spans="1:9" ht="24.75" customHeight="1">
      <c r="A68" s="103" t="s">
        <v>354</v>
      </c>
      <c r="B68" s="65" t="s">
        <v>93</v>
      </c>
      <c r="C68" s="65" t="s">
        <v>95</v>
      </c>
      <c r="D68" s="65">
        <v>7.064</v>
      </c>
      <c r="E68" s="79" t="s">
        <v>214</v>
      </c>
      <c r="F68" s="68" t="s">
        <v>296</v>
      </c>
      <c r="G68" s="8" t="s">
        <v>16</v>
      </c>
      <c r="H68" s="3"/>
      <c r="I68" s="14"/>
    </row>
    <row r="69" spans="1:9" ht="24.75" customHeight="1">
      <c r="A69" s="107" t="s">
        <v>314</v>
      </c>
      <c r="B69" s="12" t="s">
        <v>94</v>
      </c>
      <c r="C69" s="12" t="s">
        <v>95</v>
      </c>
      <c r="D69" s="12" t="s">
        <v>358</v>
      </c>
      <c r="E69" s="44" t="s">
        <v>214</v>
      </c>
      <c r="F69" s="3" t="s">
        <v>325</v>
      </c>
      <c r="G69" s="53" t="s">
        <v>246</v>
      </c>
      <c r="H69" s="3"/>
      <c r="I69" s="14"/>
    </row>
    <row r="70" spans="1:9" ht="24.75" customHeight="1">
      <c r="A70" s="48" t="s">
        <v>284</v>
      </c>
      <c r="B70" s="12" t="s">
        <v>101</v>
      </c>
      <c r="C70" s="12" t="s">
        <v>102</v>
      </c>
      <c r="D70" s="17">
        <v>456000000</v>
      </c>
      <c r="E70" s="44" t="s">
        <v>128</v>
      </c>
      <c r="F70" s="3" t="s">
        <v>326</v>
      </c>
      <c r="G70" s="10" t="s">
        <v>356</v>
      </c>
      <c r="H70" s="9">
        <v>343000000</v>
      </c>
      <c r="I70" s="14" t="s">
        <v>134</v>
      </c>
    </row>
    <row r="71" spans="1:9" ht="24.75" customHeight="1">
      <c r="A71" s="106" t="s">
        <v>336</v>
      </c>
      <c r="B71" s="12" t="s">
        <v>101</v>
      </c>
      <c r="C71" s="12" t="s">
        <v>103</v>
      </c>
      <c r="D71" s="17">
        <f>D70/6.894/1000000</f>
        <v>66.14447345517841</v>
      </c>
      <c r="E71" s="44" t="s">
        <v>128</v>
      </c>
      <c r="F71" s="63" t="s">
        <v>16</v>
      </c>
      <c r="G71" s="60" t="s">
        <v>16</v>
      </c>
      <c r="H71" s="108">
        <f>H70/6.894/1000000</f>
        <v>49.75340876124166</v>
      </c>
      <c r="I71" s="14" t="s">
        <v>103</v>
      </c>
    </row>
    <row r="72" spans="1:9" ht="24.75" customHeight="1">
      <c r="A72" s="102" t="s">
        <v>308</v>
      </c>
      <c r="B72" s="12" t="s">
        <v>297</v>
      </c>
      <c r="C72" s="12" t="s">
        <v>106</v>
      </c>
      <c r="D72" s="109">
        <v>238010</v>
      </c>
      <c r="E72" s="44"/>
      <c r="F72" s="63" t="s">
        <v>16</v>
      </c>
      <c r="G72" s="10" t="s">
        <v>303</v>
      </c>
      <c r="H72" s="3"/>
      <c r="I72" s="14"/>
    </row>
    <row r="73" spans="1:9" ht="24.75" customHeight="1">
      <c r="A73" s="100" t="s">
        <v>301</v>
      </c>
      <c r="B73" s="12" t="s">
        <v>297</v>
      </c>
      <c r="C73" s="12" t="s">
        <v>107</v>
      </c>
      <c r="D73" s="17">
        <f>D72/4.448/1000</f>
        <v>53.50944244604316</v>
      </c>
      <c r="F73" s="3"/>
      <c r="G73" s="10" t="s">
        <v>303</v>
      </c>
      <c r="H73" s="3"/>
      <c r="I73" s="14"/>
    </row>
    <row r="74" spans="1:9" ht="24.75" customHeight="1">
      <c r="A74" s="102" t="s">
        <v>311</v>
      </c>
      <c r="B74" s="12" t="s">
        <v>299</v>
      </c>
      <c r="C74" s="12" t="s">
        <v>106</v>
      </c>
      <c r="D74" s="17" t="s">
        <v>357</v>
      </c>
      <c r="E74" s="45"/>
      <c r="F74" s="78" t="s">
        <v>306</v>
      </c>
      <c r="G74" s="10" t="s">
        <v>305</v>
      </c>
      <c r="H74" s="3"/>
      <c r="I74" s="14"/>
    </row>
    <row r="75" spans="1:9" ht="24.75" customHeight="1">
      <c r="A75" s="102" t="s">
        <v>322</v>
      </c>
      <c r="B75" s="12" t="s">
        <v>300</v>
      </c>
      <c r="C75" s="12" t="s">
        <v>106</v>
      </c>
      <c r="D75" s="17" t="s">
        <v>355</v>
      </c>
      <c r="E75" s="45" t="s">
        <v>108</v>
      </c>
      <c r="F75" s="78" t="s">
        <v>307</v>
      </c>
      <c r="G75" s="10" t="s">
        <v>304</v>
      </c>
      <c r="H75" s="3"/>
      <c r="I75" s="14"/>
    </row>
    <row r="76" spans="1:9" ht="24.75" customHeight="1">
      <c r="A76" s="61" t="s">
        <v>16</v>
      </c>
      <c r="B76" s="12" t="s">
        <v>298</v>
      </c>
      <c r="C76" s="12" t="s">
        <v>106</v>
      </c>
      <c r="D76" s="109">
        <v>209760</v>
      </c>
      <c r="E76" s="47">
        <f>D72+D76</f>
        <v>447770</v>
      </c>
      <c r="F76" s="50" t="s">
        <v>189</v>
      </c>
      <c r="G76" s="10" t="s">
        <v>302</v>
      </c>
      <c r="H76" s="3"/>
      <c r="I76" s="14"/>
    </row>
    <row r="77" spans="1:9" ht="24.75" customHeight="1">
      <c r="A77" s="64" t="s">
        <v>286</v>
      </c>
      <c r="B77" s="99" t="s">
        <v>298</v>
      </c>
      <c r="C77" s="22" t="s">
        <v>107</v>
      </c>
      <c r="D77" s="23">
        <f>D76/4.448/1000</f>
        <v>47.15827338129496</v>
      </c>
      <c r="E77" s="110">
        <f>E76/4.448/1000</f>
        <v>100.66771582733813</v>
      </c>
      <c r="F77" s="25"/>
      <c r="G77" s="105" t="s">
        <v>302</v>
      </c>
      <c r="H77" s="3"/>
      <c r="I77" s="14"/>
    </row>
    <row r="78" spans="1:9" ht="24.75" customHeight="1">
      <c r="A78" s="112" t="s">
        <v>211</v>
      </c>
      <c r="B78" s="65"/>
      <c r="C78" s="65"/>
      <c r="D78" s="66"/>
      <c r="E78" s="113"/>
      <c r="F78" s="68"/>
      <c r="G78" s="114"/>
      <c r="H78" s="3"/>
      <c r="I78" s="14"/>
    </row>
    <row r="79" spans="1:9" ht="24.75" customHeight="1">
      <c r="A79" s="103" t="s">
        <v>368</v>
      </c>
      <c r="B79" s="65" t="s">
        <v>93</v>
      </c>
      <c r="C79" s="65" t="s">
        <v>95</v>
      </c>
      <c r="D79" s="65">
        <v>6.572</v>
      </c>
      <c r="E79" s="79" t="s">
        <v>214</v>
      </c>
      <c r="F79" s="68" t="s">
        <v>296</v>
      </c>
      <c r="G79" s="8" t="s">
        <v>16</v>
      </c>
      <c r="H79" s="3"/>
      <c r="I79" s="14"/>
    </row>
    <row r="80" spans="1:9" ht="24.75" customHeight="1">
      <c r="A80" s="107" t="s">
        <v>314</v>
      </c>
      <c r="B80" s="12" t="s">
        <v>94</v>
      </c>
      <c r="C80" s="12" t="s">
        <v>95</v>
      </c>
      <c r="D80" s="12" t="s">
        <v>369</v>
      </c>
      <c r="E80" s="44" t="s">
        <v>214</v>
      </c>
      <c r="F80" s="3" t="s">
        <v>325</v>
      </c>
      <c r="G80" s="53" t="s">
        <v>253</v>
      </c>
      <c r="H80" s="3"/>
      <c r="I80" s="14"/>
    </row>
    <row r="81" spans="1:9" ht="24.75" customHeight="1">
      <c r="A81" s="106" t="s">
        <v>336</v>
      </c>
      <c r="B81" s="12" t="s">
        <v>101</v>
      </c>
      <c r="C81" s="12" t="s">
        <v>102</v>
      </c>
      <c r="D81" s="17">
        <v>471000000</v>
      </c>
      <c r="E81" s="44" t="s">
        <v>128</v>
      </c>
      <c r="F81" s="3" t="s">
        <v>326</v>
      </c>
      <c r="G81" s="10" t="s">
        <v>370</v>
      </c>
      <c r="H81" s="116">
        <v>364000000</v>
      </c>
      <c r="I81" s="117" t="s">
        <v>134</v>
      </c>
    </row>
    <row r="82" spans="1:9" ht="24.75" customHeight="1">
      <c r="A82" s="115"/>
      <c r="B82" s="12" t="s">
        <v>101</v>
      </c>
      <c r="C82" s="12" t="s">
        <v>103</v>
      </c>
      <c r="D82" s="17">
        <f>D81/6.894/1000000</f>
        <v>68.32027850304613</v>
      </c>
      <c r="E82" s="44" t="s">
        <v>128</v>
      </c>
      <c r="F82" s="63" t="s">
        <v>16</v>
      </c>
      <c r="G82" s="60" t="s">
        <v>16</v>
      </c>
      <c r="H82" s="118">
        <f>H81/6.894/1000000</f>
        <v>52.79953582825645</v>
      </c>
      <c r="I82" s="117" t="s">
        <v>103</v>
      </c>
    </row>
    <row r="83" spans="1:9" ht="24.75" customHeight="1">
      <c r="A83" s="102" t="s">
        <v>16</v>
      </c>
      <c r="B83" s="12" t="s">
        <v>297</v>
      </c>
      <c r="C83" s="12" t="s">
        <v>106</v>
      </c>
      <c r="D83" s="109">
        <v>237480</v>
      </c>
      <c r="E83" s="44"/>
      <c r="F83" s="63" t="s">
        <v>16</v>
      </c>
      <c r="G83" s="10" t="s">
        <v>371</v>
      </c>
      <c r="H83" s="116">
        <v>408000000</v>
      </c>
      <c r="I83" s="117" t="s">
        <v>334</v>
      </c>
    </row>
    <row r="84" spans="1:9" ht="24.75" customHeight="1">
      <c r="A84" s="100" t="s">
        <v>16</v>
      </c>
      <c r="B84" s="12" t="s">
        <v>297</v>
      </c>
      <c r="C84" s="12" t="s">
        <v>107</v>
      </c>
      <c r="D84" s="17">
        <f>D83/4.448/1000</f>
        <v>53.390287769784166</v>
      </c>
      <c r="F84" s="3"/>
      <c r="G84" s="10" t="s">
        <v>371</v>
      </c>
      <c r="H84" s="118">
        <f>H83/6.894/1000000</f>
        <v>59.18189730200174</v>
      </c>
      <c r="I84" s="117" t="s">
        <v>103</v>
      </c>
    </row>
    <row r="85" spans="1:9" ht="24.75" customHeight="1">
      <c r="A85" s="102" t="s">
        <v>16</v>
      </c>
      <c r="B85" s="12" t="s">
        <v>299</v>
      </c>
      <c r="C85" s="12" t="s">
        <v>106</v>
      </c>
      <c r="D85" s="17" t="s">
        <v>372</v>
      </c>
      <c r="E85" s="45"/>
      <c r="F85" s="78" t="s">
        <v>306</v>
      </c>
      <c r="G85" s="10" t="s">
        <v>373</v>
      </c>
      <c r="H85" s="3"/>
      <c r="I85" s="14"/>
    </row>
    <row r="86" spans="1:9" ht="24.75" customHeight="1">
      <c r="A86" s="102" t="s">
        <v>16</v>
      </c>
      <c r="B86" s="12" t="s">
        <v>300</v>
      </c>
      <c r="C86" s="12" t="s">
        <v>106</v>
      </c>
      <c r="D86" s="17" t="s">
        <v>374</v>
      </c>
      <c r="E86" s="45" t="s">
        <v>108</v>
      </c>
      <c r="F86" s="78" t="s">
        <v>307</v>
      </c>
      <c r="G86" s="10" t="s">
        <v>375</v>
      </c>
      <c r="H86" s="3"/>
      <c r="I86" s="14"/>
    </row>
    <row r="87" spans="1:9" ht="24.75" customHeight="1">
      <c r="A87" s="61" t="s">
        <v>16</v>
      </c>
      <c r="B87" s="12" t="s">
        <v>298</v>
      </c>
      <c r="C87" s="12" t="s">
        <v>106</v>
      </c>
      <c r="D87" s="109">
        <v>210560</v>
      </c>
      <c r="E87" s="47">
        <f>D83+D87</f>
        <v>448040</v>
      </c>
      <c r="F87" s="50" t="s">
        <v>189</v>
      </c>
      <c r="G87" s="10" t="s">
        <v>376</v>
      </c>
      <c r="H87" s="3"/>
      <c r="I87" s="14"/>
    </row>
    <row r="88" spans="1:9" ht="24.75" customHeight="1">
      <c r="A88" s="64" t="s">
        <v>16</v>
      </c>
      <c r="B88" s="99" t="s">
        <v>298</v>
      </c>
      <c r="C88" s="22" t="s">
        <v>107</v>
      </c>
      <c r="D88" s="23">
        <f>D87/4.448/1000</f>
        <v>47.33812949640287</v>
      </c>
      <c r="E88" s="110">
        <f>E87/4.448/1000</f>
        <v>100.72841726618704</v>
      </c>
      <c r="F88" s="25"/>
      <c r="G88" s="105" t="s">
        <v>376</v>
      </c>
      <c r="H88" s="3"/>
      <c r="I88" s="14"/>
    </row>
    <row r="89" spans="1:9" ht="24.75" customHeight="1">
      <c r="A89" s="112" t="s">
        <v>211</v>
      </c>
      <c r="B89" s="65"/>
      <c r="C89" s="65"/>
      <c r="D89" s="66"/>
      <c r="E89" s="113"/>
      <c r="F89" s="68"/>
      <c r="G89" s="114"/>
      <c r="H89" s="3"/>
      <c r="I89" s="14"/>
    </row>
    <row r="90" spans="1:9" ht="24.75" customHeight="1">
      <c r="A90" s="103" t="s">
        <v>377</v>
      </c>
      <c r="B90" s="65" t="s">
        <v>93</v>
      </c>
      <c r="C90" s="65" t="s">
        <v>95</v>
      </c>
      <c r="D90" s="65">
        <v>5.329</v>
      </c>
      <c r="E90" s="79" t="s">
        <v>214</v>
      </c>
      <c r="F90" s="68" t="s">
        <v>296</v>
      </c>
      <c r="G90" s="8" t="s">
        <v>16</v>
      </c>
      <c r="H90" s="3"/>
      <c r="I90" s="14"/>
    </row>
    <row r="91" spans="1:9" ht="24.75" customHeight="1">
      <c r="A91" s="107" t="s">
        <v>314</v>
      </c>
      <c r="B91" s="12" t="s">
        <v>94</v>
      </c>
      <c r="C91" s="12" t="s">
        <v>95</v>
      </c>
      <c r="D91" s="12" t="s">
        <v>378</v>
      </c>
      <c r="E91" s="44" t="s">
        <v>214</v>
      </c>
      <c r="F91" s="3" t="s">
        <v>325</v>
      </c>
      <c r="G91" s="53" t="s">
        <v>229</v>
      </c>
      <c r="H91" s="3"/>
      <c r="I91" s="14"/>
    </row>
    <row r="92" spans="1:9" ht="24.75" customHeight="1">
      <c r="A92" s="106" t="s">
        <v>379</v>
      </c>
      <c r="B92" s="12" t="s">
        <v>101</v>
      </c>
      <c r="C92" s="12" t="s">
        <v>102</v>
      </c>
      <c r="D92" s="17">
        <v>436000000</v>
      </c>
      <c r="E92" s="44" t="s">
        <v>128</v>
      </c>
      <c r="F92" s="3" t="s">
        <v>326</v>
      </c>
      <c r="G92" s="10" t="s">
        <v>380</v>
      </c>
      <c r="H92" s="116">
        <v>357000000</v>
      </c>
      <c r="I92" s="117" t="s">
        <v>134</v>
      </c>
    </row>
    <row r="93" spans="1:9" ht="24.75" customHeight="1">
      <c r="A93" s="115"/>
      <c r="B93" s="12" t="s">
        <v>101</v>
      </c>
      <c r="C93" s="12" t="s">
        <v>103</v>
      </c>
      <c r="D93" s="17">
        <f>D92/6.894/1000000</f>
        <v>63.243400058021464</v>
      </c>
      <c r="E93" s="44" t="s">
        <v>128</v>
      </c>
      <c r="F93" s="63" t="s">
        <v>16</v>
      </c>
      <c r="G93" s="60" t="s">
        <v>16</v>
      </c>
      <c r="H93" s="118">
        <f>H92/6.894/1000000</f>
        <v>51.784160139251526</v>
      </c>
      <c r="I93" s="117" t="s">
        <v>103</v>
      </c>
    </row>
    <row r="94" spans="1:9" ht="24.75" customHeight="1">
      <c r="A94" s="102" t="s">
        <v>16</v>
      </c>
      <c r="B94" s="12" t="s">
        <v>297</v>
      </c>
      <c r="C94" s="12" t="s">
        <v>106</v>
      </c>
      <c r="D94" s="109">
        <v>227700</v>
      </c>
      <c r="E94" s="44"/>
      <c r="F94" s="63" t="s">
        <v>16</v>
      </c>
      <c r="G94" s="10" t="s">
        <v>371</v>
      </c>
      <c r="H94" s="116">
        <v>401000000</v>
      </c>
      <c r="I94" s="117" t="s">
        <v>334</v>
      </c>
    </row>
    <row r="95" spans="1:9" ht="24.75" customHeight="1">
      <c r="A95" s="100" t="s">
        <v>16</v>
      </c>
      <c r="B95" s="12" t="s">
        <v>297</v>
      </c>
      <c r="C95" s="12" t="s">
        <v>107</v>
      </c>
      <c r="D95" s="17">
        <f>D94/4.448/1000</f>
        <v>51.19154676258992</v>
      </c>
      <c r="F95" s="3"/>
      <c r="G95" s="10" t="s">
        <v>371</v>
      </c>
      <c r="H95" s="118">
        <f>H94/6.894/1000000</f>
        <v>58.16652161299681</v>
      </c>
      <c r="I95" s="117" t="s">
        <v>103</v>
      </c>
    </row>
    <row r="96" spans="1:9" ht="24.75" customHeight="1">
      <c r="A96" s="102" t="s">
        <v>16</v>
      </c>
      <c r="B96" s="12" t="s">
        <v>299</v>
      </c>
      <c r="C96" s="12" t="s">
        <v>106</v>
      </c>
      <c r="D96" s="17" t="s">
        <v>381</v>
      </c>
      <c r="E96" s="45"/>
      <c r="F96" s="78" t="s">
        <v>306</v>
      </c>
      <c r="G96" s="10" t="s">
        <v>373</v>
      </c>
      <c r="H96" s="3"/>
      <c r="I96" s="14"/>
    </row>
    <row r="97" spans="1:9" ht="24.75" customHeight="1">
      <c r="A97" s="102" t="s">
        <v>16</v>
      </c>
      <c r="B97" s="12" t="s">
        <v>300</v>
      </c>
      <c r="C97" s="12" t="s">
        <v>106</v>
      </c>
      <c r="D97" s="17" t="s">
        <v>382</v>
      </c>
      <c r="E97" s="45" t="s">
        <v>108</v>
      </c>
      <c r="F97" s="78" t="s">
        <v>307</v>
      </c>
      <c r="G97" s="10" t="s">
        <v>375</v>
      </c>
      <c r="H97" s="3"/>
      <c r="I97" s="14"/>
    </row>
    <row r="98" spans="1:9" ht="24.75" customHeight="1">
      <c r="A98" s="61" t="s">
        <v>16</v>
      </c>
      <c r="B98" s="12" t="s">
        <v>298</v>
      </c>
      <c r="C98" s="12" t="s">
        <v>106</v>
      </c>
      <c r="D98" s="109">
        <v>208140</v>
      </c>
      <c r="E98" s="47">
        <f>D94+D98</f>
        <v>435840</v>
      </c>
      <c r="F98" s="50" t="s">
        <v>189</v>
      </c>
      <c r="G98" s="10" t="s">
        <v>376</v>
      </c>
      <c r="H98" s="3"/>
      <c r="I98" s="14"/>
    </row>
    <row r="99" spans="1:9" ht="24.75" customHeight="1">
      <c r="A99" s="64" t="s">
        <v>16</v>
      </c>
      <c r="B99" s="99" t="s">
        <v>298</v>
      </c>
      <c r="C99" s="22" t="s">
        <v>107</v>
      </c>
      <c r="D99" s="23">
        <f>D98/4.448/1000</f>
        <v>46.79406474820143</v>
      </c>
      <c r="E99" s="110">
        <f>E98/4.448/1000</f>
        <v>97.98561151079136</v>
      </c>
      <c r="F99" s="25"/>
      <c r="G99" s="105" t="s">
        <v>376</v>
      </c>
      <c r="H99" s="3"/>
      <c r="I99" s="14"/>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hmfan</dc:creator>
  <cp:keywords/>
  <dc:description/>
  <cp:lastModifiedBy>hmfan</cp:lastModifiedBy>
  <cp:lastPrinted>2008-07-25T14:19:12Z</cp:lastPrinted>
  <dcterms:created xsi:type="dcterms:W3CDTF">2007-09-17T14:21:28Z</dcterms:created>
  <dcterms:modified xsi:type="dcterms:W3CDTF">2008-09-10T20:44:39Z</dcterms:modified>
  <cp:category/>
  <cp:version/>
  <cp:contentType/>
  <cp:contentStatus/>
</cp:coreProperties>
</file>