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0" windowWidth="18840" windowHeight="12405" activeTab="0"/>
  </bookViews>
  <sheets>
    <sheet name="VV sway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<sst xmlns="http://schemas.openxmlformats.org/spreadsheetml/2006/main" count="138" uniqueCount="85">
  <si>
    <t>dl/l</t>
  </si>
  <si>
    <t>Inconel</t>
  </si>
  <si>
    <t>300-0</t>
  </si>
  <si>
    <t>300-80</t>
  </si>
  <si>
    <t>titanium</t>
  </si>
  <si>
    <t>316sst</t>
  </si>
  <si>
    <t>RP1</t>
  </si>
  <si>
    <t>ZP1</t>
  </si>
  <si>
    <t>RP2</t>
  </si>
  <si>
    <t>ZP2</t>
  </si>
  <si>
    <t>S</t>
  </si>
  <si>
    <t>alpha</t>
  </si>
  <si>
    <t>deg</t>
  </si>
  <si>
    <t>in</t>
  </si>
  <si>
    <t>RT</t>
  </si>
  <si>
    <t>Oper Temp</t>
  </si>
  <si>
    <t>Tvv</t>
  </si>
  <si>
    <t>Tshell</t>
  </si>
  <si>
    <t>K</t>
  </si>
  <si>
    <t>in/in</t>
  </si>
  <si>
    <t>titanium dl/l</t>
  </si>
  <si>
    <t>assume linear effect</t>
  </si>
  <si>
    <t>rod dl/L</t>
  </si>
  <si>
    <t>inconel dl/L</t>
  </si>
  <si>
    <t>80-293</t>
  </si>
  <si>
    <t>293-313</t>
  </si>
  <si>
    <t>dZ</t>
  </si>
  <si>
    <t>293-80</t>
  </si>
  <si>
    <t>316SSt</t>
  </si>
  <si>
    <t>rad</t>
  </si>
  <si>
    <t>Bakeout Temp</t>
  </si>
  <si>
    <t>80-623</t>
  </si>
  <si>
    <t>293-623</t>
  </si>
  <si>
    <t>avg T =</t>
  </si>
  <si>
    <t>load factor</t>
  </si>
  <si>
    <t>radial load factor</t>
  </si>
  <si>
    <t>Bakeout</t>
  </si>
  <si>
    <t>RP2-RP1</t>
  </si>
  <si>
    <t>Rel. growth - Lower mounts</t>
  </si>
  <si>
    <t>room</t>
  </si>
  <si>
    <t>Zr</t>
  </si>
  <si>
    <t>operating</t>
  </si>
  <si>
    <t>bake</t>
  </si>
  <si>
    <t>delta Zr</t>
  </si>
  <si>
    <t>so Zr=Zp1-Zp2</t>
  </si>
  <si>
    <t>Zr=2*Zp1-Zp1-Zp2</t>
  </si>
  <si>
    <t>Strut washer</t>
  </si>
  <si>
    <t>lateral motion</t>
  </si>
  <si>
    <t xml:space="preserve">Bakeout </t>
  </si>
  <si>
    <t>RELATIVE THERMAL GROWTH OF VACUUM VESSEL AND MC DURING OPERATION AND BAKEOUT  Modified on 8/9/06 plg</t>
  </si>
  <si>
    <t>Assume TP is 0.75" instead of 0.25"</t>
  </si>
  <si>
    <t>x1=</t>
  </si>
  <si>
    <t>x2=</t>
  </si>
  <si>
    <t>deltax=</t>
  </si>
  <si>
    <t>e=</t>
  </si>
  <si>
    <t>S=</t>
  </si>
  <si>
    <t>psi for TP of 0.75</t>
  </si>
  <si>
    <t>psi for TP of 0.25</t>
  </si>
  <si>
    <t>True position between two struts at maximum opposite radial</t>
  </si>
  <si>
    <t>Assume TP is 0.25" as called out in drawing.</t>
  </si>
  <si>
    <t>Maximum differential motion</t>
  </si>
  <si>
    <t>Z=</t>
  </si>
  <si>
    <t>Conclusion</t>
  </si>
  <si>
    <t>lbs</t>
  </si>
  <si>
    <t>locations.</t>
  </si>
  <si>
    <t>deltax=P*x1/(A*E) +P/k</t>
  </si>
  <si>
    <t>lbs/inch</t>
  </si>
  <si>
    <t>in^2</t>
  </si>
  <si>
    <t>or P=deltax/(x1/(A*E) + 1/k)</t>
  </si>
  <si>
    <t>Belleville fix</t>
  </si>
  <si>
    <t>Let Belleville pair K=</t>
  </si>
  <si>
    <t>Baseline</t>
  </si>
  <si>
    <t>Off normal</t>
  </si>
  <si>
    <t>Differential thermal movement is 0.641"</t>
  </si>
  <si>
    <t>Thrust load P=</t>
  </si>
  <si>
    <t>Thrust P=</t>
  </si>
  <si>
    <t>psi</t>
  </si>
  <si>
    <t>Analyses are for bakeout.</t>
  </si>
  <si>
    <t>with a positional mislocation of 0.75" from 22,563 lbs to 3,090 lbs.</t>
  </si>
  <si>
    <t>This is a stress of only 7,000 psi.</t>
  </si>
  <si>
    <t>Mismatch in Support Strut Attachment Locations</t>
  </si>
  <si>
    <t>rod A=</t>
  </si>
  <si>
    <t>rod E=</t>
  </si>
  <si>
    <t>lb/in^2</t>
  </si>
  <si>
    <t>A pair of series Belleville washers, each with deflection capability of .046", could reduce the load in a strut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</si>
</sst>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00000"/>
    <numFmt numFmtId="168" formatCode="0.0000000"/>
    <numFmt numFmtId="169" formatCode="0.00000000000"/>
    <numFmt numFmtId="170" formatCode="0.0000000000"/>
    <numFmt numFmtId="171" formatCode="0.000000000"/>
    <numFmt numFmtId="172" formatCode="0.00000000"/>
    <numFmt numFmtId="173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Symbol"/>
      <family val="1"/>
    </font>
    <font>
      <sz val="10"/>
      <color indexed="10"/>
      <name val="Arial"/>
      <family val="0"/>
    </font>
    <font>
      <sz val="10"/>
      <color indexed="14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7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6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166" fontId="8" fillId="0" borderId="6" xfId="0" applyNumberFormat="1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6" fontId="8" fillId="0" borderId="8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6" fontId="9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5</xdr:row>
      <xdr:rowOff>152400</xdr:rowOff>
    </xdr:from>
    <xdr:to>
      <xdr:col>6</xdr:col>
      <xdr:colOff>285750</xdr:colOff>
      <xdr:row>27</xdr:row>
      <xdr:rowOff>104775</xdr:rowOff>
    </xdr:to>
    <xdr:grpSp>
      <xdr:nvGrpSpPr>
        <xdr:cNvPr id="1" name="Group 8"/>
        <xdr:cNvGrpSpPr>
          <a:grpSpLocks/>
        </xdr:cNvGrpSpPr>
      </xdr:nvGrpSpPr>
      <xdr:grpSpPr>
        <a:xfrm>
          <a:off x="1914525" y="962025"/>
          <a:ext cx="2466975" cy="3514725"/>
          <a:chOff x="306" y="98"/>
          <a:chExt cx="256" cy="369"/>
        </a:xfrm>
        <a:solidFill>
          <a:srgbClr val="FFFFFF"/>
        </a:solidFill>
      </xdr:grpSpPr>
      <xdr:sp>
        <xdr:nvSpPr>
          <xdr:cNvPr id="2" name="Oval 6"/>
          <xdr:cNvSpPr>
            <a:spLocks/>
          </xdr:cNvSpPr>
        </xdr:nvSpPr>
        <xdr:spPr>
          <a:xfrm>
            <a:off x="306" y="98"/>
            <a:ext cx="256" cy="369"/>
          </a:xfrm>
          <a:prstGeom prst="ellipse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7"/>
          <xdr:cNvSpPr>
            <a:spLocks/>
          </xdr:cNvSpPr>
        </xdr:nvSpPr>
        <xdr:spPr>
          <a:xfrm>
            <a:off x="321" y="117"/>
            <a:ext cx="226" cy="33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542925</xdr:colOff>
      <xdr:row>3</xdr:row>
      <xdr:rowOff>47625</xdr:rowOff>
    </xdr:from>
    <xdr:to>
      <xdr:col>5</xdr:col>
      <xdr:colOff>304800</xdr:colOff>
      <xdr:row>29</xdr:row>
      <xdr:rowOff>114300</xdr:rowOff>
    </xdr:to>
    <xdr:grpSp>
      <xdr:nvGrpSpPr>
        <xdr:cNvPr id="4" name="Group 9"/>
        <xdr:cNvGrpSpPr>
          <a:grpSpLocks/>
        </xdr:cNvGrpSpPr>
      </xdr:nvGrpSpPr>
      <xdr:grpSpPr>
        <a:xfrm>
          <a:off x="2171700" y="533400"/>
          <a:ext cx="1619250" cy="4276725"/>
          <a:chOff x="315" y="34"/>
          <a:chExt cx="173" cy="491"/>
        </a:xfrm>
        <a:solidFill>
          <a:srgbClr val="FFFFFF"/>
        </a:solidFill>
      </xdr:grpSpPr>
      <xdr:sp>
        <xdr:nvSpPr>
          <xdr:cNvPr id="5" name="Rectangle 3"/>
          <xdr:cNvSpPr>
            <a:spLocks/>
          </xdr:cNvSpPr>
        </xdr:nvSpPr>
        <xdr:spPr>
          <a:xfrm>
            <a:off x="368" y="397"/>
            <a:ext cx="54" cy="128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4"/>
          <xdr:cNvSpPr>
            <a:spLocks/>
          </xdr:cNvSpPr>
        </xdr:nvSpPr>
        <xdr:spPr>
          <a:xfrm>
            <a:off x="367" y="34"/>
            <a:ext cx="54" cy="128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5"/>
          <xdr:cNvSpPr>
            <a:spLocks/>
          </xdr:cNvSpPr>
        </xdr:nvSpPr>
        <xdr:spPr>
          <a:xfrm>
            <a:off x="453" y="210"/>
            <a:ext cx="35" cy="120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1"/>
          <xdr:cNvSpPr>
            <a:spLocks/>
          </xdr:cNvSpPr>
        </xdr:nvSpPr>
        <xdr:spPr>
          <a:xfrm>
            <a:off x="315" y="129"/>
            <a:ext cx="156" cy="293"/>
          </a:xfrm>
          <a:prstGeom prst="ellipse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304800</xdr:colOff>
      <xdr:row>16</xdr:row>
      <xdr:rowOff>19050</xdr:rowOff>
    </xdr:from>
    <xdr:to>
      <xdr:col>9</xdr:col>
      <xdr:colOff>219075</xdr:colOff>
      <xdr:row>16</xdr:row>
      <xdr:rowOff>19050</xdr:rowOff>
    </xdr:to>
    <xdr:sp>
      <xdr:nvSpPr>
        <xdr:cNvPr id="9" name="Line 10"/>
        <xdr:cNvSpPr>
          <a:spLocks/>
        </xdr:cNvSpPr>
      </xdr:nvSpPr>
      <xdr:spPr>
        <a:xfrm>
          <a:off x="1181100" y="2609850"/>
          <a:ext cx="4962525" cy="0"/>
        </a:xfrm>
        <a:prstGeom prst="line">
          <a:avLst/>
        </a:prstGeom>
        <a:noFill/>
        <a:ln w="28575" cmpd="sng">
          <a:solidFill>
            <a:srgbClr val="FF00FF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</xdr:row>
      <xdr:rowOff>104775</xdr:rowOff>
    </xdr:from>
    <xdr:to>
      <xdr:col>1</xdr:col>
      <xdr:colOff>438150</xdr:colOff>
      <xdr:row>30</xdr:row>
      <xdr:rowOff>123825</xdr:rowOff>
    </xdr:to>
    <xdr:sp>
      <xdr:nvSpPr>
        <xdr:cNvPr id="10" name="Line 11"/>
        <xdr:cNvSpPr>
          <a:spLocks/>
        </xdr:cNvSpPr>
      </xdr:nvSpPr>
      <xdr:spPr>
        <a:xfrm>
          <a:off x="1314450" y="266700"/>
          <a:ext cx="0" cy="4714875"/>
        </a:xfrm>
        <a:prstGeom prst="line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16</xdr:row>
      <xdr:rowOff>133350</xdr:rowOff>
    </xdr:from>
    <xdr:to>
      <xdr:col>7</xdr:col>
      <xdr:colOff>447675</xdr:colOff>
      <xdr:row>16</xdr:row>
      <xdr:rowOff>133350</xdr:rowOff>
    </xdr:to>
    <xdr:sp>
      <xdr:nvSpPr>
        <xdr:cNvPr id="11" name="Line 12"/>
        <xdr:cNvSpPr>
          <a:spLocks/>
        </xdr:cNvSpPr>
      </xdr:nvSpPr>
      <xdr:spPr>
        <a:xfrm>
          <a:off x="1304925" y="2724150"/>
          <a:ext cx="3848100" cy="0"/>
        </a:xfrm>
        <a:prstGeom prst="line">
          <a:avLst/>
        </a:prstGeom>
        <a:noFill/>
        <a:ln w="28575" cmpd="sng">
          <a:solidFill>
            <a:srgbClr val="00CCFF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85725</xdr:rowOff>
    </xdr:from>
    <xdr:to>
      <xdr:col>5</xdr:col>
      <xdr:colOff>161925</xdr:colOff>
      <xdr:row>6</xdr:row>
      <xdr:rowOff>57150</xdr:rowOff>
    </xdr:to>
    <xdr:sp>
      <xdr:nvSpPr>
        <xdr:cNvPr id="12" name="Oval 13"/>
        <xdr:cNvSpPr>
          <a:spLocks/>
        </xdr:cNvSpPr>
      </xdr:nvSpPr>
      <xdr:spPr>
        <a:xfrm>
          <a:off x="3514725" y="895350"/>
          <a:ext cx="133350" cy="133350"/>
        </a:xfrm>
        <a:prstGeom prst="ellips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9</xdr:row>
      <xdr:rowOff>9525</xdr:rowOff>
    </xdr:from>
    <xdr:to>
      <xdr:col>5</xdr:col>
      <xdr:colOff>0</xdr:colOff>
      <xdr:row>10</xdr:row>
      <xdr:rowOff>9525</xdr:rowOff>
    </xdr:to>
    <xdr:sp>
      <xdr:nvSpPr>
        <xdr:cNvPr id="13" name="Oval 14"/>
        <xdr:cNvSpPr>
          <a:spLocks/>
        </xdr:cNvSpPr>
      </xdr:nvSpPr>
      <xdr:spPr>
        <a:xfrm>
          <a:off x="3352800" y="1466850"/>
          <a:ext cx="133350" cy="16192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5</xdr:row>
      <xdr:rowOff>152400</xdr:rowOff>
    </xdr:from>
    <xdr:to>
      <xdr:col>5</xdr:col>
      <xdr:colOff>95250</xdr:colOff>
      <xdr:row>9</xdr:row>
      <xdr:rowOff>95250</xdr:rowOff>
    </xdr:to>
    <xdr:sp>
      <xdr:nvSpPr>
        <xdr:cNvPr id="14" name="Line 15"/>
        <xdr:cNvSpPr>
          <a:spLocks/>
        </xdr:cNvSpPr>
      </xdr:nvSpPr>
      <xdr:spPr>
        <a:xfrm flipH="1">
          <a:off x="3409950" y="962025"/>
          <a:ext cx="171450" cy="590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</xdr:row>
      <xdr:rowOff>85725</xdr:rowOff>
    </xdr:from>
    <xdr:to>
      <xdr:col>5</xdr:col>
      <xdr:colOff>514350</xdr:colOff>
      <xdr:row>6</xdr:row>
      <xdr:rowOff>28575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3705225" y="733425"/>
          <a:ext cx="2952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P1</a:t>
          </a:r>
        </a:p>
      </xdr:txBody>
    </xdr:sp>
    <xdr:clientData/>
  </xdr:twoCellAnchor>
  <xdr:twoCellAnchor>
    <xdr:from>
      <xdr:col>4</xdr:col>
      <xdr:colOff>85725</xdr:colOff>
      <xdr:row>8</xdr:row>
      <xdr:rowOff>47625</xdr:rowOff>
    </xdr:from>
    <xdr:to>
      <xdr:col>4</xdr:col>
      <xdr:colOff>381000</xdr:colOff>
      <xdr:row>9</xdr:row>
      <xdr:rowOff>152400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2962275" y="1343025"/>
          <a:ext cx="2952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P2</a:t>
          </a:r>
        </a:p>
      </xdr:txBody>
    </xdr:sp>
    <xdr:clientData/>
  </xdr:twoCellAnchor>
  <xdr:twoCellAnchor>
    <xdr:from>
      <xdr:col>5</xdr:col>
      <xdr:colOff>114300</xdr:colOff>
      <xdr:row>5</xdr:row>
      <xdr:rowOff>142875</xdr:rowOff>
    </xdr:from>
    <xdr:to>
      <xdr:col>7</xdr:col>
      <xdr:colOff>371475</xdr:colOff>
      <xdr:row>5</xdr:row>
      <xdr:rowOff>142875</xdr:rowOff>
    </xdr:to>
    <xdr:sp>
      <xdr:nvSpPr>
        <xdr:cNvPr id="17" name="Line 49"/>
        <xdr:cNvSpPr>
          <a:spLocks/>
        </xdr:cNvSpPr>
      </xdr:nvSpPr>
      <xdr:spPr>
        <a:xfrm>
          <a:off x="3600450" y="9525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9</xdr:row>
      <xdr:rowOff>95250</xdr:rowOff>
    </xdr:from>
    <xdr:to>
      <xdr:col>6</xdr:col>
      <xdr:colOff>504825</xdr:colOff>
      <xdr:row>9</xdr:row>
      <xdr:rowOff>104775</xdr:rowOff>
    </xdr:to>
    <xdr:sp>
      <xdr:nvSpPr>
        <xdr:cNvPr id="18" name="Line 50"/>
        <xdr:cNvSpPr>
          <a:spLocks/>
        </xdr:cNvSpPr>
      </xdr:nvSpPr>
      <xdr:spPr>
        <a:xfrm flipV="1">
          <a:off x="3448050" y="1552575"/>
          <a:ext cx="1152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38100</xdr:rowOff>
    </xdr:from>
    <xdr:to>
      <xdr:col>5</xdr:col>
      <xdr:colOff>180975</xdr:colOff>
      <xdr:row>9</xdr:row>
      <xdr:rowOff>76200</xdr:rowOff>
    </xdr:to>
    <xdr:sp>
      <xdr:nvSpPr>
        <xdr:cNvPr id="19" name="Line 51"/>
        <xdr:cNvSpPr>
          <a:spLocks/>
        </xdr:cNvSpPr>
      </xdr:nvSpPr>
      <xdr:spPr>
        <a:xfrm flipH="1">
          <a:off x="3524250" y="1009650"/>
          <a:ext cx="1428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7</xdr:row>
      <xdr:rowOff>76200</xdr:rowOff>
    </xdr:from>
    <xdr:to>
      <xdr:col>6</xdr:col>
      <xdr:colOff>57150</xdr:colOff>
      <xdr:row>9</xdr:row>
      <xdr:rowOff>19050</xdr:rowOff>
    </xdr:to>
    <xdr:sp>
      <xdr:nvSpPr>
        <xdr:cNvPr id="20" name="TextBox 52"/>
        <xdr:cNvSpPr txBox="1">
          <a:spLocks noChangeArrowheads="1"/>
        </xdr:cNvSpPr>
      </xdr:nvSpPr>
      <xdr:spPr>
        <a:xfrm>
          <a:off x="3629025" y="1209675"/>
          <a:ext cx="5238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 in</a:t>
          </a:r>
        </a:p>
      </xdr:txBody>
    </xdr:sp>
    <xdr:clientData/>
  </xdr:twoCellAnchor>
  <xdr:twoCellAnchor>
    <xdr:from>
      <xdr:col>5</xdr:col>
      <xdr:colOff>57150</xdr:colOff>
      <xdr:row>0</xdr:row>
      <xdr:rowOff>152400</xdr:rowOff>
    </xdr:from>
    <xdr:to>
      <xdr:col>5</xdr:col>
      <xdr:colOff>57150</xdr:colOff>
      <xdr:row>4</xdr:row>
      <xdr:rowOff>57150</xdr:rowOff>
    </xdr:to>
    <xdr:sp>
      <xdr:nvSpPr>
        <xdr:cNvPr id="21" name="Line 53"/>
        <xdr:cNvSpPr>
          <a:spLocks/>
        </xdr:cNvSpPr>
      </xdr:nvSpPr>
      <xdr:spPr>
        <a:xfrm flipV="1">
          <a:off x="3543300" y="1524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133350</xdr:rowOff>
    </xdr:from>
    <xdr:to>
      <xdr:col>7</xdr:col>
      <xdr:colOff>276225</xdr:colOff>
      <xdr:row>16</xdr:row>
      <xdr:rowOff>123825</xdr:rowOff>
    </xdr:to>
    <xdr:sp>
      <xdr:nvSpPr>
        <xdr:cNvPr id="22" name="Line 54"/>
        <xdr:cNvSpPr>
          <a:spLocks/>
        </xdr:cNvSpPr>
      </xdr:nvSpPr>
      <xdr:spPr>
        <a:xfrm flipV="1">
          <a:off x="4981575" y="9429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9</xdr:row>
      <xdr:rowOff>95250</xdr:rowOff>
    </xdr:from>
    <xdr:to>
      <xdr:col>8</xdr:col>
      <xdr:colOff>9525</xdr:colOff>
      <xdr:row>11</xdr:row>
      <xdr:rowOff>38100</xdr:rowOff>
    </xdr:to>
    <xdr:sp>
      <xdr:nvSpPr>
        <xdr:cNvPr id="23" name="TextBox 55"/>
        <xdr:cNvSpPr txBox="1">
          <a:spLocks noChangeArrowheads="1"/>
        </xdr:cNvSpPr>
      </xdr:nvSpPr>
      <xdr:spPr>
        <a:xfrm>
          <a:off x="4800600" y="1552575"/>
          <a:ext cx="5238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ZP1 in</a:t>
          </a:r>
        </a:p>
      </xdr:txBody>
    </xdr:sp>
    <xdr:clientData/>
  </xdr:twoCellAnchor>
  <xdr:twoCellAnchor>
    <xdr:from>
      <xdr:col>1</xdr:col>
      <xdr:colOff>428625</xdr:colOff>
      <xdr:row>1</xdr:row>
      <xdr:rowOff>152400</xdr:rowOff>
    </xdr:from>
    <xdr:to>
      <xdr:col>5</xdr:col>
      <xdr:colOff>76200</xdr:colOff>
      <xdr:row>1</xdr:row>
      <xdr:rowOff>152400</xdr:rowOff>
    </xdr:to>
    <xdr:sp>
      <xdr:nvSpPr>
        <xdr:cNvPr id="24" name="Line 57"/>
        <xdr:cNvSpPr>
          <a:spLocks/>
        </xdr:cNvSpPr>
      </xdr:nvSpPr>
      <xdr:spPr>
        <a:xfrm>
          <a:off x="1304925" y="31432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</xdr:row>
      <xdr:rowOff>57150</xdr:rowOff>
    </xdr:from>
    <xdr:to>
      <xdr:col>3</xdr:col>
      <xdr:colOff>171450</xdr:colOff>
      <xdr:row>3</xdr:row>
      <xdr:rowOff>0</xdr:rowOff>
    </xdr:to>
    <xdr:sp>
      <xdr:nvSpPr>
        <xdr:cNvPr id="25" name="TextBox 56"/>
        <xdr:cNvSpPr txBox="1">
          <a:spLocks noChangeArrowheads="1"/>
        </xdr:cNvSpPr>
      </xdr:nvSpPr>
      <xdr:spPr>
        <a:xfrm>
          <a:off x="1885950" y="219075"/>
          <a:ext cx="5238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RP1 in</a:t>
          </a:r>
        </a:p>
      </xdr:txBody>
    </xdr:sp>
    <xdr:clientData/>
  </xdr:twoCellAnchor>
  <xdr:twoCellAnchor>
    <xdr:from>
      <xdr:col>6</xdr:col>
      <xdr:colOff>419100</xdr:colOff>
      <xdr:row>9</xdr:row>
      <xdr:rowOff>95250</xdr:rowOff>
    </xdr:from>
    <xdr:to>
      <xdr:col>6</xdr:col>
      <xdr:colOff>419100</xdr:colOff>
      <xdr:row>16</xdr:row>
      <xdr:rowOff>0</xdr:rowOff>
    </xdr:to>
    <xdr:sp>
      <xdr:nvSpPr>
        <xdr:cNvPr id="26" name="Line 58"/>
        <xdr:cNvSpPr>
          <a:spLocks/>
        </xdr:cNvSpPr>
      </xdr:nvSpPr>
      <xdr:spPr>
        <a:xfrm>
          <a:off x="4514850" y="155257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11</xdr:row>
      <xdr:rowOff>123825</xdr:rowOff>
    </xdr:from>
    <xdr:to>
      <xdr:col>7</xdr:col>
      <xdr:colOff>161925</xdr:colOff>
      <xdr:row>13</xdr:row>
      <xdr:rowOff>66675</xdr:rowOff>
    </xdr:to>
    <xdr:sp>
      <xdr:nvSpPr>
        <xdr:cNvPr id="27" name="TextBox 59"/>
        <xdr:cNvSpPr txBox="1">
          <a:spLocks noChangeArrowheads="1"/>
        </xdr:cNvSpPr>
      </xdr:nvSpPr>
      <xdr:spPr>
        <a:xfrm>
          <a:off x="4343400" y="1905000"/>
          <a:ext cx="5238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Zp2 in</a:t>
          </a:r>
        </a:p>
      </xdr:txBody>
    </xdr:sp>
    <xdr:clientData/>
  </xdr:twoCellAnchor>
  <xdr:twoCellAnchor>
    <xdr:from>
      <xdr:col>1</xdr:col>
      <xdr:colOff>447675</xdr:colOff>
      <xdr:row>12</xdr:row>
      <xdr:rowOff>47625</xdr:rowOff>
    </xdr:from>
    <xdr:to>
      <xdr:col>4</xdr:col>
      <xdr:colOff>485775</xdr:colOff>
      <xdr:row>12</xdr:row>
      <xdr:rowOff>47625</xdr:rowOff>
    </xdr:to>
    <xdr:sp>
      <xdr:nvSpPr>
        <xdr:cNvPr id="28" name="Line 62"/>
        <xdr:cNvSpPr>
          <a:spLocks/>
        </xdr:cNvSpPr>
      </xdr:nvSpPr>
      <xdr:spPr>
        <a:xfrm>
          <a:off x="1323975" y="199072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10</xdr:row>
      <xdr:rowOff>28575</xdr:rowOff>
    </xdr:from>
    <xdr:to>
      <xdr:col>4</xdr:col>
      <xdr:colOff>533400</xdr:colOff>
      <xdr:row>13</xdr:row>
      <xdr:rowOff>47625</xdr:rowOff>
    </xdr:to>
    <xdr:sp>
      <xdr:nvSpPr>
        <xdr:cNvPr id="29" name="Line 63"/>
        <xdr:cNvSpPr>
          <a:spLocks/>
        </xdr:cNvSpPr>
      </xdr:nvSpPr>
      <xdr:spPr>
        <a:xfrm>
          <a:off x="3409950" y="16478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11</xdr:row>
      <xdr:rowOff>57150</xdr:rowOff>
    </xdr:from>
    <xdr:to>
      <xdr:col>4</xdr:col>
      <xdr:colOff>104775</xdr:colOff>
      <xdr:row>12</xdr:row>
      <xdr:rowOff>152400</xdr:rowOff>
    </xdr:to>
    <xdr:sp>
      <xdr:nvSpPr>
        <xdr:cNvPr id="30" name="TextBox 61"/>
        <xdr:cNvSpPr txBox="1">
          <a:spLocks noChangeArrowheads="1"/>
        </xdr:cNvSpPr>
      </xdr:nvSpPr>
      <xdr:spPr>
        <a:xfrm>
          <a:off x="2428875" y="1838325"/>
          <a:ext cx="5524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RP2 </a:t>
          </a:r>
        </a:p>
      </xdr:txBody>
    </xdr:sp>
    <xdr:clientData/>
  </xdr:twoCellAnchor>
  <xdr:twoCellAnchor>
    <xdr:from>
      <xdr:col>4</xdr:col>
      <xdr:colOff>428625</xdr:colOff>
      <xdr:row>4</xdr:row>
      <xdr:rowOff>95250</xdr:rowOff>
    </xdr:from>
    <xdr:to>
      <xdr:col>5</xdr:col>
      <xdr:colOff>161925</xdr:colOff>
      <xdr:row>11</xdr:row>
      <xdr:rowOff>133350</xdr:rowOff>
    </xdr:to>
    <xdr:sp>
      <xdr:nvSpPr>
        <xdr:cNvPr id="31" name="Line 66"/>
        <xdr:cNvSpPr>
          <a:spLocks/>
        </xdr:cNvSpPr>
      </xdr:nvSpPr>
      <xdr:spPr>
        <a:xfrm flipH="1">
          <a:off x="3305175" y="742950"/>
          <a:ext cx="342900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4</xdr:col>
      <xdr:colOff>409575</xdr:colOff>
      <xdr:row>11</xdr:row>
      <xdr:rowOff>57150</xdr:rowOff>
    </xdr:to>
    <xdr:sp>
      <xdr:nvSpPr>
        <xdr:cNvPr id="32" name="Line 67"/>
        <xdr:cNvSpPr>
          <a:spLocks/>
        </xdr:cNvSpPr>
      </xdr:nvSpPr>
      <xdr:spPr>
        <a:xfrm>
          <a:off x="3152775" y="1781175"/>
          <a:ext cx="1333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11</xdr:row>
      <xdr:rowOff>104775</xdr:rowOff>
    </xdr:from>
    <xdr:to>
      <xdr:col>5</xdr:col>
      <xdr:colOff>114300</xdr:colOff>
      <xdr:row>11</xdr:row>
      <xdr:rowOff>104775</xdr:rowOff>
    </xdr:to>
    <xdr:sp>
      <xdr:nvSpPr>
        <xdr:cNvPr id="33" name="Line 69"/>
        <xdr:cNvSpPr>
          <a:spLocks/>
        </xdr:cNvSpPr>
      </xdr:nvSpPr>
      <xdr:spPr>
        <a:xfrm flipH="1">
          <a:off x="3400425" y="18859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10</xdr:row>
      <xdr:rowOff>114300</xdr:rowOff>
    </xdr:from>
    <xdr:to>
      <xdr:col>5</xdr:col>
      <xdr:colOff>428625</xdr:colOff>
      <xdr:row>12</xdr:row>
      <xdr:rowOff>57150</xdr:rowOff>
    </xdr:to>
    <xdr:sp>
      <xdr:nvSpPr>
        <xdr:cNvPr id="34" name="TextBox 70"/>
        <xdr:cNvSpPr txBox="1">
          <a:spLocks noChangeArrowheads="1"/>
        </xdr:cNvSpPr>
      </xdr:nvSpPr>
      <xdr:spPr>
        <a:xfrm>
          <a:off x="3619500" y="1733550"/>
          <a:ext cx="2952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a</a:t>
          </a:r>
        </a:p>
      </xdr:txBody>
    </xdr:sp>
    <xdr:clientData/>
  </xdr:twoCellAnchor>
  <xdr:twoCellAnchor>
    <xdr:from>
      <xdr:col>2</xdr:col>
      <xdr:colOff>85725</xdr:colOff>
      <xdr:row>13</xdr:row>
      <xdr:rowOff>152400</xdr:rowOff>
    </xdr:from>
    <xdr:to>
      <xdr:col>2</xdr:col>
      <xdr:colOff>85725</xdr:colOff>
      <xdr:row>15</xdr:row>
      <xdr:rowOff>152400</xdr:rowOff>
    </xdr:to>
    <xdr:sp>
      <xdr:nvSpPr>
        <xdr:cNvPr id="35" name="Line 72"/>
        <xdr:cNvSpPr>
          <a:spLocks/>
        </xdr:cNvSpPr>
      </xdr:nvSpPr>
      <xdr:spPr>
        <a:xfrm>
          <a:off x="1714500" y="22574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16</xdr:row>
      <xdr:rowOff>152400</xdr:rowOff>
    </xdr:from>
    <xdr:to>
      <xdr:col>2</xdr:col>
      <xdr:colOff>76200</xdr:colOff>
      <xdr:row>18</xdr:row>
      <xdr:rowOff>123825</xdr:rowOff>
    </xdr:to>
    <xdr:sp>
      <xdr:nvSpPr>
        <xdr:cNvPr id="36" name="Line 73"/>
        <xdr:cNvSpPr>
          <a:spLocks/>
        </xdr:cNvSpPr>
      </xdr:nvSpPr>
      <xdr:spPr>
        <a:xfrm flipV="1">
          <a:off x="1704975" y="2743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171450</xdr:colOff>
      <xdr:row>20</xdr:row>
      <xdr:rowOff>95250</xdr:rowOff>
    </xdr:to>
    <xdr:sp>
      <xdr:nvSpPr>
        <xdr:cNvPr id="37" name="TextBox 74"/>
        <xdr:cNvSpPr txBox="1">
          <a:spLocks noChangeArrowheads="1"/>
        </xdr:cNvSpPr>
      </xdr:nvSpPr>
      <xdr:spPr>
        <a:xfrm>
          <a:off x="1362075" y="3048000"/>
          <a:ext cx="4381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dz</a:t>
          </a:r>
        </a:p>
      </xdr:txBody>
    </xdr:sp>
    <xdr:clientData/>
  </xdr:twoCellAnchor>
  <xdr:twoCellAnchor>
    <xdr:from>
      <xdr:col>5</xdr:col>
      <xdr:colOff>28575</xdr:colOff>
      <xdr:row>26</xdr:row>
      <xdr:rowOff>152400</xdr:rowOff>
    </xdr:from>
    <xdr:to>
      <xdr:col>5</xdr:col>
      <xdr:colOff>152400</xdr:colOff>
      <xdr:row>27</xdr:row>
      <xdr:rowOff>114300</xdr:rowOff>
    </xdr:to>
    <xdr:sp>
      <xdr:nvSpPr>
        <xdr:cNvPr id="38" name="Oval 83"/>
        <xdr:cNvSpPr>
          <a:spLocks/>
        </xdr:cNvSpPr>
      </xdr:nvSpPr>
      <xdr:spPr>
        <a:xfrm>
          <a:off x="3514725" y="4362450"/>
          <a:ext cx="123825" cy="123825"/>
        </a:xfrm>
        <a:prstGeom prst="ellips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22</xdr:row>
      <xdr:rowOff>85725</xdr:rowOff>
    </xdr:from>
    <xdr:to>
      <xdr:col>4</xdr:col>
      <xdr:colOff>600075</xdr:colOff>
      <xdr:row>23</xdr:row>
      <xdr:rowOff>57150</xdr:rowOff>
    </xdr:to>
    <xdr:sp>
      <xdr:nvSpPr>
        <xdr:cNvPr id="39" name="Oval 120"/>
        <xdr:cNvSpPr>
          <a:spLocks/>
        </xdr:cNvSpPr>
      </xdr:nvSpPr>
      <xdr:spPr>
        <a:xfrm>
          <a:off x="3343275" y="3648075"/>
          <a:ext cx="133350" cy="13335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152400</xdr:rowOff>
    </xdr:from>
    <xdr:to>
      <xdr:col>7</xdr:col>
      <xdr:colOff>209550</xdr:colOff>
      <xdr:row>22</xdr:row>
      <xdr:rowOff>152400</xdr:rowOff>
    </xdr:to>
    <xdr:sp>
      <xdr:nvSpPr>
        <xdr:cNvPr id="40" name="Line 121"/>
        <xdr:cNvSpPr>
          <a:spLocks/>
        </xdr:cNvSpPr>
      </xdr:nvSpPr>
      <xdr:spPr>
        <a:xfrm>
          <a:off x="3514725" y="37147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27</xdr:row>
      <xdr:rowOff>57150</xdr:rowOff>
    </xdr:from>
    <xdr:to>
      <xdr:col>7</xdr:col>
      <xdr:colOff>114300</xdr:colOff>
      <xdr:row>27</xdr:row>
      <xdr:rowOff>57150</xdr:rowOff>
    </xdr:to>
    <xdr:sp>
      <xdr:nvSpPr>
        <xdr:cNvPr id="41" name="Line 122"/>
        <xdr:cNvSpPr>
          <a:spLocks/>
        </xdr:cNvSpPr>
      </xdr:nvSpPr>
      <xdr:spPr>
        <a:xfrm>
          <a:off x="3648075" y="44291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22</xdr:row>
      <xdr:rowOff>152400</xdr:rowOff>
    </xdr:from>
    <xdr:to>
      <xdr:col>7</xdr:col>
      <xdr:colOff>19050</xdr:colOff>
      <xdr:row>24</xdr:row>
      <xdr:rowOff>28575</xdr:rowOff>
    </xdr:to>
    <xdr:sp>
      <xdr:nvSpPr>
        <xdr:cNvPr id="42" name="Line 123"/>
        <xdr:cNvSpPr>
          <a:spLocks/>
        </xdr:cNvSpPr>
      </xdr:nvSpPr>
      <xdr:spPr>
        <a:xfrm flipV="1">
          <a:off x="4724400" y="3714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133350</xdr:rowOff>
    </xdr:from>
    <xdr:to>
      <xdr:col>7</xdr:col>
      <xdr:colOff>9525</xdr:colOff>
      <xdr:row>27</xdr:row>
      <xdr:rowOff>57150</xdr:rowOff>
    </xdr:to>
    <xdr:sp>
      <xdr:nvSpPr>
        <xdr:cNvPr id="43" name="Line 124"/>
        <xdr:cNvSpPr>
          <a:spLocks/>
        </xdr:cNvSpPr>
      </xdr:nvSpPr>
      <xdr:spPr>
        <a:xfrm>
          <a:off x="4714875" y="418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552450</xdr:colOff>
      <xdr:row>24</xdr:row>
      <xdr:rowOff>76200</xdr:rowOff>
    </xdr:from>
    <xdr:ext cx="180975" cy="200025"/>
    <xdr:sp>
      <xdr:nvSpPr>
        <xdr:cNvPr id="44" name="TextBox 125"/>
        <xdr:cNvSpPr txBox="1">
          <a:spLocks noChangeArrowheads="1"/>
        </xdr:cNvSpPr>
      </xdr:nvSpPr>
      <xdr:spPr>
        <a:xfrm>
          <a:off x="4648200" y="39624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Zr</a:t>
          </a:r>
        </a:p>
      </xdr:txBody>
    </xdr:sp>
    <xdr:clientData/>
  </xdr:oneCellAnchor>
  <xdr:twoCellAnchor>
    <xdr:from>
      <xdr:col>4</xdr:col>
      <xdr:colOff>533400</xdr:colOff>
      <xdr:row>13</xdr:row>
      <xdr:rowOff>57150</xdr:rowOff>
    </xdr:from>
    <xdr:to>
      <xdr:col>4</xdr:col>
      <xdr:colOff>533400</xdr:colOff>
      <xdr:row>22</xdr:row>
      <xdr:rowOff>142875</xdr:rowOff>
    </xdr:to>
    <xdr:sp>
      <xdr:nvSpPr>
        <xdr:cNvPr id="45" name="Line 126"/>
        <xdr:cNvSpPr>
          <a:spLocks/>
        </xdr:cNvSpPr>
      </xdr:nvSpPr>
      <xdr:spPr>
        <a:xfrm>
          <a:off x="3409950" y="21621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5</xdr:row>
      <xdr:rowOff>142875</xdr:rowOff>
    </xdr:from>
    <xdr:to>
      <xdr:col>5</xdr:col>
      <xdr:colOff>95250</xdr:colOff>
      <xdr:row>27</xdr:row>
      <xdr:rowOff>47625</xdr:rowOff>
    </xdr:to>
    <xdr:sp>
      <xdr:nvSpPr>
        <xdr:cNvPr id="46" name="Line 127"/>
        <xdr:cNvSpPr>
          <a:spLocks/>
        </xdr:cNvSpPr>
      </xdr:nvSpPr>
      <xdr:spPr>
        <a:xfrm flipV="1">
          <a:off x="3581400" y="952500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22</xdr:row>
      <xdr:rowOff>142875</xdr:rowOff>
    </xdr:from>
    <xdr:to>
      <xdr:col>5</xdr:col>
      <xdr:colOff>95250</xdr:colOff>
      <xdr:row>27</xdr:row>
      <xdr:rowOff>9525</xdr:rowOff>
    </xdr:to>
    <xdr:sp>
      <xdr:nvSpPr>
        <xdr:cNvPr id="47" name="Line 128"/>
        <xdr:cNvSpPr>
          <a:spLocks/>
        </xdr:cNvSpPr>
      </xdr:nvSpPr>
      <xdr:spPr>
        <a:xfrm>
          <a:off x="3400425" y="3705225"/>
          <a:ext cx="180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42</xdr:row>
      <xdr:rowOff>28575</xdr:rowOff>
    </xdr:from>
    <xdr:to>
      <xdr:col>10</xdr:col>
      <xdr:colOff>304800</xdr:colOff>
      <xdr:row>59</xdr:row>
      <xdr:rowOff>76200</xdr:rowOff>
    </xdr:to>
    <xdr:grpSp>
      <xdr:nvGrpSpPr>
        <xdr:cNvPr id="48" name="Group 169"/>
        <xdr:cNvGrpSpPr>
          <a:grpSpLocks/>
        </xdr:cNvGrpSpPr>
      </xdr:nvGrpSpPr>
      <xdr:grpSpPr>
        <a:xfrm>
          <a:off x="3848100" y="6829425"/>
          <a:ext cx="3495675" cy="2800350"/>
          <a:chOff x="404" y="717"/>
          <a:chExt cx="367" cy="294"/>
        </a:xfrm>
        <a:solidFill>
          <a:srgbClr val="FFFFFF"/>
        </a:solidFill>
      </xdr:grpSpPr>
      <xdr:sp>
        <xdr:nvSpPr>
          <xdr:cNvPr id="49" name="Line 130"/>
          <xdr:cNvSpPr>
            <a:spLocks/>
          </xdr:cNvSpPr>
        </xdr:nvSpPr>
        <xdr:spPr>
          <a:xfrm>
            <a:off x="468" y="717"/>
            <a:ext cx="0" cy="263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131"/>
          <xdr:cNvSpPr>
            <a:spLocks/>
          </xdr:cNvSpPr>
        </xdr:nvSpPr>
        <xdr:spPr>
          <a:xfrm>
            <a:off x="468" y="980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rc 132"/>
          <xdr:cNvSpPr>
            <a:spLocks/>
          </xdr:cNvSpPr>
        </xdr:nvSpPr>
        <xdr:spPr>
          <a:xfrm flipV="1">
            <a:off x="469" y="905"/>
            <a:ext cx="168" cy="75"/>
          </a:xfrm>
          <a:prstGeom prst="arc">
            <a:avLst>
              <a:gd name="adj" fmla="val -50853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133"/>
          <xdr:cNvSpPr>
            <a:spLocks/>
          </xdr:cNvSpPr>
        </xdr:nvSpPr>
        <xdr:spPr>
          <a:xfrm>
            <a:off x="468" y="718"/>
            <a:ext cx="168" cy="208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134"/>
          <xdr:cNvSpPr>
            <a:spLocks/>
          </xdr:cNvSpPr>
        </xdr:nvSpPr>
        <xdr:spPr>
          <a:xfrm flipH="1">
            <a:off x="468" y="926"/>
            <a:ext cx="3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Box 135"/>
          <xdr:cNvSpPr txBox="1">
            <a:spLocks noChangeArrowheads="1"/>
          </xdr:cNvSpPr>
        </xdr:nvSpPr>
        <xdr:spPr>
          <a:xfrm>
            <a:off x="569" y="825"/>
            <a:ext cx="4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12.14</a:t>
            </a:r>
          </a:p>
        </xdr:txBody>
      </xdr:sp>
      <xdr:sp>
        <xdr:nvSpPr>
          <xdr:cNvPr id="55" name="TextBox 136"/>
          <xdr:cNvSpPr txBox="1">
            <a:spLocks noChangeArrowheads="1"/>
          </xdr:cNvSpPr>
        </xdr:nvSpPr>
        <xdr:spPr>
          <a:xfrm>
            <a:off x="404" y="871"/>
            <a:ext cx="4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12.14</a:t>
            </a:r>
          </a:p>
        </xdr:txBody>
      </xdr:sp>
      <xdr:sp>
        <xdr:nvSpPr>
          <xdr:cNvPr id="56" name="Line 137"/>
          <xdr:cNvSpPr>
            <a:spLocks/>
          </xdr:cNvSpPr>
        </xdr:nvSpPr>
        <xdr:spPr>
          <a:xfrm flipV="1">
            <a:off x="413" y="718"/>
            <a:ext cx="0" cy="1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138"/>
          <xdr:cNvSpPr>
            <a:spLocks/>
          </xdr:cNvSpPr>
        </xdr:nvSpPr>
        <xdr:spPr>
          <a:xfrm flipH="1">
            <a:off x="404" y="717"/>
            <a:ext cx="7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139"/>
          <xdr:cNvSpPr>
            <a:spLocks/>
          </xdr:cNvSpPr>
        </xdr:nvSpPr>
        <xdr:spPr>
          <a:xfrm>
            <a:off x="414" y="892"/>
            <a:ext cx="0" cy="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rc 140"/>
          <xdr:cNvSpPr>
            <a:spLocks/>
          </xdr:cNvSpPr>
        </xdr:nvSpPr>
        <xdr:spPr>
          <a:xfrm flipV="1">
            <a:off x="602" y="905"/>
            <a:ext cx="168" cy="75"/>
          </a:xfrm>
          <a:prstGeom prst="arc">
            <a:avLst>
              <a:gd name="adj" fmla="val -50853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141"/>
          <xdr:cNvSpPr>
            <a:spLocks/>
          </xdr:cNvSpPr>
        </xdr:nvSpPr>
        <xdr:spPr>
          <a:xfrm>
            <a:off x="468" y="717"/>
            <a:ext cx="132" cy="262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142"/>
          <xdr:cNvSpPr>
            <a:spLocks/>
          </xdr:cNvSpPr>
        </xdr:nvSpPr>
        <xdr:spPr>
          <a:xfrm>
            <a:off x="468" y="718"/>
            <a:ext cx="302" cy="21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Box 143"/>
          <xdr:cNvSpPr txBox="1">
            <a:spLocks noChangeArrowheads="1"/>
          </xdr:cNvSpPr>
        </xdr:nvSpPr>
        <xdr:spPr>
          <a:xfrm>
            <a:off x="643" y="826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x2</a:t>
            </a:r>
          </a:p>
        </xdr:txBody>
      </xdr:sp>
      <xdr:sp>
        <xdr:nvSpPr>
          <xdr:cNvPr id="63" name="TextBox 144"/>
          <xdr:cNvSpPr txBox="1">
            <a:spLocks noChangeArrowheads="1"/>
          </xdr:cNvSpPr>
        </xdr:nvSpPr>
        <xdr:spPr>
          <a:xfrm>
            <a:off x="531" y="882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x1</a:t>
            </a:r>
          </a:p>
        </xdr:txBody>
      </xdr:sp>
      <xdr:sp>
        <xdr:nvSpPr>
          <xdr:cNvPr id="64" name="TextBox 145"/>
          <xdr:cNvSpPr txBox="1">
            <a:spLocks noChangeArrowheads="1"/>
          </xdr:cNvSpPr>
        </xdr:nvSpPr>
        <xdr:spPr>
          <a:xfrm>
            <a:off x="522" y="929"/>
            <a:ext cx="4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0.641</a:t>
            </a:r>
          </a:p>
        </xdr:txBody>
      </xdr:sp>
      <xdr:sp>
        <xdr:nvSpPr>
          <xdr:cNvPr id="65" name="Line 146"/>
          <xdr:cNvSpPr>
            <a:spLocks/>
          </xdr:cNvSpPr>
        </xdr:nvSpPr>
        <xdr:spPr>
          <a:xfrm>
            <a:off x="550" y="937"/>
            <a:ext cx="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147"/>
          <xdr:cNvSpPr>
            <a:spLocks/>
          </xdr:cNvSpPr>
        </xdr:nvSpPr>
        <xdr:spPr>
          <a:xfrm flipH="1">
            <a:off x="469" y="93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148"/>
          <xdr:cNvSpPr>
            <a:spLocks/>
          </xdr:cNvSpPr>
        </xdr:nvSpPr>
        <xdr:spPr>
          <a:xfrm flipH="1">
            <a:off x="440" y="92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149"/>
          <xdr:cNvSpPr>
            <a:spLocks/>
          </xdr:cNvSpPr>
        </xdr:nvSpPr>
        <xdr:spPr>
          <a:xfrm>
            <a:off x="446" y="845"/>
            <a:ext cx="0" cy="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150"/>
          <xdr:cNvSpPr>
            <a:spLocks/>
          </xdr:cNvSpPr>
        </xdr:nvSpPr>
        <xdr:spPr>
          <a:xfrm flipV="1">
            <a:off x="447" y="717"/>
            <a:ext cx="0" cy="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Box 151"/>
          <xdr:cNvSpPr txBox="1">
            <a:spLocks noChangeArrowheads="1"/>
          </xdr:cNvSpPr>
        </xdr:nvSpPr>
        <xdr:spPr>
          <a:xfrm>
            <a:off x="440" y="813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Z</a:t>
            </a:r>
          </a:p>
        </xdr:txBody>
      </xdr:sp>
      <xdr:sp>
        <xdr:nvSpPr>
          <xdr:cNvPr id="71" name="TextBox 152"/>
          <xdr:cNvSpPr txBox="1">
            <a:spLocks noChangeArrowheads="1"/>
          </xdr:cNvSpPr>
        </xdr:nvSpPr>
        <xdr:spPr>
          <a:xfrm>
            <a:off x="667" y="985"/>
            <a:ext cx="4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0.641</a:t>
            </a:r>
          </a:p>
        </xdr:txBody>
      </xdr:sp>
      <xdr:sp>
        <xdr:nvSpPr>
          <xdr:cNvPr id="72" name="Line 153"/>
          <xdr:cNvSpPr>
            <a:spLocks/>
          </xdr:cNvSpPr>
        </xdr:nvSpPr>
        <xdr:spPr>
          <a:xfrm>
            <a:off x="636" y="930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54"/>
          <xdr:cNvSpPr>
            <a:spLocks/>
          </xdr:cNvSpPr>
        </xdr:nvSpPr>
        <xdr:spPr>
          <a:xfrm flipH="1">
            <a:off x="601" y="990"/>
            <a:ext cx="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55"/>
          <xdr:cNvSpPr>
            <a:spLocks/>
          </xdr:cNvSpPr>
        </xdr:nvSpPr>
        <xdr:spPr>
          <a:xfrm>
            <a:off x="702" y="990"/>
            <a:ext cx="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TextBox 156"/>
          <xdr:cNvSpPr txBox="1">
            <a:spLocks noChangeArrowheads="1"/>
          </xdr:cNvSpPr>
        </xdr:nvSpPr>
        <xdr:spPr>
          <a:xfrm>
            <a:off x="518" y="982"/>
            <a:ext cx="2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TP</a:t>
            </a:r>
          </a:p>
        </xdr:txBody>
      </xdr:sp>
      <xdr:sp>
        <xdr:nvSpPr>
          <xdr:cNvPr id="76" name="Line 157"/>
          <xdr:cNvSpPr>
            <a:spLocks/>
          </xdr:cNvSpPr>
        </xdr:nvSpPr>
        <xdr:spPr>
          <a:xfrm>
            <a:off x="600" y="984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58"/>
          <xdr:cNvSpPr>
            <a:spLocks/>
          </xdr:cNvSpPr>
        </xdr:nvSpPr>
        <xdr:spPr>
          <a:xfrm>
            <a:off x="468" y="983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159"/>
          <xdr:cNvSpPr>
            <a:spLocks/>
          </xdr:cNvSpPr>
        </xdr:nvSpPr>
        <xdr:spPr>
          <a:xfrm>
            <a:off x="545" y="990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60"/>
          <xdr:cNvSpPr>
            <a:spLocks/>
          </xdr:cNvSpPr>
        </xdr:nvSpPr>
        <xdr:spPr>
          <a:xfrm flipH="1">
            <a:off x="468" y="990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161"/>
          <xdr:cNvSpPr>
            <a:spLocks/>
          </xdr:cNvSpPr>
        </xdr:nvSpPr>
        <xdr:spPr>
          <a:xfrm>
            <a:off x="464" y="976"/>
            <a:ext cx="8" cy="8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Oval 162"/>
          <xdr:cNvSpPr>
            <a:spLocks/>
          </xdr:cNvSpPr>
        </xdr:nvSpPr>
        <xdr:spPr>
          <a:xfrm>
            <a:off x="633" y="921"/>
            <a:ext cx="8" cy="8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Oval 163"/>
          <xdr:cNvSpPr>
            <a:spLocks/>
          </xdr:cNvSpPr>
        </xdr:nvSpPr>
        <xdr:spPr>
          <a:xfrm>
            <a:off x="763" y="922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Oval 164"/>
          <xdr:cNvSpPr>
            <a:spLocks/>
          </xdr:cNvSpPr>
        </xdr:nvSpPr>
        <xdr:spPr>
          <a:xfrm>
            <a:off x="595" y="977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rc 165"/>
          <xdr:cNvSpPr>
            <a:spLocks/>
          </xdr:cNvSpPr>
        </xdr:nvSpPr>
        <xdr:spPr>
          <a:xfrm rot="20133361" flipV="1">
            <a:off x="577" y="874"/>
            <a:ext cx="168" cy="75"/>
          </a:xfrm>
          <a:prstGeom prst="arc">
            <a:avLst>
              <a:gd name="adj" fmla="val -50853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166"/>
          <xdr:cNvSpPr>
            <a:spLocks/>
          </xdr:cNvSpPr>
        </xdr:nvSpPr>
        <xdr:spPr>
          <a:xfrm>
            <a:off x="768" y="928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167"/>
          <xdr:cNvSpPr>
            <a:spLocks/>
          </xdr:cNvSpPr>
        </xdr:nvSpPr>
        <xdr:spPr>
          <a:xfrm flipH="1">
            <a:off x="406" y="980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381000</xdr:colOff>
      <xdr:row>89</xdr:row>
      <xdr:rowOff>38100</xdr:rowOff>
    </xdr:from>
    <xdr:to>
      <xdr:col>9</xdr:col>
      <xdr:colOff>152400</xdr:colOff>
      <xdr:row>93</xdr:row>
      <xdr:rowOff>104775</xdr:rowOff>
    </xdr:to>
    <xdr:sp>
      <xdr:nvSpPr>
        <xdr:cNvPr id="87" name="Arc 173"/>
        <xdr:cNvSpPr>
          <a:spLocks/>
        </xdr:cNvSpPr>
      </xdr:nvSpPr>
      <xdr:spPr>
        <a:xfrm flipV="1">
          <a:off x="4476750" y="14449425"/>
          <a:ext cx="1600200" cy="714375"/>
        </a:xfrm>
        <a:prstGeom prst="arc">
          <a:avLst>
            <a:gd name="adj" fmla="val -508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78</xdr:row>
      <xdr:rowOff>38100</xdr:rowOff>
    </xdr:from>
    <xdr:to>
      <xdr:col>9</xdr:col>
      <xdr:colOff>142875</xdr:colOff>
      <xdr:row>90</xdr:row>
      <xdr:rowOff>76200</xdr:rowOff>
    </xdr:to>
    <xdr:sp>
      <xdr:nvSpPr>
        <xdr:cNvPr id="88" name="Line 174"/>
        <xdr:cNvSpPr>
          <a:spLocks/>
        </xdr:cNvSpPr>
      </xdr:nvSpPr>
      <xdr:spPr>
        <a:xfrm>
          <a:off x="4467225" y="12668250"/>
          <a:ext cx="1600200" cy="19812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90</xdr:row>
      <xdr:rowOff>76200</xdr:rowOff>
    </xdr:from>
    <xdr:to>
      <xdr:col>11</xdr:col>
      <xdr:colOff>571500</xdr:colOff>
      <xdr:row>90</xdr:row>
      <xdr:rowOff>76200</xdr:rowOff>
    </xdr:to>
    <xdr:sp>
      <xdr:nvSpPr>
        <xdr:cNvPr id="89" name="Line 175"/>
        <xdr:cNvSpPr>
          <a:spLocks/>
        </xdr:cNvSpPr>
      </xdr:nvSpPr>
      <xdr:spPr>
        <a:xfrm flipH="1">
          <a:off x="2533650" y="14649450"/>
          <a:ext cx="568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114300</xdr:colOff>
      <xdr:row>84</xdr:row>
      <xdr:rowOff>85725</xdr:rowOff>
    </xdr:from>
    <xdr:ext cx="381000" cy="200025"/>
    <xdr:sp>
      <xdr:nvSpPr>
        <xdr:cNvPr id="90" name="TextBox 176"/>
        <xdr:cNvSpPr txBox="1">
          <a:spLocks noChangeArrowheads="1"/>
        </xdr:cNvSpPr>
      </xdr:nvSpPr>
      <xdr:spPr>
        <a:xfrm>
          <a:off x="5429250" y="136874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12.14</a:t>
          </a:r>
        </a:p>
      </xdr:txBody>
    </xdr:sp>
    <xdr:clientData/>
  </xdr:oneCellAnchor>
  <xdr:oneCellAnchor>
    <xdr:from>
      <xdr:col>4</xdr:col>
      <xdr:colOff>238125</xdr:colOff>
      <xdr:row>84</xdr:row>
      <xdr:rowOff>76200</xdr:rowOff>
    </xdr:from>
    <xdr:ext cx="381000" cy="200025"/>
    <xdr:sp>
      <xdr:nvSpPr>
        <xdr:cNvPr id="91" name="TextBox 177"/>
        <xdr:cNvSpPr txBox="1">
          <a:spLocks noChangeArrowheads="1"/>
        </xdr:cNvSpPr>
      </xdr:nvSpPr>
      <xdr:spPr>
        <a:xfrm>
          <a:off x="3114675" y="136779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12.14</a:t>
          </a:r>
        </a:p>
      </xdr:txBody>
    </xdr:sp>
    <xdr:clientData/>
  </xdr:oneCellAnchor>
  <xdr:twoCellAnchor>
    <xdr:from>
      <xdr:col>5</xdr:col>
      <xdr:colOff>371475</xdr:colOff>
      <xdr:row>78</xdr:row>
      <xdr:rowOff>28575</xdr:rowOff>
    </xdr:from>
    <xdr:to>
      <xdr:col>6</xdr:col>
      <xdr:colOff>504825</xdr:colOff>
      <xdr:row>78</xdr:row>
      <xdr:rowOff>28575</xdr:rowOff>
    </xdr:to>
    <xdr:sp>
      <xdr:nvSpPr>
        <xdr:cNvPr id="92" name="Line 179"/>
        <xdr:cNvSpPr>
          <a:spLocks/>
        </xdr:cNvSpPr>
      </xdr:nvSpPr>
      <xdr:spPr>
        <a:xfrm flipH="1">
          <a:off x="3857625" y="126587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78</xdr:row>
      <xdr:rowOff>28575</xdr:rowOff>
    </xdr:from>
    <xdr:to>
      <xdr:col>8</xdr:col>
      <xdr:colOff>342900</xdr:colOff>
      <xdr:row>90</xdr:row>
      <xdr:rowOff>85725</xdr:rowOff>
    </xdr:to>
    <xdr:sp>
      <xdr:nvSpPr>
        <xdr:cNvPr id="93" name="Line 182"/>
        <xdr:cNvSpPr>
          <a:spLocks/>
        </xdr:cNvSpPr>
      </xdr:nvSpPr>
      <xdr:spPr>
        <a:xfrm>
          <a:off x="4467225" y="12658725"/>
          <a:ext cx="1190625" cy="2000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78</xdr:row>
      <xdr:rowOff>38100</xdr:rowOff>
    </xdr:from>
    <xdr:to>
      <xdr:col>11</xdr:col>
      <xdr:colOff>590550</xdr:colOff>
      <xdr:row>90</xdr:row>
      <xdr:rowOff>85725</xdr:rowOff>
    </xdr:to>
    <xdr:sp>
      <xdr:nvSpPr>
        <xdr:cNvPr id="94" name="Line 183"/>
        <xdr:cNvSpPr>
          <a:spLocks/>
        </xdr:cNvSpPr>
      </xdr:nvSpPr>
      <xdr:spPr>
        <a:xfrm>
          <a:off x="4467225" y="12668250"/>
          <a:ext cx="3771900" cy="19907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209550</xdr:colOff>
      <xdr:row>84</xdr:row>
      <xdr:rowOff>95250</xdr:rowOff>
    </xdr:from>
    <xdr:ext cx="209550" cy="200025"/>
    <xdr:sp>
      <xdr:nvSpPr>
        <xdr:cNvPr id="95" name="TextBox 184"/>
        <xdr:cNvSpPr txBox="1">
          <a:spLocks noChangeArrowheads="1"/>
        </xdr:cNvSpPr>
      </xdr:nvSpPr>
      <xdr:spPr>
        <a:xfrm>
          <a:off x="6134100" y="136969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x2</a:t>
          </a:r>
        </a:p>
      </xdr:txBody>
    </xdr:sp>
    <xdr:clientData/>
  </xdr:oneCellAnchor>
  <xdr:oneCellAnchor>
    <xdr:from>
      <xdr:col>7</xdr:col>
      <xdr:colOff>400050</xdr:colOff>
      <xdr:row>87</xdr:row>
      <xdr:rowOff>28575</xdr:rowOff>
    </xdr:from>
    <xdr:ext cx="209550" cy="200025"/>
    <xdr:sp>
      <xdr:nvSpPr>
        <xdr:cNvPr id="96" name="TextBox 185"/>
        <xdr:cNvSpPr txBox="1">
          <a:spLocks noChangeArrowheads="1"/>
        </xdr:cNvSpPr>
      </xdr:nvSpPr>
      <xdr:spPr>
        <a:xfrm>
          <a:off x="5105400" y="141160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x1</a:t>
          </a:r>
        </a:p>
      </xdr:txBody>
    </xdr:sp>
    <xdr:clientData/>
  </xdr:oneCellAnchor>
  <xdr:oneCellAnchor>
    <xdr:from>
      <xdr:col>6</xdr:col>
      <xdr:colOff>514350</xdr:colOff>
      <xdr:row>90</xdr:row>
      <xdr:rowOff>95250</xdr:rowOff>
    </xdr:from>
    <xdr:ext cx="381000" cy="200025"/>
    <xdr:sp>
      <xdr:nvSpPr>
        <xdr:cNvPr id="97" name="TextBox 186"/>
        <xdr:cNvSpPr txBox="1">
          <a:spLocks noChangeArrowheads="1"/>
        </xdr:cNvSpPr>
      </xdr:nvSpPr>
      <xdr:spPr>
        <a:xfrm>
          <a:off x="4610100" y="14668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0.641</a:t>
          </a:r>
        </a:p>
      </xdr:txBody>
    </xdr:sp>
    <xdr:clientData/>
  </xdr:oneCellAnchor>
  <xdr:twoCellAnchor>
    <xdr:from>
      <xdr:col>7</xdr:col>
      <xdr:colOff>276225</xdr:colOff>
      <xdr:row>91</xdr:row>
      <xdr:rowOff>9525</xdr:rowOff>
    </xdr:from>
    <xdr:to>
      <xdr:col>9</xdr:col>
      <xdr:colOff>142875</xdr:colOff>
      <xdr:row>91</xdr:row>
      <xdr:rowOff>9525</xdr:rowOff>
    </xdr:to>
    <xdr:sp>
      <xdr:nvSpPr>
        <xdr:cNvPr id="98" name="Line 187"/>
        <xdr:cNvSpPr>
          <a:spLocks/>
        </xdr:cNvSpPr>
      </xdr:nvSpPr>
      <xdr:spPr>
        <a:xfrm>
          <a:off x="4981575" y="147447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91</xdr:row>
      <xdr:rowOff>0</xdr:rowOff>
    </xdr:from>
    <xdr:to>
      <xdr:col>6</xdr:col>
      <xdr:colOff>504825</xdr:colOff>
      <xdr:row>91</xdr:row>
      <xdr:rowOff>0</xdr:rowOff>
    </xdr:to>
    <xdr:sp>
      <xdr:nvSpPr>
        <xdr:cNvPr id="99" name="Line 188"/>
        <xdr:cNvSpPr>
          <a:spLocks/>
        </xdr:cNvSpPr>
      </xdr:nvSpPr>
      <xdr:spPr>
        <a:xfrm flipH="1">
          <a:off x="2828925" y="14735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90</xdr:row>
      <xdr:rowOff>76200</xdr:rowOff>
    </xdr:from>
    <xdr:to>
      <xdr:col>6</xdr:col>
      <xdr:colOff>304800</xdr:colOff>
      <xdr:row>90</xdr:row>
      <xdr:rowOff>76200</xdr:rowOff>
    </xdr:to>
    <xdr:sp>
      <xdr:nvSpPr>
        <xdr:cNvPr id="100" name="Line 189"/>
        <xdr:cNvSpPr>
          <a:spLocks/>
        </xdr:cNvSpPr>
      </xdr:nvSpPr>
      <xdr:spPr>
        <a:xfrm flipH="1">
          <a:off x="4200525" y="146494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85</xdr:row>
      <xdr:rowOff>114300</xdr:rowOff>
    </xdr:from>
    <xdr:to>
      <xdr:col>6</xdr:col>
      <xdr:colOff>161925</xdr:colOff>
      <xdr:row>90</xdr:row>
      <xdr:rowOff>57150</xdr:rowOff>
    </xdr:to>
    <xdr:sp>
      <xdr:nvSpPr>
        <xdr:cNvPr id="101" name="Line 190"/>
        <xdr:cNvSpPr>
          <a:spLocks/>
        </xdr:cNvSpPr>
      </xdr:nvSpPr>
      <xdr:spPr>
        <a:xfrm>
          <a:off x="4257675" y="138779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78</xdr:row>
      <xdr:rowOff>28575</xdr:rowOff>
    </xdr:from>
    <xdr:to>
      <xdr:col>6</xdr:col>
      <xdr:colOff>171450</xdr:colOff>
      <xdr:row>83</xdr:row>
      <xdr:rowOff>19050</xdr:rowOff>
    </xdr:to>
    <xdr:sp>
      <xdr:nvSpPr>
        <xdr:cNvPr id="102" name="Line 191"/>
        <xdr:cNvSpPr>
          <a:spLocks/>
        </xdr:cNvSpPr>
      </xdr:nvSpPr>
      <xdr:spPr>
        <a:xfrm flipV="1">
          <a:off x="4267200" y="126587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104775</xdr:colOff>
      <xdr:row>83</xdr:row>
      <xdr:rowOff>133350</xdr:rowOff>
    </xdr:from>
    <xdr:ext cx="142875" cy="200025"/>
    <xdr:sp>
      <xdr:nvSpPr>
        <xdr:cNvPr id="103" name="TextBox 192"/>
        <xdr:cNvSpPr txBox="1">
          <a:spLocks noChangeArrowheads="1"/>
        </xdr:cNvSpPr>
      </xdr:nvSpPr>
      <xdr:spPr>
        <a:xfrm>
          <a:off x="4200525" y="135731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</a:t>
          </a:r>
        </a:p>
      </xdr:txBody>
    </xdr:sp>
    <xdr:clientData/>
  </xdr:oneCellAnchor>
  <xdr:oneCellAnchor>
    <xdr:from>
      <xdr:col>9</xdr:col>
      <xdr:colOff>962025</xdr:colOff>
      <xdr:row>93</xdr:row>
      <xdr:rowOff>133350</xdr:rowOff>
    </xdr:from>
    <xdr:ext cx="381000" cy="200025"/>
    <xdr:sp>
      <xdr:nvSpPr>
        <xdr:cNvPr id="104" name="TextBox 193"/>
        <xdr:cNvSpPr txBox="1">
          <a:spLocks noChangeArrowheads="1"/>
        </xdr:cNvSpPr>
      </xdr:nvSpPr>
      <xdr:spPr>
        <a:xfrm>
          <a:off x="6886575" y="151923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0.641</a:t>
          </a:r>
        </a:p>
      </xdr:txBody>
    </xdr:sp>
    <xdr:clientData/>
  </xdr:oneCellAnchor>
  <xdr:twoCellAnchor>
    <xdr:from>
      <xdr:col>9</xdr:col>
      <xdr:colOff>142875</xdr:colOff>
      <xdr:row>90</xdr:row>
      <xdr:rowOff>114300</xdr:rowOff>
    </xdr:from>
    <xdr:to>
      <xdr:col>9</xdr:col>
      <xdr:colOff>142875</xdr:colOff>
      <xdr:row>92</xdr:row>
      <xdr:rowOff>57150</xdr:rowOff>
    </xdr:to>
    <xdr:sp>
      <xdr:nvSpPr>
        <xdr:cNvPr id="105" name="Line 194"/>
        <xdr:cNvSpPr>
          <a:spLocks/>
        </xdr:cNvSpPr>
      </xdr:nvSpPr>
      <xdr:spPr>
        <a:xfrm>
          <a:off x="6067425" y="146875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94</xdr:row>
      <xdr:rowOff>38100</xdr:rowOff>
    </xdr:from>
    <xdr:to>
      <xdr:col>9</xdr:col>
      <xdr:colOff>866775</xdr:colOff>
      <xdr:row>94</xdr:row>
      <xdr:rowOff>38100</xdr:rowOff>
    </xdr:to>
    <xdr:sp>
      <xdr:nvSpPr>
        <xdr:cNvPr id="106" name="Line 195"/>
        <xdr:cNvSpPr>
          <a:spLocks/>
        </xdr:cNvSpPr>
      </xdr:nvSpPr>
      <xdr:spPr>
        <a:xfrm flipH="1">
          <a:off x="5676900" y="152590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94</xdr:row>
      <xdr:rowOff>38100</xdr:rowOff>
    </xdr:from>
    <xdr:to>
      <xdr:col>11</xdr:col>
      <xdr:colOff>590550</xdr:colOff>
      <xdr:row>94</xdr:row>
      <xdr:rowOff>38100</xdr:rowOff>
    </xdr:to>
    <xdr:sp>
      <xdr:nvSpPr>
        <xdr:cNvPr id="107" name="Line 196"/>
        <xdr:cNvSpPr>
          <a:spLocks/>
        </xdr:cNvSpPr>
      </xdr:nvSpPr>
      <xdr:spPr>
        <a:xfrm>
          <a:off x="7277100" y="152590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533400</xdr:colOff>
      <xdr:row>93</xdr:row>
      <xdr:rowOff>95250</xdr:rowOff>
    </xdr:from>
    <xdr:ext cx="228600" cy="200025"/>
    <xdr:sp>
      <xdr:nvSpPr>
        <xdr:cNvPr id="108" name="TextBox 197"/>
        <xdr:cNvSpPr txBox="1">
          <a:spLocks noChangeArrowheads="1"/>
        </xdr:cNvSpPr>
      </xdr:nvSpPr>
      <xdr:spPr>
        <a:xfrm>
          <a:off x="3409950" y="1515427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TP</a:t>
          </a:r>
        </a:p>
      </xdr:txBody>
    </xdr:sp>
    <xdr:clientData/>
  </xdr:oneCellAnchor>
  <xdr:twoCellAnchor>
    <xdr:from>
      <xdr:col>8</xdr:col>
      <xdr:colOff>342900</xdr:colOff>
      <xdr:row>90</xdr:row>
      <xdr:rowOff>95250</xdr:rowOff>
    </xdr:from>
    <xdr:to>
      <xdr:col>8</xdr:col>
      <xdr:colOff>342900</xdr:colOff>
      <xdr:row>94</xdr:row>
      <xdr:rowOff>114300</xdr:rowOff>
    </xdr:to>
    <xdr:sp>
      <xdr:nvSpPr>
        <xdr:cNvPr id="109" name="Line 198"/>
        <xdr:cNvSpPr>
          <a:spLocks/>
        </xdr:cNvSpPr>
      </xdr:nvSpPr>
      <xdr:spPr>
        <a:xfrm>
          <a:off x="5657850" y="146685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90</xdr:row>
      <xdr:rowOff>85725</xdr:rowOff>
    </xdr:from>
    <xdr:to>
      <xdr:col>3</xdr:col>
      <xdr:colOff>571500</xdr:colOff>
      <xdr:row>94</xdr:row>
      <xdr:rowOff>47625</xdr:rowOff>
    </xdr:to>
    <xdr:sp>
      <xdr:nvSpPr>
        <xdr:cNvPr id="110" name="Line 199"/>
        <xdr:cNvSpPr>
          <a:spLocks/>
        </xdr:cNvSpPr>
      </xdr:nvSpPr>
      <xdr:spPr>
        <a:xfrm>
          <a:off x="2809875" y="14658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94</xdr:row>
      <xdr:rowOff>38100</xdr:rowOff>
    </xdr:from>
    <xdr:to>
      <xdr:col>8</xdr:col>
      <xdr:colOff>342900</xdr:colOff>
      <xdr:row>94</xdr:row>
      <xdr:rowOff>38100</xdr:rowOff>
    </xdr:to>
    <xdr:sp>
      <xdr:nvSpPr>
        <xdr:cNvPr id="111" name="Line 200"/>
        <xdr:cNvSpPr>
          <a:spLocks/>
        </xdr:cNvSpPr>
      </xdr:nvSpPr>
      <xdr:spPr>
        <a:xfrm>
          <a:off x="3648075" y="152590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94</xdr:row>
      <xdr:rowOff>28575</xdr:rowOff>
    </xdr:from>
    <xdr:to>
      <xdr:col>4</xdr:col>
      <xdr:colOff>428625</xdr:colOff>
      <xdr:row>94</xdr:row>
      <xdr:rowOff>28575</xdr:rowOff>
    </xdr:to>
    <xdr:sp>
      <xdr:nvSpPr>
        <xdr:cNvPr id="112" name="Line 201"/>
        <xdr:cNvSpPr>
          <a:spLocks/>
        </xdr:cNvSpPr>
      </xdr:nvSpPr>
      <xdr:spPr>
        <a:xfrm flipH="1">
          <a:off x="2819400" y="152495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90</xdr:row>
      <xdr:rowOff>28575</xdr:rowOff>
    </xdr:from>
    <xdr:to>
      <xdr:col>9</xdr:col>
      <xdr:colOff>190500</xdr:colOff>
      <xdr:row>90</xdr:row>
      <xdr:rowOff>104775</xdr:rowOff>
    </xdr:to>
    <xdr:sp>
      <xdr:nvSpPr>
        <xdr:cNvPr id="113" name="Oval 203"/>
        <xdr:cNvSpPr>
          <a:spLocks/>
        </xdr:cNvSpPr>
      </xdr:nvSpPr>
      <xdr:spPr>
        <a:xfrm>
          <a:off x="6038850" y="14601825"/>
          <a:ext cx="76200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90</xdr:row>
      <xdr:rowOff>28575</xdr:rowOff>
    </xdr:from>
    <xdr:to>
      <xdr:col>12</xdr:col>
      <xdr:colOff>9525</xdr:colOff>
      <xdr:row>90</xdr:row>
      <xdr:rowOff>104775</xdr:rowOff>
    </xdr:to>
    <xdr:sp>
      <xdr:nvSpPr>
        <xdr:cNvPr id="114" name="Oval 204"/>
        <xdr:cNvSpPr>
          <a:spLocks/>
        </xdr:cNvSpPr>
      </xdr:nvSpPr>
      <xdr:spPr>
        <a:xfrm>
          <a:off x="8191500" y="1460182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90</xdr:row>
      <xdr:rowOff>38100</xdr:rowOff>
    </xdr:from>
    <xdr:to>
      <xdr:col>8</xdr:col>
      <xdr:colOff>381000</xdr:colOff>
      <xdr:row>90</xdr:row>
      <xdr:rowOff>114300</xdr:rowOff>
    </xdr:to>
    <xdr:sp>
      <xdr:nvSpPr>
        <xdr:cNvPr id="115" name="Oval 205"/>
        <xdr:cNvSpPr>
          <a:spLocks/>
        </xdr:cNvSpPr>
      </xdr:nvSpPr>
      <xdr:spPr>
        <a:xfrm>
          <a:off x="5619750" y="1461135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84</xdr:row>
      <xdr:rowOff>38100</xdr:rowOff>
    </xdr:from>
    <xdr:to>
      <xdr:col>10</xdr:col>
      <xdr:colOff>0</xdr:colOff>
      <xdr:row>88</xdr:row>
      <xdr:rowOff>104775</xdr:rowOff>
    </xdr:to>
    <xdr:sp>
      <xdr:nvSpPr>
        <xdr:cNvPr id="116" name="Arc 206"/>
        <xdr:cNvSpPr>
          <a:spLocks/>
        </xdr:cNvSpPr>
      </xdr:nvSpPr>
      <xdr:spPr>
        <a:xfrm rot="20133361" flipV="1">
          <a:off x="5438775" y="13639800"/>
          <a:ext cx="1600200" cy="714375"/>
        </a:xfrm>
        <a:prstGeom prst="arc">
          <a:avLst>
            <a:gd name="adj" fmla="val -508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571500</xdr:colOff>
      <xdr:row>90</xdr:row>
      <xdr:rowOff>85725</xdr:rowOff>
    </xdr:from>
    <xdr:to>
      <xdr:col>11</xdr:col>
      <xdr:colOff>571500</xdr:colOff>
      <xdr:row>95</xdr:row>
      <xdr:rowOff>66675</xdr:rowOff>
    </xdr:to>
    <xdr:sp>
      <xdr:nvSpPr>
        <xdr:cNvPr id="117" name="Line 207"/>
        <xdr:cNvSpPr>
          <a:spLocks/>
        </xdr:cNvSpPr>
      </xdr:nvSpPr>
      <xdr:spPr>
        <a:xfrm>
          <a:off x="8220075" y="1465897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79</xdr:row>
      <xdr:rowOff>66675</xdr:rowOff>
    </xdr:from>
    <xdr:to>
      <xdr:col>6</xdr:col>
      <xdr:colOff>533400</xdr:colOff>
      <xdr:row>89</xdr:row>
      <xdr:rowOff>47625</xdr:rowOff>
    </xdr:to>
    <xdr:sp>
      <xdr:nvSpPr>
        <xdr:cNvPr id="118" name="Line 209"/>
        <xdr:cNvSpPr>
          <a:spLocks/>
        </xdr:cNvSpPr>
      </xdr:nvSpPr>
      <xdr:spPr>
        <a:xfrm rot="4707105">
          <a:off x="2647950" y="12858750"/>
          <a:ext cx="1981200" cy="16002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90</xdr:row>
      <xdr:rowOff>9525</xdr:rowOff>
    </xdr:from>
    <xdr:to>
      <xdr:col>3</xdr:col>
      <xdr:colOff>609600</xdr:colOff>
      <xdr:row>90</xdr:row>
      <xdr:rowOff>85725</xdr:rowOff>
    </xdr:to>
    <xdr:sp>
      <xdr:nvSpPr>
        <xdr:cNvPr id="119" name="Oval 210"/>
        <xdr:cNvSpPr>
          <a:spLocks/>
        </xdr:cNvSpPr>
      </xdr:nvSpPr>
      <xdr:spPr>
        <a:xfrm>
          <a:off x="2771775" y="14582775"/>
          <a:ext cx="76200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89</xdr:row>
      <xdr:rowOff>38100</xdr:rowOff>
    </xdr:from>
    <xdr:to>
      <xdr:col>6</xdr:col>
      <xdr:colOff>361950</xdr:colOff>
      <xdr:row>93</xdr:row>
      <xdr:rowOff>104775</xdr:rowOff>
    </xdr:to>
    <xdr:sp>
      <xdr:nvSpPr>
        <xdr:cNvPr id="120" name="Arc 211"/>
        <xdr:cNvSpPr>
          <a:spLocks/>
        </xdr:cNvSpPr>
      </xdr:nvSpPr>
      <xdr:spPr>
        <a:xfrm flipH="1" flipV="1">
          <a:off x="2857500" y="14449425"/>
          <a:ext cx="1600200" cy="714375"/>
        </a:xfrm>
        <a:prstGeom prst="arc">
          <a:avLst>
            <a:gd name="adj" fmla="val -5085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78</xdr:row>
      <xdr:rowOff>38100</xdr:rowOff>
    </xdr:from>
    <xdr:to>
      <xdr:col>6</xdr:col>
      <xdr:colOff>371475</xdr:colOff>
      <xdr:row>93</xdr:row>
      <xdr:rowOff>85725</xdr:rowOff>
    </xdr:to>
    <xdr:sp>
      <xdr:nvSpPr>
        <xdr:cNvPr id="121" name="Line 212"/>
        <xdr:cNvSpPr>
          <a:spLocks/>
        </xdr:cNvSpPr>
      </xdr:nvSpPr>
      <xdr:spPr>
        <a:xfrm>
          <a:off x="4467225" y="12668250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92</xdr:row>
      <xdr:rowOff>85725</xdr:rowOff>
    </xdr:from>
    <xdr:to>
      <xdr:col>7</xdr:col>
      <xdr:colOff>38100</xdr:colOff>
      <xdr:row>92</xdr:row>
      <xdr:rowOff>85725</xdr:rowOff>
    </xdr:to>
    <xdr:sp>
      <xdr:nvSpPr>
        <xdr:cNvPr id="122" name="Line 213"/>
        <xdr:cNvSpPr>
          <a:spLocks/>
        </xdr:cNvSpPr>
      </xdr:nvSpPr>
      <xdr:spPr>
        <a:xfrm flipH="1">
          <a:off x="4467225" y="1498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92</xdr:row>
      <xdr:rowOff>95250</xdr:rowOff>
    </xdr:from>
    <xdr:to>
      <xdr:col>8</xdr:col>
      <xdr:colOff>352425</xdr:colOff>
      <xdr:row>92</xdr:row>
      <xdr:rowOff>95250</xdr:rowOff>
    </xdr:to>
    <xdr:sp>
      <xdr:nvSpPr>
        <xdr:cNvPr id="123" name="Line 214"/>
        <xdr:cNvSpPr>
          <a:spLocks/>
        </xdr:cNvSpPr>
      </xdr:nvSpPr>
      <xdr:spPr>
        <a:xfrm>
          <a:off x="5181600" y="149923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104775</xdr:colOff>
      <xdr:row>92</xdr:row>
      <xdr:rowOff>19050</xdr:rowOff>
    </xdr:from>
    <xdr:ext cx="447675" cy="200025"/>
    <xdr:sp>
      <xdr:nvSpPr>
        <xdr:cNvPr id="124" name="TextBox 215"/>
        <xdr:cNvSpPr txBox="1">
          <a:spLocks noChangeArrowheads="1"/>
        </xdr:cNvSpPr>
      </xdr:nvSpPr>
      <xdr:spPr>
        <a:xfrm>
          <a:off x="4810125" y="14916150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0.3205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workbookViewId="0" topLeftCell="A64">
      <selection activeCell="E104" sqref="E104"/>
    </sheetView>
  </sheetViews>
  <sheetFormatPr defaultColWidth="9.140625" defaultRowHeight="12.75"/>
  <cols>
    <col min="1" max="1" width="13.140625" style="0" customWidth="1"/>
    <col min="2" max="2" width="11.28125" style="0" customWidth="1"/>
    <col min="4" max="4" width="9.57421875" style="0" bestFit="1" customWidth="1"/>
    <col min="10" max="10" width="16.7109375" style="0" bestFit="1" customWidth="1"/>
    <col min="17" max="17" width="11.00390625" style="0" bestFit="1" customWidth="1"/>
  </cols>
  <sheetData>
    <row r="1" ht="12.75">
      <c r="A1" s="10" t="s">
        <v>49</v>
      </c>
    </row>
    <row r="4" spans="13:18" ht="12.75">
      <c r="M4" s="18" t="s">
        <v>14</v>
      </c>
      <c r="N4" s="10"/>
      <c r="O4" s="10" t="s">
        <v>15</v>
      </c>
      <c r="P4" s="10"/>
      <c r="Q4" s="10" t="s">
        <v>30</v>
      </c>
      <c r="R4" s="10"/>
    </row>
    <row r="6" spans="12:18" ht="12.75">
      <c r="L6" t="s">
        <v>17</v>
      </c>
      <c r="M6">
        <v>293</v>
      </c>
      <c r="N6" t="s">
        <v>18</v>
      </c>
      <c r="O6">
        <v>80</v>
      </c>
      <c r="P6" t="s">
        <v>18</v>
      </c>
      <c r="Q6">
        <v>80</v>
      </c>
      <c r="R6" t="s">
        <v>18</v>
      </c>
    </row>
    <row r="7" spans="12:18" ht="12.75">
      <c r="L7" t="s">
        <v>16</v>
      </c>
      <c r="M7">
        <v>293</v>
      </c>
      <c r="N7" t="s">
        <v>18</v>
      </c>
      <c r="O7">
        <v>313</v>
      </c>
      <c r="P7" t="s">
        <v>18</v>
      </c>
      <c r="Q7">
        <f>350+273</f>
        <v>623</v>
      </c>
      <c r="R7" t="s">
        <v>18</v>
      </c>
    </row>
    <row r="9" spans="10:18" ht="12.75">
      <c r="J9" s="31">
        <f>M9^3</f>
        <v>738763.2640000001</v>
      </c>
      <c r="L9" t="s">
        <v>6</v>
      </c>
      <c r="M9" s="4">
        <v>90.4</v>
      </c>
      <c r="N9" t="s">
        <v>13</v>
      </c>
      <c r="O9" s="5">
        <f>M9*(1+O$30)</f>
        <v>90.14688000000001</v>
      </c>
      <c r="P9" t="s">
        <v>13</v>
      </c>
      <c r="Q9" s="5">
        <f>M9*(1+Q38)</f>
        <v>90.14688000000001</v>
      </c>
      <c r="R9" t="s">
        <v>13</v>
      </c>
    </row>
    <row r="10" spans="12:21" ht="12.75">
      <c r="L10" s="9" t="s">
        <v>7</v>
      </c>
      <c r="M10" s="9">
        <v>36.28</v>
      </c>
      <c r="N10" t="s">
        <v>13</v>
      </c>
      <c r="O10" s="7">
        <f>M10*(1+O$30)</f>
        <v>36.178416</v>
      </c>
      <c r="P10" t="s">
        <v>13</v>
      </c>
      <c r="Q10" s="7">
        <f>M10*(1+Q38)</f>
        <v>36.178416</v>
      </c>
      <c r="R10" t="s">
        <v>13</v>
      </c>
      <c r="S10" s="5"/>
      <c r="T10" s="5"/>
      <c r="U10" s="5">
        <f>S10-T10</f>
        <v>0</v>
      </c>
    </row>
    <row r="11" spans="13:17" ht="12.75">
      <c r="M11" s="4"/>
      <c r="O11" s="5"/>
      <c r="Q11" s="5"/>
    </row>
    <row r="12" spans="10:19" ht="12.75">
      <c r="J12" s="32">
        <f>(Q12^3-Q9^3)</f>
        <v>15736.982277613599</v>
      </c>
      <c r="L12" t="s">
        <v>8</v>
      </c>
      <c r="M12" s="8">
        <v>90.4</v>
      </c>
      <c r="N12" t="s">
        <v>13</v>
      </c>
      <c r="O12" s="5">
        <f>(1+O$28)*M12</f>
        <v>90.423504</v>
      </c>
      <c r="P12" t="s">
        <v>13</v>
      </c>
      <c r="Q12" s="5">
        <f>M12*(1+Q36)</f>
        <v>90.78781599999999</v>
      </c>
      <c r="R12" t="s">
        <v>13</v>
      </c>
      <c r="S12" s="5"/>
    </row>
    <row r="13" spans="12:19" ht="12.75">
      <c r="L13" s="9" t="s">
        <v>9</v>
      </c>
      <c r="M13" s="17">
        <v>24.14</v>
      </c>
      <c r="N13" t="s">
        <v>13</v>
      </c>
      <c r="O13" s="7">
        <f>(1+O$28)*M13</f>
        <v>24.146276399999998</v>
      </c>
      <c r="P13" t="s">
        <v>13</v>
      </c>
      <c r="Q13" s="7">
        <f>M13*(1+Q36)</f>
        <v>24.2435606</v>
      </c>
      <c r="R13" t="s">
        <v>13</v>
      </c>
      <c r="S13" s="5"/>
    </row>
    <row r="14" spans="10:17" ht="12.75">
      <c r="J14" s="5">
        <f>J12/J9</f>
        <v>0.021301793205588518</v>
      </c>
      <c r="O14" s="5"/>
      <c r="Q14" s="5"/>
    </row>
    <row r="15" spans="12:20" ht="12.75">
      <c r="L15" s="10" t="s">
        <v>10</v>
      </c>
      <c r="M15" s="5">
        <f>SQRT((M9-M12)^2+(M10-M13)^2)</f>
        <v>12.14</v>
      </c>
      <c r="N15" t="s">
        <v>13</v>
      </c>
      <c r="O15" s="5">
        <f>M15*(1+O24)</f>
        <v>12.12179</v>
      </c>
      <c r="P15" t="s">
        <v>13</v>
      </c>
      <c r="Q15" s="5">
        <f>M15*(1+Q33)</f>
        <v>12.15499897</v>
      </c>
      <c r="R15" t="s">
        <v>13</v>
      </c>
      <c r="T15" s="5"/>
    </row>
    <row r="16" spans="15:17" ht="12.75">
      <c r="O16" s="5"/>
      <c r="Q16" s="5"/>
    </row>
    <row r="17" spans="12:18" ht="12.75">
      <c r="L17" t="s">
        <v>11</v>
      </c>
      <c r="M17">
        <f>ATAN2((M10-M13),(M9-M12))</f>
        <v>0</v>
      </c>
      <c r="N17" t="s">
        <v>29</v>
      </c>
      <c r="O17" s="5">
        <f>ATAN2((O10-O13),(O9-O12))</f>
        <v>-0.022986375426044085</v>
      </c>
      <c r="P17" t="s">
        <v>29</v>
      </c>
      <c r="Q17" s="5">
        <f>ATAN2((Q10-Q13),(Q9-Q12))</f>
        <v>-0.0536513338242064</v>
      </c>
      <c r="R17" t="s">
        <v>29</v>
      </c>
    </row>
    <row r="18" spans="13:18" ht="12.75">
      <c r="M18">
        <f>M17*180/PI()</f>
        <v>0</v>
      </c>
      <c r="N18" t="s">
        <v>12</v>
      </c>
      <c r="O18">
        <f>O17*180/PI()</f>
        <v>-1.3170222982155557</v>
      </c>
      <c r="P18" t="s">
        <v>12</v>
      </c>
      <c r="Q18">
        <f>Q17*180/PI()</f>
        <v>-3.073994993374506</v>
      </c>
      <c r="R18" t="s">
        <v>12</v>
      </c>
    </row>
    <row r="19" spans="12:17" ht="12.75">
      <c r="L19" t="s">
        <v>34</v>
      </c>
      <c r="M19">
        <f>1/COS(M17)</f>
        <v>1</v>
      </c>
      <c r="O19">
        <f>1/COS(O17)</f>
        <v>1.000264244902303</v>
      </c>
      <c r="Q19">
        <f>1/COS(Q17)</f>
        <v>1.0014409609927555</v>
      </c>
    </row>
    <row r="20" spans="12:17" ht="12.75">
      <c r="L20" s="6" t="s">
        <v>35</v>
      </c>
      <c r="M20">
        <f>SIN(M17)</f>
        <v>0</v>
      </c>
      <c r="O20">
        <f>SIN(O17)</f>
        <v>-0.022984351247753096</v>
      </c>
      <c r="Q20">
        <f>SIN(Q17)</f>
        <v>-0.05362559860839234</v>
      </c>
    </row>
    <row r="21" spans="12:18" ht="12.75">
      <c r="L21" s="10" t="s">
        <v>26</v>
      </c>
      <c r="M21" s="10">
        <v>0.0864</v>
      </c>
      <c r="N21" t="s">
        <v>13</v>
      </c>
      <c r="O21" s="5">
        <f>-COS(O17)*O15-O13+O10+M21</f>
        <v>-4.812497056619347E-05</v>
      </c>
      <c r="P21" t="s">
        <v>13</v>
      </c>
      <c r="Q21" s="29">
        <f>-COS(Q17)*Q15-Q13+Q10+M21</f>
        <v>-0.11625389256021393</v>
      </c>
      <c r="R21" t="s">
        <v>13</v>
      </c>
    </row>
    <row r="24" spans="12:16" ht="12.75">
      <c r="L24" t="s">
        <v>24</v>
      </c>
      <c r="M24" t="s">
        <v>20</v>
      </c>
      <c r="O24">
        <v>-0.0015</v>
      </c>
      <c r="P24" t="s">
        <v>19</v>
      </c>
    </row>
    <row r="25" spans="13:16" ht="12.75">
      <c r="M25" t="s">
        <v>22</v>
      </c>
      <c r="O25">
        <f>O24/2</f>
        <v>-0.00075</v>
      </c>
      <c r="P25" t="s">
        <v>19</v>
      </c>
    </row>
    <row r="26" ht="12.75">
      <c r="M26" s="2" t="s">
        <v>21</v>
      </c>
    </row>
    <row r="28" spans="12:16" ht="12.75">
      <c r="L28" t="s">
        <v>25</v>
      </c>
      <c r="M28" t="s">
        <v>23</v>
      </c>
      <c r="O28">
        <f>20*0.000013</f>
        <v>0.00026</v>
      </c>
      <c r="P28" t="s">
        <v>19</v>
      </c>
    </row>
    <row r="30" spans="12:16" ht="12.75">
      <c r="L30" t="s">
        <v>27</v>
      </c>
      <c r="M30" t="s">
        <v>28</v>
      </c>
      <c r="O30">
        <f>-0.0028</f>
        <v>-0.0028</v>
      </c>
      <c r="P30" t="s">
        <v>19</v>
      </c>
    </row>
    <row r="32" spans="10:18" ht="12.75">
      <c r="J32" s="6" t="s">
        <v>33</v>
      </c>
      <c r="K32" s="34">
        <f>(623+80)/2</f>
        <v>351.5</v>
      </c>
      <c r="L32" t="s">
        <v>31</v>
      </c>
      <c r="M32" t="s">
        <v>20</v>
      </c>
      <c r="Q32">
        <f>-0.00217+(351-293)*0.000013+(650-351)*0.000013</f>
        <v>0.0024709999999999997</v>
      </c>
      <c r="R32" t="s">
        <v>19</v>
      </c>
    </row>
    <row r="33" spans="1:18" ht="12.75">
      <c r="A33" s="10" t="s">
        <v>60</v>
      </c>
      <c r="M33" t="s">
        <v>22</v>
      </c>
      <c r="Q33">
        <f>Q32/2</f>
        <v>0.0012354999999999998</v>
      </c>
      <c r="R33" t="s">
        <v>19</v>
      </c>
    </row>
    <row r="34" spans="4:13" ht="12.75">
      <c r="D34" s="19" t="s">
        <v>14</v>
      </c>
      <c r="E34" s="11"/>
      <c r="F34" s="19" t="s">
        <v>15</v>
      </c>
      <c r="G34" s="11"/>
      <c r="H34" s="19" t="s">
        <v>36</v>
      </c>
      <c r="M34" s="2" t="s">
        <v>21</v>
      </c>
    </row>
    <row r="36" spans="3:18" ht="12.75">
      <c r="C36" s="10" t="s">
        <v>37</v>
      </c>
      <c r="D36" s="38">
        <f>M12-M9</f>
        <v>0</v>
      </c>
      <c r="F36" s="28">
        <f>O12-O9</f>
        <v>0.276623999999984</v>
      </c>
      <c r="H36" s="28">
        <f>Q12-Q9</f>
        <v>0.6409359999999822</v>
      </c>
      <c r="L36" t="s">
        <v>32</v>
      </c>
      <c r="M36" t="s">
        <v>23</v>
      </c>
      <c r="O36" s="5"/>
      <c r="Q36">
        <f>330*0.000013</f>
        <v>0.0042899999999999995</v>
      </c>
      <c r="R36" t="s">
        <v>19</v>
      </c>
    </row>
    <row r="37" ht="12.75">
      <c r="G37" s="39">
        <f>F36/H36</f>
        <v>0.4315937940761506</v>
      </c>
    </row>
    <row r="38" spans="12:18" ht="12.75">
      <c r="L38" t="s">
        <v>27</v>
      </c>
      <c r="M38" t="s">
        <v>28</v>
      </c>
      <c r="Q38">
        <f>-0.0028</f>
        <v>-0.0028</v>
      </c>
      <c r="R38" t="s">
        <v>19</v>
      </c>
    </row>
    <row r="40" ht="12.75">
      <c r="A40" s="37" t="s">
        <v>80</v>
      </c>
    </row>
    <row r="41" spans="1:15" ht="12.75">
      <c r="A41" t="s">
        <v>58</v>
      </c>
      <c r="J41" s="5">
        <f>(273+300-80)/(623-80)</f>
        <v>0.9079189686924494</v>
      </c>
      <c r="M41" s="11" t="s">
        <v>38</v>
      </c>
      <c r="N41" s="12"/>
      <c r="O41" s="12"/>
    </row>
    <row r="42" spans="1:17" ht="12.75">
      <c r="A42" t="s">
        <v>64</v>
      </c>
      <c r="H42" s="8"/>
      <c r="J42" s="5">
        <f>3.5-J41*3.5</f>
        <v>0.3222836095764272</v>
      </c>
      <c r="M42" s="13" t="s">
        <v>45</v>
      </c>
      <c r="O42" s="15"/>
      <c r="Q42" s="2" t="s">
        <v>48</v>
      </c>
    </row>
    <row r="43" spans="1:17" ht="12.75">
      <c r="A43" t="s">
        <v>77</v>
      </c>
      <c r="B43" s="33"/>
      <c r="M43" s="14" t="s">
        <v>44</v>
      </c>
      <c r="O43" s="16"/>
      <c r="Q43" s="2" t="s">
        <v>46</v>
      </c>
    </row>
    <row r="44" spans="1:17" ht="12.75">
      <c r="A44" s="10" t="s">
        <v>71</v>
      </c>
      <c r="M44" s="26" t="s">
        <v>39</v>
      </c>
      <c r="N44" s="19" t="s">
        <v>41</v>
      </c>
      <c r="O44" s="27" t="s">
        <v>42</v>
      </c>
      <c r="Q44" s="2" t="s">
        <v>47</v>
      </c>
    </row>
    <row r="45" spans="1:17" ht="12.75">
      <c r="A45" s="6"/>
      <c r="B45" s="34" t="s">
        <v>59</v>
      </c>
      <c r="L45" s="20" t="s">
        <v>40</v>
      </c>
      <c r="M45" s="21">
        <f>M10-M13</f>
        <v>12.14</v>
      </c>
      <c r="N45" s="22">
        <f>O10-O13</f>
        <v>12.0321396</v>
      </c>
      <c r="O45" s="23">
        <f>Q10-Q13</f>
        <v>11.9348554</v>
      </c>
      <c r="Q45" s="30">
        <f>1.125*TAN(3/180*PI())</f>
        <v>0.058958751693421345</v>
      </c>
    </row>
    <row r="46" spans="2:15" ht="12.75">
      <c r="B46" t="s">
        <v>73</v>
      </c>
      <c r="L46" s="20" t="s">
        <v>43</v>
      </c>
      <c r="M46" s="24">
        <v>0</v>
      </c>
      <c r="N46" s="22">
        <f>N45-M45</f>
        <v>-0.10786039999999986</v>
      </c>
      <c r="O46" s="25">
        <f>O45-M45</f>
        <v>-0.20514460000000057</v>
      </c>
    </row>
    <row r="47" spans="1:2" ht="12.75">
      <c r="A47" s="6" t="s">
        <v>51</v>
      </c>
      <c r="B47" s="36">
        <f>(12.14^2+0.25^2)^0.5</f>
        <v>12.142573862241893</v>
      </c>
    </row>
    <row r="48" spans="1:2" ht="12.75">
      <c r="A48" s="6" t="s">
        <v>61</v>
      </c>
      <c r="B48" s="36">
        <f>(12.14^2-0.641^2)^0.5</f>
        <v>12.123065577649905</v>
      </c>
    </row>
    <row r="49" spans="1:2" ht="12.75">
      <c r="A49" s="6" t="s">
        <v>52</v>
      </c>
      <c r="B49" s="36">
        <f>(0.875^2+B48^2)^0.5</f>
        <v>12.154601762295629</v>
      </c>
    </row>
    <row r="50" spans="1:2" ht="12.75">
      <c r="A50" s="6" t="s">
        <v>53</v>
      </c>
      <c r="B50" s="36">
        <f>B49-B47</f>
        <v>0.012027900053736218</v>
      </c>
    </row>
    <row r="51" spans="1:2" ht="12.75">
      <c r="A51" s="6" t="s">
        <v>54</v>
      </c>
      <c r="B51" s="36">
        <f>B50/B47</f>
        <v>0.0009905560542759176</v>
      </c>
    </row>
    <row r="52" spans="1:3" ht="12.75">
      <c r="A52" s="6" t="s">
        <v>55</v>
      </c>
      <c r="B52" s="35">
        <f>B51*16500000</f>
        <v>16344.17489555264</v>
      </c>
      <c r="C52" t="s">
        <v>57</v>
      </c>
    </row>
    <row r="53" spans="1:3" ht="12.75">
      <c r="A53" s="6" t="s">
        <v>74</v>
      </c>
      <c r="B53" s="35">
        <f>B52*PI()*0.75^2*0.25</f>
        <v>7220.63528168272</v>
      </c>
      <c r="C53" t="s">
        <v>63</v>
      </c>
    </row>
    <row r="55" ht="12.75">
      <c r="A55" s="37" t="s">
        <v>72</v>
      </c>
    </row>
    <row r="56" ht="12.75">
      <c r="B56" t="s">
        <v>50</v>
      </c>
    </row>
    <row r="57" ht="12.75">
      <c r="B57" t="s">
        <v>73</v>
      </c>
    </row>
    <row r="58" spans="1:2" ht="12.75">
      <c r="A58" s="6" t="s">
        <v>51</v>
      </c>
      <c r="B58" s="36">
        <f>(12.14^2+0.75^2)^0.5</f>
        <v>12.163145152467761</v>
      </c>
    </row>
    <row r="59" spans="1:2" ht="12.75">
      <c r="A59" s="6" t="s">
        <v>61</v>
      </c>
      <c r="B59" s="36">
        <f>(12.14^2-0.641^2)^0.5</f>
        <v>12.123065577649905</v>
      </c>
    </row>
    <row r="60" spans="1:2" ht="12.75">
      <c r="A60" s="6" t="s">
        <v>52</v>
      </c>
      <c r="B60" s="36">
        <f>(1.375^2+B59^2)^0.5</f>
        <v>12.200792761128271</v>
      </c>
    </row>
    <row r="61" spans="1:2" ht="12.75">
      <c r="A61" s="6" t="s">
        <v>53</v>
      </c>
      <c r="B61" s="36">
        <f>B60-B58</f>
        <v>0.0376476086605102</v>
      </c>
    </row>
    <row r="62" spans="1:2" ht="12.75">
      <c r="A62" s="6" t="s">
        <v>54</v>
      </c>
      <c r="B62" s="36">
        <f>B61/B58</f>
        <v>0.0030952198784598025</v>
      </c>
    </row>
    <row r="63" spans="1:3" ht="12.75">
      <c r="A63" s="6" t="s">
        <v>55</v>
      </c>
      <c r="B63" s="35">
        <f>B62*16500000</f>
        <v>51071.12799458674</v>
      </c>
      <c r="C63" t="s">
        <v>56</v>
      </c>
    </row>
    <row r="64" spans="1:3" ht="12.75">
      <c r="A64" s="6" t="s">
        <v>74</v>
      </c>
      <c r="B64" s="35">
        <f>B63*PI()*0.75^2*0.25</f>
        <v>22562.533197891244</v>
      </c>
      <c r="C64" t="s">
        <v>63</v>
      </c>
    </row>
    <row r="66" ht="12.75">
      <c r="A66" s="37" t="s">
        <v>69</v>
      </c>
    </row>
    <row r="67" spans="4:8" ht="12.75">
      <c r="D67" s="6" t="s">
        <v>70</v>
      </c>
      <c r="E67" s="35">
        <f>8753/0.092</f>
        <v>95141.3043478261</v>
      </c>
      <c r="F67" t="s">
        <v>66</v>
      </c>
      <c r="H67">
        <f>4000/E67</f>
        <v>0.04204272820747172</v>
      </c>
    </row>
    <row r="68" spans="1:6" ht="12.75">
      <c r="A68" t="s">
        <v>65</v>
      </c>
      <c r="D68" s="6" t="s">
        <v>81</v>
      </c>
      <c r="E68" s="40">
        <f>PI()*0.75^2*0.25</f>
        <v>0.44178646691106466</v>
      </c>
      <c r="F68" t="s">
        <v>67</v>
      </c>
    </row>
    <row r="69" spans="1:6" ht="12.75">
      <c r="A69" t="s">
        <v>68</v>
      </c>
      <c r="D69" s="6" t="s">
        <v>82</v>
      </c>
      <c r="E69" s="1">
        <v>16500000</v>
      </c>
      <c r="F69" t="s">
        <v>83</v>
      </c>
    </row>
    <row r="70" spans="1:3" ht="12.75">
      <c r="A70" s="6" t="s">
        <v>75</v>
      </c>
      <c r="B70" s="41">
        <f>B61/(B58/(E68*E69)+1/E67)</f>
        <v>3091.1215119851754</v>
      </c>
      <c r="C70" t="s">
        <v>63</v>
      </c>
    </row>
    <row r="71" spans="1:3" ht="12.75">
      <c r="A71" s="6" t="s">
        <v>55</v>
      </c>
      <c r="B71" s="41">
        <f>B70/E68</f>
        <v>6996.867816250796</v>
      </c>
      <c r="C71" t="s">
        <v>76</v>
      </c>
    </row>
    <row r="73" ht="12.75">
      <c r="A73" s="37" t="s">
        <v>62</v>
      </c>
    </row>
    <row r="74" ht="12.75">
      <c r="A74" s="34" t="s">
        <v>84</v>
      </c>
    </row>
    <row r="75" ht="12.75">
      <c r="A75" s="34" t="s">
        <v>78</v>
      </c>
    </row>
    <row r="76" ht="12.75">
      <c r="A76" s="34" t="s">
        <v>79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9"/>
  <sheetViews>
    <sheetView workbookViewId="0" topLeftCell="A1">
      <selection activeCell="D9" sqref="D9"/>
    </sheetView>
  </sheetViews>
  <sheetFormatPr defaultColWidth="9.140625" defaultRowHeight="12.75"/>
  <sheetData>
    <row r="3" spans="4:5" ht="12.75">
      <c r="D3" s="2" t="s">
        <v>2</v>
      </c>
      <c r="E3" s="2" t="s">
        <v>3</v>
      </c>
    </row>
    <row r="4" spans="4:5" ht="12.75">
      <c r="D4" s="2" t="s">
        <v>0</v>
      </c>
      <c r="E4" s="2" t="s">
        <v>0</v>
      </c>
    </row>
    <row r="5" spans="2:5" ht="12.75">
      <c r="B5" t="s">
        <v>1</v>
      </c>
      <c r="D5" s="3">
        <v>0.00229</v>
      </c>
      <c r="E5" s="3">
        <v>0.00217</v>
      </c>
    </row>
    <row r="7" ht="12.75">
      <c r="B7" t="s">
        <v>4</v>
      </c>
    </row>
    <row r="9" spans="2:4" ht="12.75">
      <c r="B9" t="s">
        <v>5</v>
      </c>
      <c r="D9" s="1">
        <v>1.15E-05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Nelson</dc:creator>
  <cp:keywords/>
  <dc:description/>
  <cp:lastModifiedBy>g89</cp:lastModifiedBy>
  <dcterms:created xsi:type="dcterms:W3CDTF">2003-12-03T17:53:34Z</dcterms:created>
  <dcterms:modified xsi:type="dcterms:W3CDTF">2006-08-31T19:56:38Z</dcterms:modified>
  <cp:category/>
  <cp:version/>
  <cp:contentType/>
  <cp:contentStatus/>
</cp:coreProperties>
</file>