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495" windowHeight="10710" activeTab="0"/>
  </bookViews>
  <sheets>
    <sheet name="Sheet1" sheetId="1" r:id="rId1"/>
    <sheet name="Sheet2" sheetId="2" r:id="rId2"/>
    <sheet name="Sheet3" sheetId="3" r:id="rId3"/>
  </sheets>
  <definedNames>
    <definedName name="A">'Sheet1'!$C$10</definedName>
    <definedName name="AT">'Sheet1'!$C$5</definedName>
    <definedName name="cp">'Sheet1'!$C$22</definedName>
    <definedName name="dens">'Sheet1'!$C$21</definedName>
    <definedName name="dT">'Sheet1'!$C$33</definedName>
    <definedName name="esw">'Sheet1'!$C$12</definedName>
    <definedName name="h">'Sheet1'!$C$24</definedName>
    <definedName name="heff">'Sheet1'!$C$31</definedName>
    <definedName name="I">'Sheet1'!$C$8</definedName>
    <definedName name="Iavg">'Sheet1'!$C$16</definedName>
    <definedName name="j">'Sheet1'!$C$11</definedName>
    <definedName name="j2t">'Sheet1'!$C$14</definedName>
    <definedName name="j2u__avg">'Sheet1'!$C$19</definedName>
    <definedName name="j2uAL">'Sheet1'!$C$27</definedName>
    <definedName name="javg">'Sheet1'!$C$15</definedName>
    <definedName name="k">'Sheet1'!$C$23</definedName>
    <definedName name="k_t">'Sheet1'!$C$30</definedName>
    <definedName name="L">'Sheet1'!$C$26</definedName>
    <definedName name="nturn">'Sheet1'!$C$6</definedName>
    <definedName name="rr">'Sheet1'!$C$13</definedName>
    <definedName name="S">'Sheet1'!$C$28</definedName>
    <definedName name="solver_adj" localSheetId="0" hidden="1">'Sheet1'!$C$6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'Sheet1'!$C$51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">'Sheet1'!$C$29</definedName>
    <definedName name="u">'Sheet1'!$C$18</definedName>
  </definedNames>
  <calcPr fullCalcOnLoad="1"/>
</workbook>
</file>

<file path=xl/sharedStrings.xml><?xml version="1.0" encoding="utf-8"?>
<sst xmlns="http://schemas.openxmlformats.org/spreadsheetml/2006/main" count="119" uniqueCount="89">
  <si>
    <t>I</t>
  </si>
  <si>
    <t>A</t>
  </si>
  <si>
    <t>j</t>
  </si>
  <si>
    <t>esw</t>
  </si>
  <si>
    <t>rr</t>
  </si>
  <si>
    <t>j2t</t>
  </si>
  <si>
    <t>javg</t>
  </si>
  <si>
    <t>Iavg</t>
  </si>
  <si>
    <t>u</t>
  </si>
  <si>
    <t>ohm-m</t>
  </si>
  <si>
    <t>j2u (avg)</t>
  </si>
  <si>
    <t>dens</t>
  </si>
  <si>
    <t>cp</t>
  </si>
  <si>
    <t>J/kg-C</t>
  </si>
  <si>
    <t>kg/m3</t>
  </si>
  <si>
    <t>amps</t>
  </si>
  <si>
    <t>m2</t>
  </si>
  <si>
    <t>amps/m2</t>
  </si>
  <si>
    <t>s</t>
  </si>
  <si>
    <t>amps2-s/m4</t>
  </si>
  <si>
    <t>Tinit</t>
  </si>
  <si>
    <t>K</t>
  </si>
  <si>
    <t>dT (1 pulse)</t>
  </si>
  <si>
    <t>with hfilm = 5.0</t>
  </si>
  <si>
    <t>Assumes 4 turns (.5"x.5"), 5 KA/turn,</t>
  </si>
  <si>
    <t>w/m3</t>
  </si>
  <si>
    <t>w/m</t>
  </si>
  <si>
    <t>S</t>
  </si>
  <si>
    <t>t</t>
  </si>
  <si>
    <t>k</t>
  </si>
  <si>
    <t>dT</t>
  </si>
  <si>
    <t>h</t>
  </si>
  <si>
    <t>heff</t>
  </si>
  <si>
    <t>w/m2-K</t>
  </si>
  <si>
    <t>L</t>
  </si>
  <si>
    <t>m</t>
  </si>
  <si>
    <t>j2uAL</t>
  </si>
  <si>
    <t>Estimate of Thermal Response of Trim Coils</t>
  </si>
  <si>
    <t>Trim Coil Current</t>
  </si>
  <si>
    <t>Curent Density</t>
  </si>
  <si>
    <t>Equivalent Square Wave</t>
  </si>
  <si>
    <t>Rep Rate</t>
  </si>
  <si>
    <t>Average Cuurent Density</t>
  </si>
  <si>
    <t>Average Current</t>
  </si>
  <si>
    <t>Copper Resistivity</t>
  </si>
  <si>
    <t>Copper Density</t>
  </si>
  <si>
    <t>Copper Specific Heat</t>
  </si>
  <si>
    <t>Total Heating (ss)</t>
  </si>
  <si>
    <t>Volumetric Heat Generation (ss)</t>
  </si>
  <si>
    <t>Surface Area</t>
  </si>
  <si>
    <t>Insulation Thickness</t>
  </si>
  <si>
    <t>Copper Thermal Conductivity</t>
  </si>
  <si>
    <t>Heat Transfer Coefficient</t>
  </si>
  <si>
    <t>w/m-K</t>
  </si>
  <si>
    <t xml:space="preserve">Tss </t>
  </si>
  <si>
    <t>dTss (ANSYS)</t>
  </si>
  <si>
    <t>k/t</t>
  </si>
  <si>
    <t>Efective Heat Transfer Coef</t>
  </si>
  <si>
    <t>Temperature Rise (ss)</t>
  </si>
  <si>
    <t>Coil Resistance</t>
  </si>
  <si>
    <t>ohms</t>
  </si>
  <si>
    <t>Lead Length</t>
  </si>
  <si>
    <t>Lead area</t>
  </si>
  <si>
    <t>Lead Resistivity</t>
  </si>
  <si>
    <t>Lead Resistance</t>
  </si>
  <si>
    <t>Total Cross Section Area</t>
  </si>
  <si>
    <t>Trun Cross Section Area</t>
  </si>
  <si>
    <t>Ampere Turns</t>
  </si>
  <si>
    <t>Nturns</t>
  </si>
  <si>
    <t>nturn</t>
  </si>
  <si>
    <t>AT</t>
  </si>
  <si>
    <t>Coil Length/turn</t>
  </si>
  <si>
    <t>Coil IR drop</t>
  </si>
  <si>
    <t>volts</t>
  </si>
  <si>
    <t>Lead IR drop</t>
  </si>
  <si>
    <t>Coil I2R</t>
  </si>
  <si>
    <t>w</t>
  </si>
  <si>
    <t>Lead I2R</t>
  </si>
  <si>
    <t>Total I2R</t>
  </si>
  <si>
    <t>amp-turns</t>
  </si>
  <si>
    <t>Coil Inductance</t>
  </si>
  <si>
    <t>Time Constant L/R</t>
  </si>
  <si>
    <t>Total IR drop</t>
  </si>
  <si>
    <t>Current</t>
  </si>
  <si>
    <t>nturns</t>
  </si>
  <si>
    <t>watts</t>
  </si>
  <si>
    <t>Coil IR</t>
  </si>
  <si>
    <t>Lead IR</t>
  </si>
  <si>
    <t>L/R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</si>
</sst>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Trim Coils for 20 KAT, 1 in2 Total Cu Area, 18.5 ft Turn Length, 120 ft Leads (cross-section same as one turn) </a:t>
            </a:r>
          </a:p>
        </c:rich>
      </c:tx>
      <c:layout>
        <c:manualLayout>
          <c:xMode val="factor"/>
          <c:yMode val="factor"/>
          <c:x val="-0.0092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6575"/>
          <c:w val="0.8485"/>
          <c:h val="0.7265"/>
        </c:manualLayout>
      </c:layout>
      <c:scatterChart>
        <c:scatterStyle val="line"/>
        <c:varyColors val="0"/>
        <c:ser>
          <c:idx val="2"/>
          <c:order val="0"/>
          <c:tx>
            <c:strRef>
              <c:f>Sheet1!$R$11</c:f>
              <c:strCache>
                <c:ptCount val="1"/>
                <c:pt idx="0">
                  <c:v>amps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Sheet1!$O$12:$O$20</c:f>
              <c:numCache>
                <c:ptCount val="9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32</c:v>
                </c:pt>
                <c:pt idx="4">
                  <c:v>64</c:v>
                </c:pt>
                <c:pt idx="5">
                  <c:v>128</c:v>
                </c:pt>
                <c:pt idx="6">
                  <c:v>256</c:v>
                </c:pt>
                <c:pt idx="7">
                  <c:v>512</c:v>
                </c:pt>
                <c:pt idx="8">
                  <c:v>1024</c:v>
                </c:pt>
              </c:numCache>
            </c:numRef>
          </c:xVal>
          <c:yVal>
            <c:numRef>
              <c:f>Sheet1!$R$12:$R$20</c:f>
              <c:numCache>
                <c:ptCount val="9"/>
                <c:pt idx="0">
                  <c:v>5000</c:v>
                </c:pt>
                <c:pt idx="1">
                  <c:v>2500</c:v>
                </c:pt>
                <c:pt idx="2">
                  <c:v>1250</c:v>
                </c:pt>
                <c:pt idx="3">
                  <c:v>625</c:v>
                </c:pt>
                <c:pt idx="4">
                  <c:v>312.5</c:v>
                </c:pt>
                <c:pt idx="5">
                  <c:v>156.25</c:v>
                </c:pt>
                <c:pt idx="6">
                  <c:v>78.125</c:v>
                </c:pt>
                <c:pt idx="7">
                  <c:v>39.0625</c:v>
                </c:pt>
                <c:pt idx="8">
                  <c:v>19.53125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Sheet1!$P$11</c:f>
              <c:strCache>
                <c:ptCount val="1"/>
                <c:pt idx="0">
                  <c:v>watts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Sheet1!$O$12:$O$20</c:f>
              <c:numCache>
                <c:ptCount val="9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32</c:v>
                </c:pt>
                <c:pt idx="4">
                  <c:v>64</c:v>
                </c:pt>
                <c:pt idx="5">
                  <c:v>128</c:v>
                </c:pt>
                <c:pt idx="6">
                  <c:v>256</c:v>
                </c:pt>
                <c:pt idx="7">
                  <c:v>512</c:v>
                </c:pt>
                <c:pt idx="8">
                  <c:v>1024</c:v>
                </c:pt>
              </c:numCache>
            </c:numRef>
          </c:xVal>
          <c:yVal>
            <c:numRef>
              <c:f>Sheet1!$P$12:$P$20</c:f>
              <c:numCache>
                <c:ptCount val="9"/>
                <c:pt idx="0">
                  <c:v>204504.38340876685</c:v>
                </c:pt>
                <c:pt idx="1">
                  <c:v>106765.80073160147</c:v>
                </c:pt>
                <c:pt idx="2">
                  <c:v>57896.509393018794</c:v>
                </c:pt>
                <c:pt idx="3">
                  <c:v>33461.86372372745</c:v>
                </c:pt>
                <c:pt idx="4">
                  <c:v>21244.540889081778</c:v>
                </c:pt>
                <c:pt idx="5">
                  <c:v>15135.879471758944</c:v>
                </c:pt>
                <c:pt idx="6">
                  <c:v>12081.548763097526</c:v>
                </c:pt>
                <c:pt idx="7">
                  <c:v>10554.383408766818</c:v>
                </c:pt>
                <c:pt idx="8">
                  <c:v>9790.800731601463</c:v>
                </c:pt>
              </c:numCache>
            </c:numRef>
          </c:yVal>
          <c:smooth val="0"/>
        </c:ser>
        <c:ser>
          <c:idx val="5"/>
          <c:order val="2"/>
          <c:tx>
            <c:v>Coil I2R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Sheet1!$G$50:$O$50</c:f>
              <c:numCache>
                <c:ptCount val="9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32</c:v>
                </c:pt>
                <c:pt idx="4">
                  <c:v>64</c:v>
                </c:pt>
                <c:pt idx="5">
                  <c:v>128</c:v>
                </c:pt>
                <c:pt idx="6">
                  <c:v>256</c:v>
                </c:pt>
                <c:pt idx="7">
                  <c:v>512</c:v>
                </c:pt>
                <c:pt idx="8">
                  <c:v>1024</c:v>
                </c:pt>
              </c:numCache>
            </c:numRef>
          </c:xVal>
          <c:yVal>
            <c:numRef>
              <c:f>Sheet1!$G$56:$O$56</c:f>
              <c:numCache>
                <c:ptCount val="9"/>
                <c:pt idx="0">
                  <c:v>9027.2</c:v>
                </c:pt>
                <c:pt idx="1">
                  <c:v>9027.2</c:v>
                </c:pt>
                <c:pt idx="2">
                  <c:v>9027.2</c:v>
                </c:pt>
                <c:pt idx="3">
                  <c:v>9027.2</c:v>
                </c:pt>
                <c:pt idx="4">
                  <c:v>9027.2</c:v>
                </c:pt>
                <c:pt idx="5">
                  <c:v>9027.2</c:v>
                </c:pt>
                <c:pt idx="6">
                  <c:v>9027.2</c:v>
                </c:pt>
                <c:pt idx="7">
                  <c:v>9027.2</c:v>
                </c:pt>
                <c:pt idx="8">
                  <c:v>9027.2</c:v>
                </c:pt>
              </c:numCache>
            </c:numRef>
          </c:yVal>
          <c:smooth val="0"/>
        </c:ser>
        <c:ser>
          <c:idx val="6"/>
          <c:order val="3"/>
          <c:tx>
            <c:v>Lead I2R</c:v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Sheet1!$G$50:$O$50</c:f>
              <c:numCache>
                <c:ptCount val="9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32</c:v>
                </c:pt>
                <c:pt idx="4">
                  <c:v>64</c:v>
                </c:pt>
                <c:pt idx="5">
                  <c:v>128</c:v>
                </c:pt>
                <c:pt idx="6">
                  <c:v>256</c:v>
                </c:pt>
                <c:pt idx="7">
                  <c:v>512</c:v>
                </c:pt>
                <c:pt idx="8">
                  <c:v>1024</c:v>
                </c:pt>
              </c:numCache>
            </c:numRef>
          </c:xVal>
          <c:yVal>
            <c:numRef>
              <c:f>Sheet1!$G$57:$O$57</c:f>
              <c:numCache>
                <c:ptCount val="9"/>
                <c:pt idx="0">
                  <c:v>195477.18340876684</c:v>
                </c:pt>
                <c:pt idx="1">
                  <c:v>97738.60073160147</c:v>
                </c:pt>
                <c:pt idx="2">
                  <c:v>48869.30939301879</c:v>
                </c:pt>
                <c:pt idx="3">
                  <c:v>24434.66372372745</c:v>
                </c:pt>
                <c:pt idx="4">
                  <c:v>12217.340889081777</c:v>
                </c:pt>
                <c:pt idx="5">
                  <c:v>6108.679471758944</c:v>
                </c:pt>
                <c:pt idx="6">
                  <c:v>3054.348763097525</c:v>
                </c:pt>
                <c:pt idx="7">
                  <c:v>1527.1834087668176</c:v>
                </c:pt>
                <c:pt idx="8">
                  <c:v>763.600731601462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Sheet1!$Q$11</c:f>
              <c:strCache>
                <c:ptCount val="1"/>
                <c:pt idx="0">
                  <c:v>volts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Sheet1!$O$12:$O$20</c:f>
              <c:numCache>
                <c:ptCount val="9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32</c:v>
                </c:pt>
                <c:pt idx="4">
                  <c:v>64</c:v>
                </c:pt>
                <c:pt idx="5">
                  <c:v>128</c:v>
                </c:pt>
                <c:pt idx="6">
                  <c:v>256</c:v>
                </c:pt>
                <c:pt idx="7">
                  <c:v>512</c:v>
                </c:pt>
                <c:pt idx="8">
                  <c:v>1024</c:v>
                </c:pt>
              </c:numCache>
            </c:numRef>
          </c:xVal>
          <c:yVal>
            <c:numRef>
              <c:f>Sheet1!$Q$12:$Q$20</c:f>
              <c:numCache>
                <c:ptCount val="9"/>
                <c:pt idx="0">
                  <c:v>40.90087668175337</c:v>
                </c:pt>
                <c:pt idx="1">
                  <c:v>42.706320292640584</c:v>
                </c:pt>
                <c:pt idx="2">
                  <c:v>46.31720751441503</c:v>
                </c:pt>
                <c:pt idx="3">
                  <c:v>53.53898195796391</c:v>
                </c:pt>
                <c:pt idx="4">
                  <c:v>67.98253084506169</c:v>
                </c:pt>
                <c:pt idx="5">
                  <c:v>96.86962861925724</c:v>
                </c:pt>
                <c:pt idx="6">
                  <c:v>154.64382416764832</c:v>
                </c:pt>
                <c:pt idx="7">
                  <c:v>270.1922152644305</c:v>
                </c:pt>
                <c:pt idx="8">
                  <c:v>501.28899745799487</c:v>
                </c:pt>
              </c:numCache>
            </c:numRef>
          </c:yVal>
          <c:smooth val="0"/>
        </c:ser>
        <c:ser>
          <c:idx val="3"/>
          <c:order val="5"/>
          <c:tx>
            <c:v>Coil IR</c:v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Sheet1!$G$50:$O$50</c:f>
              <c:numCache>
                <c:ptCount val="9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32</c:v>
                </c:pt>
                <c:pt idx="4">
                  <c:v>64</c:v>
                </c:pt>
                <c:pt idx="5">
                  <c:v>128</c:v>
                </c:pt>
                <c:pt idx="6">
                  <c:v>256</c:v>
                </c:pt>
                <c:pt idx="7">
                  <c:v>512</c:v>
                </c:pt>
                <c:pt idx="8">
                  <c:v>1024</c:v>
                </c:pt>
              </c:numCache>
            </c:numRef>
          </c:xVal>
          <c:yVal>
            <c:numRef>
              <c:f>Sheet1!$G$54:$O$54</c:f>
              <c:numCache>
                <c:ptCount val="9"/>
                <c:pt idx="0">
                  <c:v>1.8008766817533655</c:v>
                </c:pt>
                <c:pt idx="1">
                  <c:v>3.606320292640582</c:v>
                </c:pt>
                <c:pt idx="2">
                  <c:v>7.21720751441503</c:v>
                </c:pt>
                <c:pt idx="3">
                  <c:v>14.438981957963911</c:v>
                </c:pt>
                <c:pt idx="4">
                  <c:v>28.882530845061687</c:v>
                </c:pt>
                <c:pt idx="5">
                  <c:v>57.76962861925724</c:v>
                </c:pt>
                <c:pt idx="6">
                  <c:v>115.54382416764832</c:v>
                </c:pt>
                <c:pt idx="7">
                  <c:v>231.0922152644305</c:v>
                </c:pt>
                <c:pt idx="8">
                  <c:v>462.18899745799484</c:v>
                </c:pt>
              </c:numCache>
            </c:numRef>
          </c:yVal>
          <c:smooth val="0"/>
        </c:ser>
        <c:ser>
          <c:idx val="4"/>
          <c:order val="6"/>
          <c:tx>
            <c:v>Lead IR</c:v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Sheet1!$G$50:$O$50</c:f>
              <c:numCache>
                <c:ptCount val="9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32</c:v>
                </c:pt>
                <c:pt idx="4">
                  <c:v>64</c:v>
                </c:pt>
                <c:pt idx="5">
                  <c:v>128</c:v>
                </c:pt>
                <c:pt idx="6">
                  <c:v>256</c:v>
                </c:pt>
                <c:pt idx="7">
                  <c:v>512</c:v>
                </c:pt>
                <c:pt idx="8">
                  <c:v>1024</c:v>
                </c:pt>
              </c:numCache>
            </c:numRef>
          </c:xVal>
          <c:yVal>
            <c:numRef>
              <c:f>Sheet1!$G$55:$O$55</c:f>
              <c:numCache>
                <c:ptCount val="9"/>
                <c:pt idx="0">
                  <c:v>39.1</c:v>
                </c:pt>
                <c:pt idx="1">
                  <c:v>39.1</c:v>
                </c:pt>
                <c:pt idx="2">
                  <c:v>39.1</c:v>
                </c:pt>
                <c:pt idx="3">
                  <c:v>39.1</c:v>
                </c:pt>
                <c:pt idx="4">
                  <c:v>39.1</c:v>
                </c:pt>
                <c:pt idx="5">
                  <c:v>39.1</c:v>
                </c:pt>
                <c:pt idx="6">
                  <c:v>39.1</c:v>
                </c:pt>
                <c:pt idx="7">
                  <c:v>39.1</c:v>
                </c:pt>
                <c:pt idx="8">
                  <c:v>39.1</c:v>
                </c:pt>
              </c:numCache>
            </c:numRef>
          </c:yVal>
          <c:smooth val="0"/>
        </c:ser>
        <c:axId val="11114350"/>
        <c:axId val="32920287"/>
      </c:scatterChart>
      <c:valAx>
        <c:axId val="1111435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20287"/>
        <c:crosses val="autoZero"/>
        <c:crossBetween val="midCat"/>
        <c:dispUnits/>
      </c:valAx>
      <c:valAx>
        <c:axId val="3292028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14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2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</cdr:x>
      <cdr:y>0.6675</cdr:y>
    </cdr:from>
    <cdr:to>
      <cdr:x>0.9715</cdr:x>
      <cdr:y>0.88</cdr:y>
    </cdr:to>
    <cdr:sp>
      <cdr:nvSpPr>
        <cdr:cNvPr id="1" name="TextBox 1"/>
        <cdr:cNvSpPr txBox="1">
          <a:spLocks noChangeArrowheads="1"/>
        </cdr:cNvSpPr>
      </cdr:nvSpPr>
      <cdr:spPr>
        <a:xfrm>
          <a:off x="5324475" y="1943100"/>
          <a:ext cx="17811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Note: L/R =0.18 s
independent of Nturns
R &amp; L both scale with N^2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</xdr:row>
      <xdr:rowOff>38100</xdr:rowOff>
    </xdr:from>
    <xdr:to>
      <xdr:col>12</xdr:col>
      <xdr:colOff>447675</xdr:colOff>
      <xdr:row>36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895475"/>
          <a:ext cx="503872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31</xdr:row>
      <xdr:rowOff>104775</xdr:rowOff>
    </xdr:from>
    <xdr:to>
      <xdr:col>16</xdr:col>
      <xdr:colOff>123825</xdr:colOff>
      <xdr:row>49</xdr:row>
      <xdr:rowOff>104775</xdr:rowOff>
    </xdr:to>
    <xdr:graphicFrame>
      <xdr:nvGraphicFramePr>
        <xdr:cNvPr id="2" name="Chart 2"/>
        <xdr:cNvGraphicFramePr/>
      </xdr:nvGraphicFramePr>
      <xdr:xfrm>
        <a:off x="4324350" y="5200650"/>
        <a:ext cx="73152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8"/>
  <sheetViews>
    <sheetView tabSelected="1" workbookViewId="0" topLeftCell="A9">
      <selection activeCell="N30" sqref="N30"/>
    </sheetView>
  </sheetViews>
  <sheetFormatPr defaultColWidth="9.140625" defaultRowHeight="12.75"/>
  <cols>
    <col min="1" max="1" width="27.421875" style="0" customWidth="1"/>
    <col min="3" max="3" width="12.421875" style="0" bestFit="1" customWidth="1"/>
    <col min="6" max="6" width="17.00390625" style="0" customWidth="1"/>
    <col min="8" max="8" width="6.140625" style="0" customWidth="1"/>
  </cols>
  <sheetData>
    <row r="2" spans="1:8" ht="15.75">
      <c r="A2" s="3" t="s">
        <v>37</v>
      </c>
      <c r="F2" t="s">
        <v>20</v>
      </c>
      <c r="G2">
        <v>85</v>
      </c>
      <c r="H2" t="s">
        <v>21</v>
      </c>
    </row>
    <row r="3" spans="1:9" ht="15.75">
      <c r="A3" s="3" t="s">
        <v>24</v>
      </c>
      <c r="F3" t="s">
        <v>55</v>
      </c>
      <c r="G3">
        <f>14*2.6/2.2</f>
        <v>16.545454545454543</v>
      </c>
      <c r="I3" t="s">
        <v>23</v>
      </c>
    </row>
    <row r="4" spans="6:8" ht="12.75">
      <c r="F4" t="s">
        <v>54</v>
      </c>
      <c r="G4">
        <v>99</v>
      </c>
      <c r="H4" t="s">
        <v>21</v>
      </c>
    </row>
    <row r="5" spans="1:4" ht="12.75">
      <c r="A5" t="s">
        <v>67</v>
      </c>
      <c r="B5" t="s">
        <v>70</v>
      </c>
      <c r="C5">
        <v>20000</v>
      </c>
      <c r="D5" t="s">
        <v>79</v>
      </c>
    </row>
    <row r="6" spans="1:5" ht="12.75">
      <c r="A6" t="s">
        <v>68</v>
      </c>
      <c r="B6" t="s">
        <v>69</v>
      </c>
      <c r="C6" s="4">
        <v>1000</v>
      </c>
      <c r="E6" s="2"/>
    </row>
    <row r="8" spans="1:4" ht="12.75">
      <c r="A8" t="s">
        <v>38</v>
      </c>
      <c r="B8" t="s">
        <v>0</v>
      </c>
      <c r="C8">
        <f>AT/nturn</f>
        <v>20</v>
      </c>
      <c r="D8" t="s">
        <v>15</v>
      </c>
    </row>
    <row r="9" spans="1:4" ht="12.75">
      <c r="A9" t="s">
        <v>65</v>
      </c>
      <c r="C9">
        <f>1*0.0254^2</f>
        <v>0.00064516</v>
      </c>
      <c r="D9" t="s">
        <v>16</v>
      </c>
    </row>
    <row r="10" spans="1:8" ht="12.75">
      <c r="A10" t="s">
        <v>66</v>
      </c>
      <c r="B10" t="s">
        <v>1</v>
      </c>
      <c r="C10">
        <f>C9/C6</f>
        <v>6.451599999999999E-07</v>
      </c>
      <c r="D10" t="s">
        <v>16</v>
      </c>
      <c r="F10" t="s">
        <v>22</v>
      </c>
      <c r="G10" s="1">
        <f>C14*u/dens/cp</f>
        <v>1.4562022067500375</v>
      </c>
      <c r="H10" t="s">
        <v>21</v>
      </c>
    </row>
    <row r="11" spans="1:18" ht="12.75">
      <c r="A11" t="s">
        <v>39</v>
      </c>
      <c r="B11" t="s">
        <v>2</v>
      </c>
      <c r="C11">
        <f>C8/C10</f>
        <v>31000062.000124004</v>
      </c>
      <c r="D11" t="s">
        <v>17</v>
      </c>
      <c r="O11" t="s">
        <v>84</v>
      </c>
      <c r="P11" t="s">
        <v>85</v>
      </c>
      <c r="Q11" t="s">
        <v>73</v>
      </c>
      <c r="R11" t="s">
        <v>15</v>
      </c>
    </row>
    <row r="12" spans="1:18" ht="12.75">
      <c r="A12" t="s">
        <v>40</v>
      </c>
      <c r="B12" t="s">
        <v>3</v>
      </c>
      <c r="C12">
        <v>2</v>
      </c>
      <c r="D12" t="s">
        <v>18</v>
      </c>
      <c r="O12">
        <v>4</v>
      </c>
      <c r="P12">
        <v>204504.38340876685</v>
      </c>
      <c r="Q12">
        <v>40.90087668175337</v>
      </c>
      <c r="R12">
        <v>5000</v>
      </c>
    </row>
    <row r="13" spans="1:18" ht="12.75">
      <c r="A13" t="s">
        <v>41</v>
      </c>
      <c r="B13" t="s">
        <v>4</v>
      </c>
      <c r="C13">
        <v>300</v>
      </c>
      <c r="D13" t="s">
        <v>18</v>
      </c>
      <c r="O13">
        <v>8</v>
      </c>
      <c r="P13">
        <v>106765.80073160147</v>
      </c>
      <c r="Q13">
        <v>42.706320292640584</v>
      </c>
      <c r="R13">
        <v>2500</v>
      </c>
    </row>
    <row r="14" spans="2:18" ht="12.75">
      <c r="B14" t="s">
        <v>5</v>
      </c>
      <c r="C14">
        <f>C11^2*C12</f>
        <v>1922007688023064.5</v>
      </c>
      <c r="D14" t="s">
        <v>19</v>
      </c>
      <c r="O14">
        <v>16</v>
      </c>
      <c r="P14">
        <v>57896.509393018794</v>
      </c>
      <c r="Q14">
        <v>46.31720751441503</v>
      </c>
      <c r="R14">
        <v>1250</v>
      </c>
    </row>
    <row r="15" spans="1:18" ht="12.75">
      <c r="A15" t="s">
        <v>42</v>
      </c>
      <c r="B15" t="s">
        <v>6</v>
      </c>
      <c r="C15" s="1">
        <f>SQRT(C14/C13)</f>
        <v>2531144.463164877</v>
      </c>
      <c r="D15" t="s">
        <v>17</v>
      </c>
      <c r="O15">
        <v>32</v>
      </c>
      <c r="P15">
        <v>33461.86372372745</v>
      </c>
      <c r="Q15">
        <v>53.53898195796391</v>
      </c>
      <c r="R15">
        <v>625</v>
      </c>
    </row>
    <row r="16" spans="1:18" ht="12.75">
      <c r="A16" t="s">
        <v>43</v>
      </c>
      <c r="B16" t="s">
        <v>7</v>
      </c>
      <c r="C16">
        <f>C15*C10</f>
        <v>1.632993161855452</v>
      </c>
      <c r="D16" t="s">
        <v>15</v>
      </c>
      <c r="O16">
        <v>64</v>
      </c>
      <c r="P16">
        <v>21244.540889081778</v>
      </c>
      <c r="Q16">
        <v>67.98253084506169</v>
      </c>
      <c r="R16">
        <v>312.5</v>
      </c>
    </row>
    <row r="17" spans="15:18" ht="12.75">
      <c r="O17">
        <v>128</v>
      </c>
      <c r="P17">
        <v>15135.879471758944</v>
      </c>
      <c r="Q17">
        <v>96.86962861925724</v>
      </c>
      <c r="R17">
        <v>156.25</v>
      </c>
    </row>
    <row r="18" spans="1:18" ht="12.75">
      <c r="A18" t="s">
        <v>44</v>
      </c>
      <c r="B18" t="s">
        <v>8</v>
      </c>
      <c r="C18" s="1">
        <v>2.6E-09</v>
      </c>
      <c r="D18" t="s">
        <v>9</v>
      </c>
      <c r="O18">
        <v>256</v>
      </c>
      <c r="P18">
        <v>12081.548763097526</v>
      </c>
      <c r="Q18">
        <v>154.64382416764832</v>
      </c>
      <c r="R18">
        <v>78.125</v>
      </c>
    </row>
    <row r="19" spans="1:18" ht="12.75">
      <c r="A19" t="s">
        <v>48</v>
      </c>
      <c r="B19" t="s">
        <v>10</v>
      </c>
      <c r="C19" s="1">
        <f>C15^2*u</f>
        <v>16657.399962866555</v>
      </c>
      <c r="D19" t="s">
        <v>25</v>
      </c>
      <c r="O19">
        <v>512</v>
      </c>
      <c r="P19">
        <v>10554.383408766818</v>
      </c>
      <c r="Q19">
        <v>270.1922152644305</v>
      </c>
      <c r="R19">
        <v>39.0625</v>
      </c>
    </row>
    <row r="20" spans="3:18" ht="12.75">
      <c r="C20">
        <f>j2u__avg*C9*L</f>
        <v>60.181453696240716</v>
      </c>
      <c r="D20" t="s">
        <v>76</v>
      </c>
      <c r="O20">
        <v>1024</v>
      </c>
      <c r="P20">
        <v>9790.800731601463</v>
      </c>
      <c r="Q20">
        <v>501.28899745799487</v>
      </c>
      <c r="R20">
        <v>19.53125</v>
      </c>
    </row>
    <row r="21" spans="1:4" ht="12.75">
      <c r="A21" t="s">
        <v>45</v>
      </c>
      <c r="B21" t="s">
        <v>11</v>
      </c>
      <c r="C21">
        <v>8960</v>
      </c>
      <c r="D21" t="s">
        <v>14</v>
      </c>
    </row>
    <row r="22" spans="1:4" ht="12.75">
      <c r="A22" t="s">
        <v>46</v>
      </c>
      <c r="B22" t="s">
        <v>12</v>
      </c>
      <c r="C22">
        <v>383</v>
      </c>
      <c r="D22" t="s">
        <v>13</v>
      </c>
    </row>
    <row r="23" spans="1:4" ht="12.75">
      <c r="A23" t="s">
        <v>51</v>
      </c>
      <c r="B23" t="s">
        <v>29</v>
      </c>
      <c r="C23">
        <v>0.3</v>
      </c>
      <c r="D23" t="s">
        <v>53</v>
      </c>
    </row>
    <row r="24" spans="1:4" ht="12.75">
      <c r="A24" t="s">
        <v>52</v>
      </c>
      <c r="B24" t="s">
        <v>31</v>
      </c>
      <c r="C24">
        <v>5</v>
      </c>
      <c r="D24" t="s">
        <v>33</v>
      </c>
    </row>
    <row r="26" spans="1:4" ht="12.75">
      <c r="A26" t="s">
        <v>71</v>
      </c>
      <c r="B26" t="s">
        <v>34</v>
      </c>
      <c r="C26">
        <v>5.6</v>
      </c>
      <c r="D26" t="s">
        <v>35</v>
      </c>
    </row>
    <row r="27" spans="1:4" ht="12.75">
      <c r="A27" t="s">
        <v>47</v>
      </c>
      <c r="B27" t="s">
        <v>36</v>
      </c>
      <c r="C27" s="1">
        <f>j2u__avg*C10*L</f>
        <v>0.060181453696240714</v>
      </c>
      <c r="D27" t="s">
        <v>26</v>
      </c>
    </row>
    <row r="28" spans="1:4" ht="12.75">
      <c r="A28" t="s">
        <v>49</v>
      </c>
      <c r="B28" t="s">
        <v>27</v>
      </c>
      <c r="C28">
        <f>(0.0254+2*t)*L</f>
        <v>0.19557999999999998</v>
      </c>
      <c r="D28" t="s">
        <v>16</v>
      </c>
    </row>
    <row r="29" spans="1:4" ht="12.75">
      <c r="A29" t="s">
        <v>50</v>
      </c>
      <c r="B29" t="s">
        <v>28</v>
      </c>
      <c r="C29">
        <f>(3/16)*0.0254</f>
        <v>0.004762499999999999</v>
      </c>
      <c r="D29" t="s">
        <v>35</v>
      </c>
    </row>
    <row r="30" spans="2:4" ht="12.75">
      <c r="B30" t="s">
        <v>56</v>
      </c>
      <c r="C30">
        <f>k/t</f>
        <v>62.99212598425198</v>
      </c>
      <c r="D30" t="s">
        <v>33</v>
      </c>
    </row>
    <row r="31" spans="1:4" ht="12.75">
      <c r="A31" t="s">
        <v>57</v>
      </c>
      <c r="B31" t="s">
        <v>32</v>
      </c>
      <c r="C31">
        <f>1/(1/h+1/k_t)</f>
        <v>4.632310364794441</v>
      </c>
      <c r="D31" t="s">
        <v>33</v>
      </c>
    </row>
    <row r="33" spans="1:4" ht="12.75">
      <c r="A33" t="s">
        <v>58</v>
      </c>
      <c r="B33" t="s">
        <v>30</v>
      </c>
      <c r="C33" s="2">
        <f>j2uAL/heff/S</f>
        <v>0.06642637957191924</v>
      </c>
      <c r="D33" t="s">
        <v>21</v>
      </c>
    </row>
    <row r="37" spans="1:4" ht="12.75">
      <c r="A37" t="s">
        <v>59</v>
      </c>
      <c r="C37" s="1">
        <f>u*L/A*nturn</f>
        <v>22.568045136090273</v>
      </c>
      <c r="D37" t="s">
        <v>60</v>
      </c>
    </row>
    <row r="38" spans="1:4" ht="12.75">
      <c r="A38" t="s">
        <v>80</v>
      </c>
      <c r="C38" s="1">
        <f>0.0000638*(nturn/4)^2</f>
        <v>3.9875000000000003</v>
      </c>
      <c r="D38" t="s">
        <v>31</v>
      </c>
    </row>
    <row r="39" spans="1:4" ht="12.75">
      <c r="A39" t="s">
        <v>72</v>
      </c>
      <c r="C39" s="2">
        <f>C37*I</f>
        <v>451.3609027218055</v>
      </c>
      <c r="D39" t="s">
        <v>73</v>
      </c>
    </row>
    <row r="40" spans="1:4" ht="12.75">
      <c r="A40" t="s">
        <v>75</v>
      </c>
      <c r="C40" s="2">
        <f>I^2*C37</f>
        <v>9027.218054436109</v>
      </c>
      <c r="D40" t="s">
        <v>76</v>
      </c>
    </row>
    <row r="41" spans="1:4" ht="12.75">
      <c r="A41" t="s">
        <v>81</v>
      </c>
      <c r="C41" s="2">
        <f>C38/C37</f>
        <v>0.17668787774725275</v>
      </c>
      <c r="D41" t="s">
        <v>18</v>
      </c>
    </row>
    <row r="42" ht="12.75">
      <c r="C42" s="1"/>
    </row>
    <row r="43" spans="1:4" ht="12.75">
      <c r="A43" t="s">
        <v>61</v>
      </c>
      <c r="C43">
        <f>120*2*12*0.0254</f>
        <v>73.152</v>
      </c>
      <c r="D43" t="s">
        <v>35</v>
      </c>
    </row>
    <row r="44" spans="1:14" ht="12.75">
      <c r="A44" t="s">
        <v>62</v>
      </c>
      <c r="C44">
        <f>C10</f>
        <v>6.451599999999999E-07</v>
      </c>
      <c r="D44" t="s">
        <v>16</v>
      </c>
      <c r="N44">
        <f>N38-N43</f>
        <v>0</v>
      </c>
    </row>
    <row r="45" spans="1:4" ht="12.75">
      <c r="A45" t="s">
        <v>63</v>
      </c>
      <c r="C45" s="1">
        <v>1.724E-08</v>
      </c>
      <c r="D45" t="s">
        <v>9</v>
      </c>
    </row>
    <row r="46" spans="1:4" ht="12.75">
      <c r="A46" t="s">
        <v>64</v>
      </c>
      <c r="C46" s="1">
        <f>C45*C43/C44</f>
        <v>1.9547716535433075</v>
      </c>
      <c r="D46" t="s">
        <v>60</v>
      </c>
    </row>
    <row r="47" spans="1:4" ht="12.75">
      <c r="A47" t="s">
        <v>74</v>
      </c>
      <c r="C47" s="2">
        <f>C46*I</f>
        <v>39.09543307086615</v>
      </c>
      <c r="D47" t="s">
        <v>73</v>
      </c>
    </row>
    <row r="48" spans="1:4" ht="12.75">
      <c r="A48" t="s">
        <v>77</v>
      </c>
      <c r="C48" s="2">
        <f>I^2*C46</f>
        <v>781.908661417323</v>
      </c>
      <c r="D48" t="s">
        <v>76</v>
      </c>
    </row>
    <row r="50" spans="7:15" ht="12.75">
      <c r="G50">
        <v>4</v>
      </c>
      <c r="H50">
        <v>8</v>
      </c>
      <c r="I50">
        <v>16</v>
      </c>
      <c r="J50">
        <v>32</v>
      </c>
      <c r="K50">
        <v>64</v>
      </c>
      <c r="L50">
        <v>128</v>
      </c>
      <c r="M50">
        <v>256</v>
      </c>
      <c r="N50">
        <v>512</v>
      </c>
      <c r="O50">
        <v>1024</v>
      </c>
    </row>
    <row r="51" spans="1:15" ht="12.75">
      <c r="A51" t="s">
        <v>78</v>
      </c>
      <c r="C51" s="2">
        <f>C40+C48</f>
        <v>9809.126715853432</v>
      </c>
      <c r="D51" t="s">
        <v>76</v>
      </c>
      <c r="F51" t="s">
        <v>76</v>
      </c>
      <c r="G51">
        <v>204504.38340876685</v>
      </c>
      <c r="H51">
        <v>106765.80073160147</v>
      </c>
      <c r="I51">
        <v>57896.509393018794</v>
      </c>
      <c r="J51">
        <v>33461.86372372745</v>
      </c>
      <c r="K51">
        <v>21244.540889081778</v>
      </c>
      <c r="L51">
        <v>15135.879471758944</v>
      </c>
      <c r="M51">
        <v>12081.548763097526</v>
      </c>
      <c r="N51">
        <v>10554.383408766818</v>
      </c>
      <c r="O51">
        <v>9790.800731601463</v>
      </c>
    </row>
    <row r="52" spans="1:15" ht="12.75">
      <c r="A52" t="s">
        <v>82</v>
      </c>
      <c r="C52" s="2">
        <f>+C39+C47</f>
        <v>490.4563357926716</v>
      </c>
      <c r="D52" t="s">
        <v>73</v>
      </c>
      <c r="F52" t="s">
        <v>73</v>
      </c>
      <c r="G52">
        <v>40.90087668175337</v>
      </c>
      <c r="H52">
        <v>42.706320292640584</v>
      </c>
      <c r="I52">
        <v>46.31720751441503</v>
      </c>
      <c r="J52">
        <v>53.53898195796391</v>
      </c>
      <c r="K52">
        <v>67.98253084506169</v>
      </c>
      <c r="L52">
        <v>96.86962861925724</v>
      </c>
      <c r="M52">
        <v>154.64382416764832</v>
      </c>
      <c r="N52">
        <v>270.1922152644305</v>
      </c>
      <c r="O52">
        <v>501.28899745799487</v>
      </c>
    </row>
    <row r="53" spans="1:15" ht="12.75">
      <c r="A53" t="s">
        <v>83</v>
      </c>
      <c r="C53">
        <f>I</f>
        <v>20</v>
      </c>
      <c r="D53" t="s">
        <v>15</v>
      </c>
      <c r="F53" t="s">
        <v>15</v>
      </c>
      <c r="G53">
        <v>5000</v>
      </c>
      <c r="H53">
        <v>2500</v>
      </c>
      <c r="I53">
        <v>1250</v>
      </c>
      <c r="J53">
        <v>625</v>
      </c>
      <c r="K53">
        <v>312.5</v>
      </c>
      <c r="L53">
        <v>156.25</v>
      </c>
      <c r="M53">
        <v>78.125</v>
      </c>
      <c r="N53">
        <v>39.0625</v>
      </c>
      <c r="O53">
        <v>19.53125</v>
      </c>
    </row>
    <row r="54" spans="6:15" ht="12.75">
      <c r="F54" t="s">
        <v>86</v>
      </c>
      <c r="G54">
        <f>G52-G55</f>
        <v>1.8008766817533655</v>
      </c>
      <c r="H54">
        <f>H52-H55</f>
        <v>3.606320292640582</v>
      </c>
      <c r="I54">
        <f>I52-I55</f>
        <v>7.21720751441503</v>
      </c>
      <c r="J54">
        <f aca="true" t="shared" si="0" ref="J54:O54">J52-J55</f>
        <v>14.438981957963911</v>
      </c>
      <c r="K54">
        <f t="shared" si="0"/>
        <v>28.882530845061687</v>
      </c>
      <c r="L54">
        <f t="shared" si="0"/>
        <v>57.76962861925724</v>
      </c>
      <c r="M54">
        <f t="shared" si="0"/>
        <v>115.54382416764832</v>
      </c>
      <c r="N54">
        <f t="shared" si="0"/>
        <v>231.0922152644305</v>
      </c>
      <c r="O54">
        <f t="shared" si="0"/>
        <v>462.18899745799484</v>
      </c>
    </row>
    <row r="55" spans="6:15" ht="12.75">
      <c r="F55" t="s">
        <v>87</v>
      </c>
      <c r="G55">
        <v>39.1</v>
      </c>
      <c r="H55">
        <v>39.1</v>
      </c>
      <c r="I55">
        <v>39.1</v>
      </c>
      <c r="J55">
        <v>39.1</v>
      </c>
      <c r="K55">
        <v>39.1</v>
      </c>
      <c r="L55">
        <v>39.1</v>
      </c>
      <c r="M55">
        <v>39.1</v>
      </c>
      <c r="N55">
        <v>39.1</v>
      </c>
      <c r="O55">
        <v>39.1</v>
      </c>
    </row>
    <row r="56" spans="6:15" ht="12.75">
      <c r="F56" t="s">
        <v>75</v>
      </c>
      <c r="G56">
        <v>9027.2</v>
      </c>
      <c r="H56">
        <v>9027.2</v>
      </c>
      <c r="I56">
        <v>9027.2</v>
      </c>
      <c r="J56">
        <v>9027.2</v>
      </c>
      <c r="K56">
        <v>9027.2</v>
      </c>
      <c r="L56">
        <v>9027.2</v>
      </c>
      <c r="M56">
        <v>9027.2</v>
      </c>
      <c r="N56">
        <v>9027.2</v>
      </c>
      <c r="O56">
        <v>9027.2</v>
      </c>
    </row>
    <row r="57" spans="6:15" ht="12.75">
      <c r="F57" t="s">
        <v>77</v>
      </c>
      <c r="G57">
        <f>G51-G56</f>
        <v>195477.18340876684</v>
      </c>
      <c r="H57">
        <f>H51-H56</f>
        <v>97738.60073160147</v>
      </c>
      <c r="I57">
        <f>I51-I56</f>
        <v>48869.30939301879</v>
      </c>
      <c r="J57">
        <f aca="true" t="shared" si="1" ref="J57:O57">J51-J56</f>
        <v>24434.66372372745</v>
      </c>
      <c r="K57">
        <f t="shared" si="1"/>
        <v>12217.340889081777</v>
      </c>
      <c r="L57">
        <f t="shared" si="1"/>
        <v>6108.679471758944</v>
      </c>
      <c r="M57">
        <f t="shared" si="1"/>
        <v>3054.348763097525</v>
      </c>
      <c r="N57">
        <f t="shared" si="1"/>
        <v>1527.1834087668176</v>
      </c>
      <c r="O57">
        <f t="shared" si="1"/>
        <v>763.600731601462</v>
      </c>
    </row>
    <row r="58" spans="6:15" ht="12.75">
      <c r="F58" t="s">
        <v>88</v>
      </c>
      <c r="G58">
        <f>0.18</f>
        <v>0.18</v>
      </c>
      <c r="H58">
        <f aca="true" t="shared" si="2" ref="H58:O58">0.18</f>
        <v>0.18</v>
      </c>
      <c r="I58">
        <f t="shared" si="2"/>
        <v>0.18</v>
      </c>
      <c r="J58">
        <f t="shared" si="2"/>
        <v>0.18</v>
      </c>
      <c r="K58">
        <f t="shared" si="2"/>
        <v>0.18</v>
      </c>
      <c r="L58">
        <f t="shared" si="2"/>
        <v>0.18</v>
      </c>
      <c r="M58">
        <f t="shared" si="2"/>
        <v>0.18</v>
      </c>
      <c r="N58">
        <f t="shared" si="2"/>
        <v>0.18</v>
      </c>
      <c r="O58">
        <f t="shared" si="2"/>
        <v>0.18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helpdesk</cp:lastModifiedBy>
  <dcterms:created xsi:type="dcterms:W3CDTF">2007-10-22T21:12:10Z</dcterms:created>
  <dcterms:modified xsi:type="dcterms:W3CDTF">2008-05-01T20:16:19Z</dcterms:modified>
  <cp:category/>
  <cp:version/>
  <cp:contentType/>
  <cp:contentStatus/>
</cp:coreProperties>
</file>