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<sst xmlns="http://schemas.openxmlformats.org/spreadsheetml/2006/main" count="85" uniqueCount="57">
  <si>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Project Engineering Jobs</t>
  </si>
  <si>
    <t>Engineering Management and Systems Engineering Support</t>
  </si>
  <si>
    <t>Design Integration</t>
  </si>
  <si>
    <t>Systems Analysis</t>
  </si>
  <si>
    <t>Job Title</t>
  </si>
  <si>
    <t>Job Manager</t>
  </si>
  <si>
    <t>Reiersen</t>
  </si>
  <si>
    <t>Job Number</t>
  </si>
  <si>
    <t>9450-82**-1M01</t>
  </si>
  <si>
    <t>Brown</t>
  </si>
  <si>
    <t>Brooks</t>
  </si>
  <si>
    <t>9450-82**-2M01</t>
  </si>
  <si>
    <t>9450-82**-3M01</t>
  </si>
  <si>
    <t>Tasks</t>
  </si>
  <si>
    <t>Simmons</t>
  </si>
  <si>
    <t>Name</t>
  </si>
  <si>
    <t>Demographic</t>
  </si>
  <si>
    <t>Rate</t>
  </si>
  <si>
    <t>Morris</t>
  </si>
  <si>
    <t>EA//EM</t>
  </si>
  <si>
    <t>EA//DM</t>
  </si>
  <si>
    <t>FC//EM</t>
  </si>
  <si>
    <t>Loaded Rate</t>
  </si>
  <si>
    <t>Personnel</t>
  </si>
  <si>
    <t>Rates</t>
  </si>
  <si>
    <t>Start</t>
  </si>
  <si>
    <t>Finish</t>
  </si>
  <si>
    <t>General Engineering Mgmt and SE Support</t>
  </si>
  <si>
    <t>Cost (k$)</t>
  </si>
  <si>
    <t>Remarks</t>
  </si>
  <si>
    <t>Deliverables</t>
  </si>
  <si>
    <t>None</t>
  </si>
  <si>
    <t>Complete development of project plans</t>
  </si>
  <si>
    <t>CMP, ICMP, DMP, DOC (RTS); SEMP, RAM (WTR)</t>
  </si>
  <si>
    <t>TEP (WTR)</t>
  </si>
  <si>
    <t>Complete development of implementing procedures</t>
  </si>
  <si>
    <t>(1) List of implementing procedures required up front (2) Completed procedures</t>
  </si>
  <si>
    <t>Hours</t>
  </si>
  <si>
    <t>FTE</t>
  </si>
  <si>
    <t>LOE (50% LOE for WTR, 40% LOE for RTS)</t>
  </si>
  <si>
    <t>General Design Integration</t>
  </si>
  <si>
    <t>Develop and maintain Pro/E model of NCSX facility</t>
  </si>
  <si>
    <t>LOE (10% LOE for TGB, 20% for LM)</t>
  </si>
  <si>
    <t>New current waveforms, power supply requirementss, etc. provided for new coil design</t>
  </si>
  <si>
    <t>Develop technical data</t>
  </si>
  <si>
    <t>Update technical data consistent with evolving design changes</t>
  </si>
  <si>
    <t>10% LOE</t>
  </si>
  <si>
    <t>Assess potential sources of field errors in NCSX Test Cell</t>
  </si>
  <si>
    <t>Report which includes recommended height off floor for stellarator core</t>
  </si>
  <si>
    <t>General systems analysis support</t>
  </si>
  <si>
    <t>20% LOE for AB. Includes general EM analysis and maintenance of technical data on FTP server.  Does not include work performed directly in support of WBS 1.</t>
  </si>
  <si>
    <t>Develop general core design integration design concepts</t>
  </si>
  <si>
    <t>Updates of facility models should be disseminated quarterly for project review</t>
  </si>
  <si>
    <t>LOE (40% LOE for TGB).  Includes implementation and maintenance of Intralink, development of implementing procedures for drawign control, electronic drawing sign-off and design integration</t>
  </si>
  <si>
    <t>Report on design concepts specified for development</t>
  </si>
  <si>
    <t>Support early auxiliary system ProE development for those major systems interfacing with WBS 1</t>
  </si>
  <si>
    <t>ProE models with approved WBS 1 interface definition. Models will be passed over to responsible WBS group.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</si>
</sst>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1" fontId="0" fillId="0" borderId="0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0" fillId="0" borderId="2" xfId="0" applyBorder="1" applyAlignment="1">
      <alignment vertical="top" wrapText="1"/>
    </xf>
    <xf numFmtId="1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164" fontId="0" fillId="0" borderId="3" xfId="0" applyNumberFormat="1" applyBorder="1" applyAlignment="1">
      <alignment vertical="top"/>
    </xf>
    <xf numFmtId="1" fontId="0" fillId="0" borderId="0" xfId="0" applyNumberFormat="1" applyAlignment="1">
      <alignment vertical="top"/>
    </xf>
    <xf numFmtId="1" fontId="0" fillId="2" borderId="0" xfId="0" applyNumberFormat="1" applyFill="1" applyBorder="1" applyAlignment="1">
      <alignment vertical="top" wrapText="1"/>
    </xf>
    <xf numFmtId="9" fontId="0" fillId="2" borderId="0" xfId="0" applyNumberFormat="1" applyFill="1" applyBorder="1" applyAlignment="1">
      <alignment vertical="top"/>
    </xf>
    <xf numFmtId="1" fontId="0" fillId="2" borderId="0" xfId="0" applyNumberFormat="1" applyFill="1" applyAlignment="1">
      <alignment vertical="top" wrapText="1"/>
    </xf>
    <xf numFmtId="1" fontId="0" fillId="2" borderId="0" xfId="0" applyNumberFormat="1" applyFill="1" applyAlignment="1">
      <alignment vertical="top"/>
    </xf>
    <xf numFmtId="0" fontId="0" fillId="0" borderId="0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5" fontId="0" fillId="2" borderId="0" xfId="0" applyNumberFormat="1" applyFill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1.8515625" style="1" customWidth="1"/>
    <col min="2" max="2" width="26.421875" style="2" customWidth="1"/>
    <col min="3" max="4" width="8.421875" style="38" customWidth="1"/>
    <col min="5" max="5" width="11.140625" style="18" bestFit="1" customWidth="1"/>
    <col min="6" max="6" width="24.28125" style="18" customWidth="1"/>
    <col min="7" max="7" width="25.28125" style="2" customWidth="1"/>
    <col min="8" max="8" width="2.57421875" style="4" customWidth="1"/>
    <col min="9" max="9" width="11.8515625" style="1" bestFit="1" customWidth="1"/>
    <col min="10" max="14" width="9.140625" style="1" customWidth="1"/>
    <col min="15" max="15" width="2.140625" style="5" customWidth="1"/>
    <col min="16" max="16" width="11.8515625" style="1" bestFit="1" customWidth="1"/>
    <col min="17" max="17" width="9.140625" style="3" customWidth="1"/>
    <col min="18" max="16384" width="9.140625" style="1" customWidth="1"/>
  </cols>
  <sheetData>
    <row r="1" spans="1:17" ht="12.75">
      <c r="A1" s="1" t="s">
        <v>0</v>
      </c>
      <c r="B1" s="12"/>
      <c r="C1" s="35"/>
      <c r="D1" s="35"/>
      <c r="E1" s="16"/>
      <c r="F1" s="16"/>
      <c r="G1" s="12"/>
      <c r="H1" s="13"/>
      <c r="I1" s="6" t="s">
        <v>23</v>
      </c>
      <c r="J1" s="6"/>
      <c r="K1" s="6"/>
      <c r="L1" s="6"/>
      <c r="M1" s="6"/>
      <c r="N1" s="6"/>
      <c r="O1" s="9"/>
      <c r="P1" s="6" t="s">
        <v>24</v>
      </c>
      <c r="Q1" s="10"/>
    </row>
    <row r="2" spans="1:17" ht="12.75">
      <c r="A2" s="11"/>
      <c r="B2" s="12"/>
      <c r="C2" s="35"/>
      <c r="D2" s="35"/>
      <c r="E2" s="16"/>
      <c r="F2" s="16"/>
      <c r="G2" s="12"/>
      <c r="H2" s="13"/>
      <c r="I2" s="24" t="s">
        <v>15</v>
      </c>
      <c r="J2" s="23" t="s">
        <v>10</v>
      </c>
      <c r="K2" s="23" t="s">
        <v>9</v>
      </c>
      <c r="L2" s="23" t="s">
        <v>18</v>
      </c>
      <c r="M2" s="23" t="s">
        <v>6</v>
      </c>
      <c r="N2" s="23" t="s">
        <v>14</v>
      </c>
      <c r="O2" s="14"/>
      <c r="P2" s="23" t="s">
        <v>16</v>
      </c>
      <c r="Q2" s="27" t="s">
        <v>17</v>
      </c>
    </row>
    <row r="3" spans="1:17" ht="12.75">
      <c r="A3" s="11"/>
      <c r="B3" s="12"/>
      <c r="C3" s="35"/>
      <c r="D3" s="35"/>
      <c r="E3" s="16"/>
      <c r="F3" s="16"/>
      <c r="G3" s="12"/>
      <c r="H3" s="13"/>
      <c r="I3" s="25" t="s">
        <v>16</v>
      </c>
      <c r="J3" s="11" t="s">
        <v>19</v>
      </c>
      <c r="K3" s="11" t="s">
        <v>19</v>
      </c>
      <c r="L3" s="11" t="s">
        <v>20</v>
      </c>
      <c r="M3" s="11" t="s">
        <v>19</v>
      </c>
      <c r="N3" s="11" t="s">
        <v>21</v>
      </c>
      <c r="O3" s="14"/>
      <c r="P3" s="11" t="s">
        <v>20</v>
      </c>
      <c r="Q3" s="15">
        <v>97.73</v>
      </c>
    </row>
    <row r="4" spans="1:17" ht="12.75">
      <c r="A4" s="11"/>
      <c r="B4" s="12"/>
      <c r="C4" s="35"/>
      <c r="D4" s="35"/>
      <c r="E4" s="16"/>
      <c r="F4" s="16"/>
      <c r="G4" s="12"/>
      <c r="H4" s="13"/>
      <c r="I4" s="25" t="s">
        <v>22</v>
      </c>
      <c r="J4" s="15">
        <f>IF(J3=$P$3,$Q$3,IF(J3=$P$4,$Q$4,IF(J3=$P$5,$Q$5,0)))</f>
        <v>149.23</v>
      </c>
      <c r="K4" s="15">
        <f>IF(K3=$P$3,$Q$3,IF(K3=$P$4,$Q$4,IF(K3=$P$5,$Q$5,0)))</f>
        <v>149.23</v>
      </c>
      <c r="L4" s="15">
        <f>IF(L3=$P$3,$Q$3,IF(L3=$P$4,$Q$4,IF(L3=$P$5,$Q$5,0)))</f>
        <v>97.73</v>
      </c>
      <c r="M4" s="15">
        <f>IF(M3=$P$3,$Q$3,IF(M3=$P$4,$Q$4,IF(M3=$P$5,$Q$5,0)))</f>
        <v>149.23</v>
      </c>
      <c r="N4" s="15">
        <f>IF(N3=$P$3,$Q$3,IF(N3=$P$4,$Q$4,IF(N3=$P$5,$Q$5,0)))</f>
        <v>157.0104</v>
      </c>
      <c r="O4" s="14"/>
      <c r="P4" s="11" t="s">
        <v>19</v>
      </c>
      <c r="Q4" s="15">
        <v>149.23</v>
      </c>
    </row>
    <row r="5" spans="1:17" ht="12.75">
      <c r="A5" s="11"/>
      <c r="B5" s="12"/>
      <c r="C5" s="35"/>
      <c r="D5" s="35"/>
      <c r="E5" s="16"/>
      <c r="F5" s="16"/>
      <c r="G5" s="12"/>
      <c r="H5" s="13"/>
      <c r="I5" s="25" t="s">
        <v>37</v>
      </c>
      <c r="J5" s="33">
        <f>SUM(J8:J711)</f>
        <v>590</v>
      </c>
      <c r="K5" s="33">
        <f>SUM(K8:K711)</f>
        <v>875</v>
      </c>
      <c r="L5" s="33">
        <f>SUM(L8:L711)</f>
        <v>350</v>
      </c>
      <c r="M5" s="33">
        <f>SUM(M8:M711)</f>
        <v>1320</v>
      </c>
      <c r="N5" s="33">
        <f>SUM(N8:N711)</f>
        <v>860</v>
      </c>
      <c r="O5" s="14"/>
      <c r="P5" s="11" t="s">
        <v>21</v>
      </c>
      <c r="Q5" s="15">
        <f>96.92*1.62</f>
        <v>157.0104</v>
      </c>
    </row>
    <row r="6" spans="1:17" ht="12.75">
      <c r="A6" s="6"/>
      <c r="B6" s="7"/>
      <c r="C6" s="36"/>
      <c r="D6" s="36"/>
      <c r="E6" s="17">
        <f>E16+E26+E36</f>
        <v>532.6094939999999</v>
      </c>
      <c r="F6" s="17"/>
      <c r="G6" s="7"/>
      <c r="H6" s="8"/>
      <c r="I6" s="26" t="s">
        <v>38</v>
      </c>
      <c r="J6" s="34">
        <f>J5/1726</f>
        <v>0.34183082271147164</v>
      </c>
      <c r="K6" s="34">
        <f>K5/1726</f>
        <v>0.5069524913093859</v>
      </c>
      <c r="L6" s="34">
        <f>L5/1726</f>
        <v>0.20278099652375434</v>
      </c>
      <c r="M6" s="34">
        <f>M5/1726</f>
        <v>0.764774044032445</v>
      </c>
      <c r="N6" s="34">
        <f>N5/1726</f>
        <v>0.4982618771726535</v>
      </c>
      <c r="O6" s="9"/>
      <c r="P6" s="6"/>
      <c r="Q6" s="10"/>
    </row>
    <row r="7" spans="1:17" ht="12.75">
      <c r="A7" s="14"/>
      <c r="B7" s="13"/>
      <c r="C7" s="37"/>
      <c r="D7" s="37"/>
      <c r="E7" s="29"/>
      <c r="F7" s="29"/>
      <c r="G7" s="13"/>
      <c r="H7" s="13"/>
      <c r="I7" s="14"/>
      <c r="J7" s="30"/>
      <c r="K7" s="30"/>
      <c r="L7" s="30"/>
      <c r="M7" s="30"/>
      <c r="N7" s="30"/>
      <c r="O7" s="14"/>
      <c r="P7" s="11"/>
      <c r="Q7" s="15"/>
    </row>
    <row r="8" spans="1:17" ht="25.5">
      <c r="A8" s="1" t="s">
        <v>4</v>
      </c>
      <c r="B8" s="2" t="s">
        <v>1</v>
      </c>
      <c r="J8" s="28"/>
      <c r="K8" s="28"/>
      <c r="L8" s="28"/>
      <c r="M8" s="28"/>
      <c r="N8" s="28"/>
      <c r="Q8" s="1"/>
    </row>
    <row r="9" spans="1:17" ht="12.75">
      <c r="A9" s="1" t="s">
        <v>5</v>
      </c>
      <c r="B9" s="2" t="s">
        <v>6</v>
      </c>
      <c r="J9" s="28"/>
      <c r="K9" s="28"/>
      <c r="L9" s="28"/>
      <c r="M9" s="28"/>
      <c r="N9" s="28"/>
      <c r="Q9" s="1"/>
    </row>
    <row r="10" spans="1:17" ht="12.75">
      <c r="A10" s="1" t="s">
        <v>7</v>
      </c>
      <c r="B10" s="2" t="s">
        <v>8</v>
      </c>
      <c r="J10" s="28"/>
      <c r="K10" s="28"/>
      <c r="L10" s="28"/>
      <c r="M10" s="28"/>
      <c r="N10" s="28"/>
      <c r="Q10" s="1"/>
    </row>
    <row r="11" spans="2:14" ht="12.75">
      <c r="B11" s="6" t="s">
        <v>13</v>
      </c>
      <c r="C11" s="36" t="s">
        <v>25</v>
      </c>
      <c r="D11" s="36" t="s">
        <v>26</v>
      </c>
      <c r="E11" s="42" t="s">
        <v>28</v>
      </c>
      <c r="F11" s="42" t="s">
        <v>30</v>
      </c>
      <c r="G11" s="43" t="s">
        <v>29</v>
      </c>
      <c r="J11" s="28"/>
      <c r="K11" s="28"/>
      <c r="L11" s="28"/>
      <c r="M11" s="28"/>
      <c r="N11" s="28"/>
    </row>
    <row r="12" spans="2:14" ht="25.5">
      <c r="B12" s="2" t="s">
        <v>27</v>
      </c>
      <c r="C12" s="38">
        <v>37530</v>
      </c>
      <c r="D12" s="38">
        <v>37894</v>
      </c>
      <c r="E12" s="18">
        <f>SUMPRODUCT(J$4:N$4,J12:N12)/1000</f>
        <v>236.75277999999997</v>
      </c>
      <c r="F12" s="18" t="s">
        <v>31</v>
      </c>
      <c r="G12" s="2" t="s">
        <v>39</v>
      </c>
      <c r="J12" s="28"/>
      <c r="K12" s="28"/>
      <c r="L12" s="28"/>
      <c r="M12" s="28">
        <v>850</v>
      </c>
      <c r="N12" s="28">
        <v>700</v>
      </c>
    </row>
    <row r="13" spans="2:14" ht="25.5">
      <c r="B13" s="2" t="s">
        <v>32</v>
      </c>
      <c r="C13" s="38">
        <v>37530</v>
      </c>
      <c r="D13" s="38">
        <v>37590</v>
      </c>
      <c r="E13" s="18">
        <f>SUMPRODUCT(J$4:N$4,J13:N13)/1000</f>
        <v>18.530032</v>
      </c>
      <c r="F13" s="18" t="s">
        <v>33</v>
      </c>
      <c r="J13" s="28"/>
      <c r="K13" s="28"/>
      <c r="L13" s="28"/>
      <c r="M13" s="28">
        <v>40</v>
      </c>
      <c r="N13" s="28">
        <v>80</v>
      </c>
    </row>
    <row r="14" spans="3:14" ht="12.75">
      <c r="C14" s="38">
        <v>37591</v>
      </c>
      <c r="D14" s="38">
        <v>37652</v>
      </c>
      <c r="E14" s="18">
        <f>SUMPRODUCT(J$4:N$4,J14:N14)/1000</f>
        <v>11.9384</v>
      </c>
      <c r="F14" s="18" t="s">
        <v>34</v>
      </c>
      <c r="J14" s="28"/>
      <c r="K14" s="28"/>
      <c r="L14" s="28"/>
      <c r="M14" s="28">
        <v>80</v>
      </c>
      <c r="N14" s="28"/>
    </row>
    <row r="15" spans="2:14" ht="51">
      <c r="B15" s="19" t="s">
        <v>35</v>
      </c>
      <c r="C15" s="39">
        <v>37530</v>
      </c>
      <c r="D15" s="39">
        <v>37652</v>
      </c>
      <c r="E15" s="18">
        <f>SUMPRODUCT(J$4:N$4,J15:N15)/1000</f>
        <v>24.499232</v>
      </c>
      <c r="F15" s="20" t="s">
        <v>36</v>
      </c>
      <c r="G15" s="19"/>
      <c r="J15" s="28"/>
      <c r="K15" s="28"/>
      <c r="L15" s="28"/>
      <c r="M15" s="28">
        <v>80</v>
      </c>
      <c r="N15" s="28">
        <v>80</v>
      </c>
    </row>
    <row r="16" spans="2:14" ht="12.75">
      <c r="B16" s="21"/>
      <c r="C16" s="40"/>
      <c r="D16" s="40"/>
      <c r="E16" s="22">
        <f>SUM(E12:E15)</f>
        <v>291.720444</v>
      </c>
      <c r="F16" s="22"/>
      <c r="G16" s="21"/>
      <c r="J16" s="28"/>
      <c r="K16" s="28"/>
      <c r="L16" s="28"/>
      <c r="M16" s="28"/>
      <c r="N16" s="28"/>
    </row>
    <row r="17" spans="1:14" ht="12.75">
      <c r="A17" s="5"/>
      <c r="B17" s="4"/>
      <c r="C17" s="41"/>
      <c r="D17" s="41"/>
      <c r="E17" s="31"/>
      <c r="F17" s="31"/>
      <c r="G17" s="4"/>
      <c r="I17" s="5"/>
      <c r="J17" s="32"/>
      <c r="K17" s="32"/>
      <c r="L17" s="32"/>
      <c r="M17" s="32"/>
      <c r="N17" s="32"/>
    </row>
    <row r="18" spans="1:14" ht="12.75">
      <c r="A18" s="1" t="s">
        <v>4</v>
      </c>
      <c r="B18" s="2" t="s">
        <v>2</v>
      </c>
      <c r="J18" s="28"/>
      <c r="K18" s="28"/>
      <c r="L18" s="28"/>
      <c r="M18" s="28"/>
      <c r="N18" s="28"/>
    </row>
    <row r="19" spans="1:14" ht="12.75">
      <c r="A19" s="1" t="s">
        <v>5</v>
      </c>
      <c r="B19" s="2" t="s">
        <v>9</v>
      </c>
      <c r="J19" s="28"/>
      <c r="K19" s="28"/>
      <c r="L19" s="28"/>
      <c r="M19" s="28"/>
      <c r="N19" s="28"/>
    </row>
    <row r="20" spans="1:14" ht="12.75">
      <c r="A20" s="1" t="s">
        <v>7</v>
      </c>
      <c r="B20" s="2" t="s">
        <v>11</v>
      </c>
      <c r="J20" s="28"/>
      <c r="K20" s="28"/>
      <c r="L20" s="28"/>
      <c r="M20" s="28"/>
      <c r="N20" s="28"/>
    </row>
    <row r="21" spans="2:14" ht="12.75">
      <c r="B21" s="6" t="s">
        <v>13</v>
      </c>
      <c r="C21" s="36" t="s">
        <v>25</v>
      </c>
      <c r="D21" s="36" t="s">
        <v>26</v>
      </c>
      <c r="E21" s="42" t="s">
        <v>28</v>
      </c>
      <c r="F21" s="42" t="s">
        <v>30</v>
      </c>
      <c r="G21" s="43" t="s">
        <v>29</v>
      </c>
      <c r="J21" s="28"/>
      <c r="K21" s="28"/>
      <c r="L21" s="28"/>
      <c r="M21" s="28"/>
      <c r="N21" s="28"/>
    </row>
    <row r="22" spans="2:14" ht="89.25">
      <c r="B22" s="2" t="s">
        <v>40</v>
      </c>
      <c r="C22" s="38">
        <v>37530</v>
      </c>
      <c r="D22" s="38">
        <v>37894</v>
      </c>
      <c r="E22" s="18">
        <f>SUMPRODUCT(J$4:N$4,J22:N22)/1000</f>
        <v>44.769</v>
      </c>
      <c r="F22" s="18" t="s">
        <v>31</v>
      </c>
      <c r="G22" s="2" t="s">
        <v>53</v>
      </c>
      <c r="J22" s="28"/>
      <c r="K22" s="28">
        <v>300</v>
      </c>
      <c r="L22" s="28"/>
      <c r="M22" s="28"/>
      <c r="N22" s="28"/>
    </row>
    <row r="23" spans="2:14" ht="42" customHeight="1">
      <c r="B23" s="2" t="s">
        <v>51</v>
      </c>
      <c r="C23" s="38">
        <v>37530</v>
      </c>
      <c r="D23" s="38">
        <v>37894</v>
      </c>
      <c r="E23" s="18">
        <f>SUMPRODUCT(J$4:N$4,J23:N23)/1000</f>
        <v>29.845999999999997</v>
      </c>
      <c r="F23" s="18" t="s">
        <v>54</v>
      </c>
      <c r="J23" s="28"/>
      <c r="K23" s="28">
        <v>200</v>
      </c>
      <c r="L23" s="28"/>
      <c r="M23" s="28"/>
      <c r="N23" s="28"/>
    </row>
    <row r="24" spans="2:14" ht="54" customHeight="1">
      <c r="B24" s="2" t="s">
        <v>55</v>
      </c>
      <c r="C24" s="38">
        <v>37622</v>
      </c>
      <c r="D24" s="38">
        <v>37894</v>
      </c>
      <c r="E24" s="18">
        <f>SUMPRODUCT(J$4:N$4,J24:N24)/1000</f>
        <v>29.845999999999997</v>
      </c>
      <c r="F24" s="18" t="s">
        <v>56</v>
      </c>
      <c r="J24" s="28"/>
      <c r="K24" s="28">
        <v>200</v>
      </c>
      <c r="L24" s="28"/>
      <c r="M24" s="28"/>
      <c r="N24" s="28"/>
    </row>
    <row r="25" spans="2:14" ht="38.25">
      <c r="B25" s="2" t="s">
        <v>41</v>
      </c>
      <c r="C25" s="38">
        <v>37530</v>
      </c>
      <c r="D25" s="38">
        <v>37894</v>
      </c>
      <c r="E25" s="18">
        <f>SUMPRODUCT(J$4:N$4,J25:N25)/1000</f>
        <v>60.32075</v>
      </c>
      <c r="F25" s="18" t="s">
        <v>52</v>
      </c>
      <c r="G25" s="2" t="s">
        <v>42</v>
      </c>
      <c r="J25" s="28"/>
      <c r="K25" s="28">
        <v>175</v>
      </c>
      <c r="L25" s="28">
        <v>350</v>
      </c>
      <c r="M25" s="28"/>
      <c r="N25" s="28"/>
    </row>
    <row r="26" spans="2:14" ht="12.75">
      <c r="B26" s="21"/>
      <c r="C26" s="40"/>
      <c r="D26" s="40"/>
      <c r="E26" s="22">
        <f>SUM(E22:E25)</f>
        <v>164.78175</v>
      </c>
      <c r="F26" s="22"/>
      <c r="G26" s="21"/>
      <c r="J26" s="28"/>
      <c r="K26" s="28"/>
      <c r="L26" s="28"/>
      <c r="M26" s="28"/>
      <c r="N26" s="28"/>
    </row>
    <row r="27" spans="1:14" ht="12.75">
      <c r="A27" s="5"/>
      <c r="B27" s="4"/>
      <c r="C27" s="41"/>
      <c r="D27" s="41"/>
      <c r="E27" s="31"/>
      <c r="F27" s="31"/>
      <c r="G27" s="4"/>
      <c r="I27" s="5"/>
      <c r="J27" s="32"/>
      <c r="K27" s="32"/>
      <c r="L27" s="32"/>
      <c r="M27" s="32"/>
      <c r="N27" s="32"/>
    </row>
    <row r="28" spans="1:14" ht="12.75">
      <c r="A28" s="1" t="s">
        <v>4</v>
      </c>
      <c r="B28" s="2" t="s">
        <v>3</v>
      </c>
      <c r="J28" s="28"/>
      <c r="K28" s="28"/>
      <c r="L28" s="28"/>
      <c r="M28" s="28"/>
      <c r="N28" s="28"/>
    </row>
    <row r="29" spans="1:14" ht="12.75">
      <c r="A29" s="1" t="s">
        <v>5</v>
      </c>
      <c r="B29" s="2" t="s">
        <v>10</v>
      </c>
      <c r="J29" s="28"/>
      <c r="K29" s="28"/>
      <c r="L29" s="28"/>
      <c r="M29" s="28"/>
      <c r="N29" s="28"/>
    </row>
    <row r="30" spans="1:14" ht="12.75">
      <c r="A30" s="1" t="s">
        <v>7</v>
      </c>
      <c r="B30" s="2" t="s">
        <v>12</v>
      </c>
      <c r="J30" s="28"/>
      <c r="K30" s="28"/>
      <c r="L30" s="28"/>
      <c r="M30" s="28"/>
      <c r="N30" s="28"/>
    </row>
    <row r="31" spans="2:14" ht="12.75">
      <c r="B31" s="6" t="s">
        <v>13</v>
      </c>
      <c r="C31" s="36" t="s">
        <v>25</v>
      </c>
      <c r="D31" s="36" t="s">
        <v>26</v>
      </c>
      <c r="E31" s="42" t="s">
        <v>28</v>
      </c>
      <c r="F31" s="42" t="s">
        <v>30</v>
      </c>
      <c r="G31" s="43" t="s">
        <v>29</v>
      </c>
      <c r="J31" s="28"/>
      <c r="K31" s="28"/>
      <c r="L31" s="28"/>
      <c r="M31" s="28"/>
      <c r="N31" s="28"/>
    </row>
    <row r="32" spans="2:14" ht="51">
      <c r="B32" s="2" t="s">
        <v>44</v>
      </c>
      <c r="C32" s="38">
        <v>37530</v>
      </c>
      <c r="D32" s="38">
        <v>37955</v>
      </c>
      <c r="E32" s="18">
        <f>SUMPRODUCT(J$4:N$4,J32:N32)/1000</f>
        <v>17.9076</v>
      </c>
      <c r="F32" s="18" t="s">
        <v>43</v>
      </c>
      <c r="J32" s="28"/>
      <c r="K32" s="28"/>
      <c r="L32" s="28"/>
      <c r="M32" s="28">
        <v>120</v>
      </c>
      <c r="N32" s="28"/>
    </row>
    <row r="33" spans="3:14" ht="38.25">
      <c r="C33" s="38">
        <f>D32</f>
        <v>37955</v>
      </c>
      <c r="D33" s="38">
        <v>37894</v>
      </c>
      <c r="E33" s="18">
        <f>SUMPRODUCT(J$4:N$4,J33:N33)/1000</f>
        <v>22.3845</v>
      </c>
      <c r="F33" s="18" t="s">
        <v>45</v>
      </c>
      <c r="G33" s="2" t="s">
        <v>46</v>
      </c>
      <c r="J33" s="28"/>
      <c r="K33" s="28"/>
      <c r="L33" s="28"/>
      <c r="M33" s="28">
        <v>150</v>
      </c>
      <c r="N33" s="28"/>
    </row>
    <row r="34" spans="2:14" ht="38.25">
      <c r="B34" s="2" t="s">
        <v>47</v>
      </c>
      <c r="C34" s="38">
        <v>37530</v>
      </c>
      <c r="D34" s="38">
        <v>37652</v>
      </c>
      <c r="E34" s="18">
        <f>SUMPRODUCT(J$4:N$4,J34:N34)/1000</f>
        <v>35.8152</v>
      </c>
      <c r="F34" s="18" t="s">
        <v>48</v>
      </c>
      <c r="J34" s="28">
        <f>6*40</f>
        <v>240</v>
      </c>
      <c r="K34" s="28"/>
      <c r="L34" s="28"/>
      <c r="M34" s="28"/>
      <c r="N34" s="28"/>
    </row>
    <row r="35" spans="2:14" ht="76.5">
      <c r="B35" s="2" t="s">
        <v>49</v>
      </c>
      <c r="C35" s="38">
        <v>37530</v>
      </c>
      <c r="D35" s="38">
        <v>37894</v>
      </c>
      <c r="E35" s="18">
        <f>SUMPRODUCT(J$4:N$4,J35:N35)/1000</f>
        <v>52.2305</v>
      </c>
      <c r="F35" s="1"/>
      <c r="G35" s="18" t="s">
        <v>50</v>
      </c>
      <c r="J35" s="28">
        <v>350</v>
      </c>
      <c r="K35" s="28"/>
      <c r="L35" s="28"/>
      <c r="M35" s="28"/>
      <c r="N35" s="28"/>
    </row>
    <row r="36" spans="2:14" ht="12.75">
      <c r="B36" s="21"/>
      <c r="C36" s="40"/>
      <c r="D36" s="40"/>
      <c r="E36" s="22">
        <f>SUM(E32:E34)</f>
        <v>76.1073</v>
      </c>
      <c r="F36" s="22"/>
      <c r="G36" s="21"/>
      <c r="J36" s="28"/>
      <c r="K36" s="28"/>
      <c r="L36" s="28"/>
      <c r="M36" s="28"/>
      <c r="N36" s="28"/>
    </row>
    <row r="37" spans="10:14" ht="12.75">
      <c r="J37" s="28"/>
      <c r="K37" s="28"/>
      <c r="L37" s="28"/>
      <c r="M37" s="28"/>
      <c r="N37" s="28"/>
    </row>
  </sheetData>
  <printOptions/>
  <pageMargins left="0.5" right="0.5" top="0.5" bottom="0.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7" sqref="C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2002-08-26T14:00:47Z</cp:lastPrinted>
  <dcterms:created xsi:type="dcterms:W3CDTF">2002-08-23T18:25:17Z</dcterms:created>
  <dcterms:modified xsi:type="dcterms:W3CDTF">2002-08-26T14:01:11Z</dcterms:modified>
  <cp:category/>
  <cp:version/>
  <cp:contentType/>
  <cp:contentStatus/>
</cp:coreProperties>
</file>