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<sst xmlns="http://schemas.openxmlformats.org/spreadsheetml/2006/main" count="65" uniqueCount="63">
  <si>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COST OF NB PORT DUCT/COVER OPTIONS</t>
  </si>
  <si>
    <t>Design &amp; build one</t>
  </si>
  <si>
    <t>NBTD</t>
  </si>
  <si>
    <t>Engineering</t>
  </si>
  <si>
    <t>Total</t>
  </si>
  <si>
    <t>Mod kits</t>
  </si>
  <si>
    <t>Mod kit on 2 ports</t>
  </si>
  <si>
    <t xml:space="preserve">Fab </t>
  </si>
  <si>
    <t>Build all 3 NBTD</t>
  </si>
  <si>
    <t>Use hybrid flange with round</t>
  </si>
  <si>
    <t>all three ports</t>
  </si>
  <si>
    <t>Engineering is complete on Mod kit for NB flange.</t>
  </si>
  <si>
    <t>Do not fab NB blankoff flange.</t>
  </si>
  <si>
    <t>pump duct/lateral supports on</t>
  </si>
  <si>
    <t xml:space="preserve">Mod kit on 2 ports </t>
  </si>
  <si>
    <t>Mod kits on 3 ports</t>
  </si>
  <si>
    <t>Pump from port 4</t>
  </si>
  <si>
    <t>#1</t>
  </si>
  <si>
    <t>#2</t>
  </si>
  <si>
    <t>#3</t>
  </si>
  <si>
    <t>#4</t>
  </si>
  <si>
    <t>#5</t>
  </si>
  <si>
    <t>Option 4</t>
  </si>
  <si>
    <t>Vert duct Material/fab(ss)</t>
  </si>
  <si>
    <t>Horiz.Body Material/fab(I625)</t>
  </si>
  <si>
    <t>Horiz. Body Material/fab(ss)</t>
  </si>
  <si>
    <t>Lateral supports</t>
  </si>
  <si>
    <t>2, 12" ports/mates</t>
  </si>
  <si>
    <t>Diamond shaped port matl/fab</t>
  </si>
  <si>
    <t>subtotal</t>
  </si>
  <si>
    <t>None of the above include an interface to the cryostat.</t>
  </si>
  <si>
    <t>All port options except mod kit must be Inconel. Option 4 transitions to ss outside the cryostat.</t>
  </si>
  <si>
    <t>WBS12</t>
  </si>
  <si>
    <t>38" Blankoff Flange</t>
  </si>
  <si>
    <t>Each for fab</t>
  </si>
  <si>
    <t>total one port</t>
  </si>
  <si>
    <t>38" Transition Port/mate</t>
  </si>
  <si>
    <t>Simplified Duct</t>
  </si>
  <si>
    <t>Option 3 does not include any hardware for port 4 pumping. Supplied by WBS 22.</t>
  </si>
  <si>
    <r>
      <t xml:space="preserve">WBS 22           </t>
    </r>
    <r>
      <rPr>
        <sz val="10"/>
        <rFont val="Arial"/>
        <family val="2"/>
      </rPr>
      <t>This includes:</t>
    </r>
  </si>
  <si>
    <t>PL GORANSON 5/13/05</t>
  </si>
  <si>
    <t>pump duct, lateral supports</t>
  </si>
  <si>
    <t xml:space="preserve">Simplified duct with spool, </t>
  </si>
  <si>
    <t>Spool</t>
  </si>
  <si>
    <t>Pump duct</t>
  </si>
  <si>
    <t>Option 6</t>
  </si>
  <si>
    <t>#6</t>
  </si>
  <si>
    <t>Rework NB port blankoff flange</t>
  </si>
  <si>
    <t>with pump duct, lateral supports</t>
  </si>
  <si>
    <t>rework</t>
  </si>
  <si>
    <t>Mod kits on other 2 ports</t>
  </si>
  <si>
    <t>Make one simplified duct(spool)</t>
  </si>
  <si>
    <t>Sools on all three ports.</t>
  </si>
  <si>
    <t>Pump duct one one port.</t>
  </si>
  <si>
    <t>Shared Option 6a gives man access at two ports without disturbing pump duct.</t>
  </si>
  <si>
    <t>Option #6a (shared)</t>
  </si>
  <si>
    <t>Option 6 is same as Option 4 except the ND diamond shaped blankoff flange is reworked after leak checking and used to make spool for the duct.</t>
  </si>
  <si>
    <t xml:space="preserve">Option 5 uses basic geometry of the mod kit drawings and gives credit for not fabrication the NB blankoff flanges (incorporating it in new design). It uses a stainless </t>
  </si>
  <si>
    <t xml:space="preserve">   steel, 18", wire seal, commercial (MDC) flange.</t>
  </si>
  <si>
    <t xml:space="preserve"> vert duct, horiz. ss body, one 38" </t>
  </si>
  <si>
    <t xml:space="preserve">mating flange, 12" ports, and </t>
  </si>
  <si>
    <t>$3900 Engineering.</t>
  </si>
  <si>
    <t xml:space="preserve"> NOTE:  PORT 4 HAS A MINIMUM WIDTH OF 10.25" FOR MANNED ACCESS.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</si>
</sst>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[$-409]h:mm:ss\ AM/PM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25.7109375" style="0" customWidth="1"/>
    <col min="2" max="2" width="16.140625" style="0" customWidth="1"/>
    <col min="3" max="3" width="14.28125" style="0" customWidth="1"/>
    <col min="4" max="4" width="16.8515625" style="0" customWidth="1"/>
    <col min="5" max="5" width="16.57421875" style="0" customWidth="1"/>
    <col min="6" max="6" width="24.00390625" style="0" customWidth="1"/>
    <col min="7" max="7" width="25.140625" style="0" customWidth="1"/>
    <col min="8" max="8" width="27.28125" style="0" customWidth="1"/>
  </cols>
  <sheetData>
    <row r="2" spans="1:4" ht="12.75">
      <c r="A2" s="1" t="s">
        <v>0</v>
      </c>
      <c r="D2" t="s">
        <v>40</v>
      </c>
    </row>
    <row r="5" spans="7:8" ht="12.75">
      <c r="G5" s="18" t="s">
        <v>21</v>
      </c>
      <c r="H5" s="18" t="s">
        <v>46</v>
      </c>
    </row>
    <row r="6" spans="3:8" ht="12.75">
      <c r="C6" s="18" t="s">
        <v>17</v>
      </c>
      <c r="D6" s="18" t="s">
        <v>18</v>
      </c>
      <c r="E6" s="18" t="s">
        <v>19</v>
      </c>
      <c r="F6" s="18" t="s">
        <v>20</v>
      </c>
      <c r="G6" t="s">
        <v>12</v>
      </c>
      <c r="H6" s="8" t="s">
        <v>47</v>
      </c>
    </row>
    <row r="7" spans="4:8" ht="12.75">
      <c r="D7" s="8" t="s">
        <v>6</v>
      </c>
      <c r="E7" t="s">
        <v>15</v>
      </c>
      <c r="F7" s="14" t="s">
        <v>14</v>
      </c>
      <c r="G7" s="8" t="s">
        <v>9</v>
      </c>
      <c r="H7" s="8" t="s">
        <v>51</v>
      </c>
    </row>
    <row r="8" spans="3:8" ht="12.75">
      <c r="C8" t="s">
        <v>8</v>
      </c>
      <c r="D8" s="8" t="s">
        <v>1</v>
      </c>
      <c r="E8" s="13" t="s">
        <v>16</v>
      </c>
      <c r="F8" s="8" t="s">
        <v>42</v>
      </c>
      <c r="G8" s="8" t="s">
        <v>13</v>
      </c>
      <c r="H8" s="8" t="s">
        <v>48</v>
      </c>
    </row>
    <row r="9" spans="2:12" ht="12.75">
      <c r="B9" s="13"/>
      <c r="C9" s="2"/>
      <c r="D9" s="9" t="s">
        <v>2</v>
      </c>
      <c r="F9" s="8" t="s">
        <v>41</v>
      </c>
      <c r="G9" s="9" t="s">
        <v>10</v>
      </c>
      <c r="H9" s="9" t="s">
        <v>50</v>
      </c>
      <c r="I9" s="2"/>
      <c r="J9" s="2"/>
      <c r="K9" s="2"/>
      <c r="L9" s="2"/>
    </row>
    <row r="10" spans="2:8" ht="12.75">
      <c r="B10" t="s">
        <v>5</v>
      </c>
      <c r="C10" s="8">
        <v>0</v>
      </c>
      <c r="D10" s="7">
        <v>30000</v>
      </c>
      <c r="E10" s="7">
        <f>3*15000</f>
        <v>45000</v>
      </c>
      <c r="F10" s="7">
        <v>30000</v>
      </c>
      <c r="G10" s="4">
        <v>0</v>
      </c>
      <c r="H10" s="8">
        <v>30000</v>
      </c>
    </row>
    <row r="11" spans="4:8" ht="12.75">
      <c r="D11" s="3"/>
      <c r="E11" s="3"/>
      <c r="F11" s="5"/>
      <c r="G11" s="5"/>
      <c r="H11" s="8"/>
    </row>
    <row r="12" spans="2:8" ht="12.75">
      <c r="B12" t="s">
        <v>3</v>
      </c>
      <c r="C12" s="10">
        <v>20800</v>
      </c>
      <c r="D12" s="6">
        <v>20800</v>
      </c>
      <c r="E12" s="5">
        <v>0</v>
      </c>
      <c r="F12" s="6">
        <f>B39</f>
        <v>16900</v>
      </c>
      <c r="G12" s="5">
        <f>80*130</f>
        <v>10400</v>
      </c>
      <c r="H12" s="8">
        <v>16900</v>
      </c>
    </row>
    <row r="13" spans="2:8" ht="12.75">
      <c r="B13" t="s">
        <v>7</v>
      </c>
      <c r="C13" s="10">
        <v>151200</v>
      </c>
      <c r="D13" s="6">
        <v>50400</v>
      </c>
      <c r="E13" s="6">
        <v>0</v>
      </c>
      <c r="F13" s="6">
        <f>B37</f>
        <v>39626.40131116865</v>
      </c>
      <c r="G13" s="5">
        <f>18000*3</f>
        <v>54000</v>
      </c>
      <c r="H13" s="15">
        <f>C37</f>
        <v>31626.401311168647</v>
      </c>
    </row>
    <row r="14" spans="2:8" ht="12.75">
      <c r="B14" s="2"/>
      <c r="C14" s="2"/>
      <c r="D14" s="11"/>
      <c r="E14" s="11"/>
      <c r="F14" s="11"/>
      <c r="G14" s="11"/>
      <c r="H14" s="9"/>
    </row>
    <row r="15" spans="2:8" ht="12.75">
      <c r="B15" t="s">
        <v>4</v>
      </c>
      <c r="C15" s="10">
        <v>172000</v>
      </c>
      <c r="D15" s="6">
        <f>SUM(D10:D14)</f>
        <v>101200</v>
      </c>
      <c r="E15" s="12">
        <f>E10</f>
        <v>45000</v>
      </c>
      <c r="F15" s="10">
        <f>SUM(F10:F13)</f>
        <v>86526.40131116865</v>
      </c>
      <c r="G15" s="10">
        <f>SUM(G10:G13)</f>
        <v>64400</v>
      </c>
      <c r="H15" s="28">
        <f>H13+H12</f>
        <v>48526.40131116865</v>
      </c>
    </row>
    <row r="18" ht="12.75">
      <c r="B18" t="s">
        <v>11</v>
      </c>
    </row>
    <row r="19" ht="12.75">
      <c r="B19" t="s">
        <v>31</v>
      </c>
    </row>
    <row r="20" ht="12.75">
      <c r="B20" t="s">
        <v>57</v>
      </c>
    </row>
    <row r="21" ht="12.75">
      <c r="B21" t="s">
        <v>58</v>
      </c>
    </row>
    <row r="22" ht="12.75">
      <c r="B22" t="s">
        <v>30</v>
      </c>
    </row>
    <row r="23" ht="12.75">
      <c r="B23" t="s">
        <v>38</v>
      </c>
    </row>
    <row r="24" spans="2:8" ht="12.75">
      <c r="B24" s="27" t="s">
        <v>56</v>
      </c>
      <c r="C24" s="27"/>
      <c r="D24" s="27"/>
      <c r="E24" s="27"/>
      <c r="F24" s="27"/>
      <c r="G24" s="27"/>
      <c r="H24" s="27"/>
    </row>
    <row r="25" spans="2:8" ht="12.75">
      <c r="B25" s="27" t="s">
        <v>54</v>
      </c>
      <c r="C25" s="27"/>
      <c r="D25" s="27"/>
      <c r="E25" s="27"/>
      <c r="F25" s="27"/>
      <c r="G25" s="27"/>
      <c r="H25" s="27"/>
    </row>
    <row r="26" spans="2:8" ht="13.5" thickBot="1">
      <c r="B26" s="27"/>
      <c r="C26" s="27"/>
      <c r="D26" s="27"/>
      <c r="E26" s="27"/>
      <c r="F26" s="27"/>
      <c r="G26" s="27"/>
      <c r="H26" s="27"/>
    </row>
    <row r="27" spans="5:7" ht="13.5" thickBot="1">
      <c r="E27" s="8" t="s">
        <v>43</v>
      </c>
      <c r="F27" s="32" t="s">
        <v>55</v>
      </c>
      <c r="G27" t="s">
        <v>44</v>
      </c>
    </row>
    <row r="28" spans="1:8" ht="12.75">
      <c r="A28" s="25" t="s">
        <v>37</v>
      </c>
      <c r="B28" s="17" t="s">
        <v>22</v>
      </c>
      <c r="C28" s="17" t="s">
        <v>45</v>
      </c>
      <c r="E28" s="17" t="s">
        <v>32</v>
      </c>
      <c r="G28" s="20" t="s">
        <v>39</v>
      </c>
      <c r="H28" t="s">
        <v>59</v>
      </c>
    </row>
    <row r="29" spans="1:8" ht="12.75">
      <c r="A29" t="s">
        <v>23</v>
      </c>
      <c r="B29" s="15">
        <f>(PI()*36^2*0.25+PI()*36*60)*0.25*0.3*10</f>
        <v>5852.7871136377835</v>
      </c>
      <c r="C29" s="15">
        <v>5852.78711363778</v>
      </c>
      <c r="E29" s="15">
        <f>C30+C32+C33+C36</f>
        <v>19486.79938271605</v>
      </c>
      <c r="F29" s="8" t="s">
        <v>34</v>
      </c>
      <c r="G29" s="21">
        <f>C37-E29</f>
        <v>12139.601928452597</v>
      </c>
      <c r="H29" t="s">
        <v>60</v>
      </c>
    </row>
    <row r="30" spans="1:8" ht="12.75">
      <c r="A30" t="s">
        <v>24</v>
      </c>
      <c r="B30" s="8">
        <f>0.5*25*4*26*24*0.3</f>
        <v>9360</v>
      </c>
      <c r="C30" s="15">
        <v>9360</v>
      </c>
      <c r="E30" s="9">
        <f>100*130</f>
        <v>13000</v>
      </c>
      <c r="F30" s="8" t="s">
        <v>3</v>
      </c>
      <c r="G30" s="22">
        <v>3900</v>
      </c>
      <c r="H30" t="s">
        <v>61</v>
      </c>
    </row>
    <row r="31" spans="1:7" ht="12.75">
      <c r="A31" t="s">
        <v>25</v>
      </c>
      <c r="B31" s="8">
        <f>0.5*10*4*26*12*0.3</f>
        <v>1872</v>
      </c>
      <c r="C31" s="15">
        <v>1872</v>
      </c>
      <c r="E31" s="15">
        <f>E30+E29</f>
        <v>32486.79938271605</v>
      </c>
      <c r="F31" s="8" t="s">
        <v>35</v>
      </c>
      <c r="G31" s="21">
        <f>G29+G30</f>
        <v>16039.601928452597</v>
      </c>
    </row>
    <row r="32" spans="1:6" ht="13.5" thickBot="1">
      <c r="A32" t="s">
        <v>28</v>
      </c>
      <c r="B32" s="15">
        <f>3480*38/27+38*29*1.25*0.3*15-276*38^2/27^2*3</f>
        <v>9456.42901234568</v>
      </c>
      <c r="C32" s="15">
        <f>9456.42901234568-8000</f>
        <v>1456.4290123456794</v>
      </c>
      <c r="D32" t="s">
        <v>49</v>
      </c>
      <c r="F32" s="8"/>
    </row>
    <row r="33" spans="1:7" ht="13.5" thickBot="1">
      <c r="A33" t="s">
        <v>36</v>
      </c>
      <c r="B33" s="15">
        <f>3450*38/27+2000*38/27</f>
        <v>7670.37037037037</v>
      </c>
      <c r="C33" s="15">
        <v>7670.37037037037</v>
      </c>
      <c r="E33" s="29">
        <f>3*E29+E30</f>
        <v>71460.39814814815</v>
      </c>
      <c r="F33" s="18" t="s">
        <v>52</v>
      </c>
      <c r="G33" s="30">
        <f>G31</f>
        <v>16039.601928452597</v>
      </c>
    </row>
    <row r="34" spans="1:7" ht="12.75">
      <c r="A34" t="s">
        <v>33</v>
      </c>
      <c r="B34" s="15">
        <f>2000*38/27</f>
        <v>2814.814814814815</v>
      </c>
      <c r="C34" s="15">
        <v>2814.814814814815</v>
      </c>
      <c r="E34" s="15"/>
      <c r="F34" s="18" t="s">
        <v>53</v>
      </c>
      <c r="G34" s="21"/>
    </row>
    <row r="35" spans="1:7" ht="12.75">
      <c r="A35" t="s">
        <v>27</v>
      </c>
      <c r="B35" s="8">
        <v>1600</v>
      </c>
      <c r="C35" s="15">
        <v>1600</v>
      </c>
      <c r="G35" s="19"/>
    </row>
    <row r="36" spans="1:7" ht="12.75">
      <c r="A36" t="s">
        <v>26</v>
      </c>
      <c r="B36" s="9">
        <v>1000</v>
      </c>
      <c r="C36" s="26">
        <v>1000</v>
      </c>
      <c r="G36" s="19"/>
    </row>
    <row r="37" spans="1:7" ht="12.75">
      <c r="A37" s="16" t="s">
        <v>29</v>
      </c>
      <c r="B37" s="15">
        <f>SUM(B29:B36)</f>
        <v>39626.40131116865</v>
      </c>
      <c r="C37" s="15">
        <f>SUM(C29:C36)</f>
        <v>31626.401311168647</v>
      </c>
      <c r="G37" s="23"/>
    </row>
    <row r="38" spans="3:6" ht="12.75">
      <c r="C38" s="8"/>
      <c r="E38" s="31"/>
      <c r="F38" s="1" t="s">
        <v>62</v>
      </c>
    </row>
    <row r="39" spans="1:3" ht="12.75">
      <c r="A39" t="s">
        <v>3</v>
      </c>
      <c r="B39" s="14">
        <f>130*130</f>
        <v>16900</v>
      </c>
      <c r="C39" s="8"/>
    </row>
    <row r="42" ht="12.75">
      <c r="G42" s="24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ORNL</dc:creator>
  <cp:keywords/>
  <dc:description/>
  <cp:lastModifiedBy>tbrown</cp:lastModifiedBy>
  <cp:lastPrinted>2005-05-19T15:18:51Z</cp:lastPrinted>
  <dcterms:created xsi:type="dcterms:W3CDTF">2005-05-10T15:44:45Z</dcterms:created>
  <dcterms:modified xsi:type="dcterms:W3CDTF">2005-05-19T15:21:54Z</dcterms:modified>
  <cp:category/>
  <cp:version/>
  <cp:contentType/>
  <cp:contentStatus/>
</cp:coreProperties>
</file>