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300" windowHeight="10500" activeTab="1"/>
  </bookViews>
  <sheets>
    <sheet name="ROM Stage 3 Cost" sheetId="1" r:id="rId1"/>
    <sheet name="Stage 1, 2, 4, 5 Cost" sheetId="2" r:id="rId2"/>
    <sheet name="Cost History" sheetId="3" r:id="rId3"/>
    <sheet name="Plate" sheetId="4" r:id="rId4"/>
  </sheets>
  <definedNames>
    <definedName name="Bom_Report" localSheetId="2">'Cost History'!$A$14:$O$26</definedName>
    <definedName name="rate">'Stage 1, 2, 4, 5 Cost'!$I$2</definedName>
    <definedName name="Workspace___BOM_2" localSheetId="2">'Cost History'!#REF!</definedName>
  </definedNames>
  <calcPr fullCalcOnLoad="1" refMode="R1C1"/>
</workbook>
</file>

<file path=xl/sharedStrings.xml><?xml version="1.0" encoding="utf-8"?>
<sst xmlns="http://schemas.openxmlformats.org/spreadsheetml/2006/main" count="227" uniqueCount="125">
  <si>
    <t>(lbs)</t>
  </si>
  <si>
    <t>MATERIAL COSTS</t>
  </si>
  <si>
    <t>Plate:</t>
  </si>
  <si>
    <t>L</t>
  </si>
  <si>
    <t>W</t>
  </si>
  <si>
    <t>thk</t>
  </si>
  <si>
    <t>density</t>
  </si>
  <si>
    <t>Weight</t>
  </si>
  <si>
    <t>$ / lb</t>
  </si>
  <si>
    <t>Unit</t>
  </si>
  <si>
    <t>Cost</t>
  </si>
  <si>
    <t>Item</t>
  </si>
  <si>
    <t>Qnty</t>
  </si>
  <si>
    <t>Total</t>
  </si>
  <si>
    <t>Cost per</t>
  </si>
  <si>
    <t>Lb</t>
  </si>
  <si>
    <t>Hours</t>
  </si>
  <si>
    <t>Rate</t>
  </si>
  <si>
    <t>($/hr)</t>
  </si>
  <si>
    <t>Drafting (13 wks to complete fab dwgs)</t>
  </si>
  <si>
    <t>Structure:</t>
  </si>
  <si>
    <t xml:space="preserve">  Turning fixture structure</t>
  </si>
  <si>
    <t xml:space="preserve">  Base plate structure</t>
  </si>
  <si>
    <t xml:space="preserve">  VV support stand</t>
  </si>
  <si>
    <t>Nook screw systems:</t>
  </si>
  <si>
    <t xml:space="preserve">  254-RA/EK/CN/144.00/20254/SF</t>
  </si>
  <si>
    <t xml:space="preserve">  254-RA/EK/CN/36.00/20254/SF</t>
  </si>
  <si>
    <t xml:space="preserve">  10-MSJ 8:1/SEE-1/SEE-2/FT/20/S</t>
  </si>
  <si>
    <t xml:space="preserve">  050-RA/EK/CN/8.23/20050/SF</t>
  </si>
  <si>
    <t>Comments</t>
  </si>
  <si>
    <t>Nook machine screw jack, quote, 3-4 week delivery</t>
  </si>
  <si>
    <t>Motor systems</t>
  </si>
  <si>
    <t>Cost ($)</t>
  </si>
  <si>
    <t xml:space="preserve">  In-line encoder</t>
  </si>
  <si>
    <t>Gears</t>
  </si>
  <si>
    <t>Bearing systems</t>
  </si>
  <si>
    <t xml:space="preserve">  Bushings</t>
  </si>
  <si>
    <t xml:space="preserve">  Lubrite plate</t>
  </si>
  <si>
    <t>Hardware</t>
  </si>
  <si>
    <t xml:space="preserve">  TOTAL ESTIMATED HARDWARE COST</t>
  </si>
  <si>
    <t>Description</t>
  </si>
  <si>
    <t xml:space="preserve">  Gantry structure</t>
  </si>
  <si>
    <t>Nook 144" screw and nut assembly, quote, 3-4 week delivery</t>
  </si>
  <si>
    <t>Nook 36" screw and nut assembly, quote, 3-4 week delivery</t>
  </si>
  <si>
    <t>Nook 8.23" screw and nut assembly, quote, 3-4 week delivery</t>
  </si>
  <si>
    <t>Control system hardware / software</t>
  </si>
  <si>
    <t xml:space="preserve">  Reducer</t>
  </si>
  <si>
    <t xml:space="preserve"> </t>
  </si>
  <si>
    <t xml:space="preserve">  Motor - 1/2 hp, CD3450</t>
  </si>
  <si>
    <t>Based on 1/2 hp DC motor price from Baldor ($491)</t>
  </si>
  <si>
    <t>Misc. Items</t>
  </si>
  <si>
    <t>Management / Contracts</t>
  </si>
  <si>
    <t>Stress Analysis</t>
  </si>
  <si>
    <t xml:space="preserve">Engineering - Design/Liaison </t>
  </si>
  <si>
    <t xml:space="preserve">  </t>
  </si>
  <si>
    <t xml:space="preserve">Outside Vendor Support Cost </t>
  </si>
  <si>
    <t>Instillation Costs</t>
  </si>
  <si>
    <t>Assumes a 3 technicians plus a crane operator</t>
  </si>
  <si>
    <t>Expected</t>
  </si>
  <si>
    <t>days</t>
  </si>
  <si>
    <t>men</t>
  </si>
  <si>
    <t>Nb.</t>
  </si>
  <si>
    <t>Electrical drafting</t>
  </si>
  <si>
    <t>Technicians - device set up</t>
  </si>
  <si>
    <t>Electrical tech's</t>
  </si>
  <si>
    <t>Integrated system test</t>
  </si>
  <si>
    <t xml:space="preserve">  TOTAL INSTALLATION COST ESTIMATE</t>
  </si>
  <si>
    <t xml:space="preserve">  TOTAL SYSTEM COST ESTIMATE</t>
  </si>
  <si>
    <t>MCAF Cost Estimate</t>
  </si>
  <si>
    <t xml:space="preserve">  Controller - BC202</t>
  </si>
  <si>
    <t>Based on DC controller price from Baldor ($377)</t>
  </si>
  <si>
    <t xml:space="preserve">  Limit switches</t>
  </si>
  <si>
    <t>McMaster-Carr</t>
  </si>
  <si>
    <t>Stage 2 Estimated Hardware Cost</t>
  </si>
  <si>
    <t>Stage 1 Estimated Hardware Cost</t>
  </si>
  <si>
    <t>crane lift assumed,  add $3500 for screw jack</t>
  </si>
  <si>
    <t>Stage 4 Estimated Hardware Cost</t>
  </si>
  <si>
    <t>Stage 5 Estimated Hardware Cost</t>
  </si>
  <si>
    <t>None reqd, assumes Leica measurement system used</t>
  </si>
  <si>
    <t>Comparitive Hardware Cost Estimate</t>
  </si>
  <si>
    <t>Stage 1</t>
  </si>
  <si>
    <t>Stage 2</t>
  </si>
  <si>
    <t>Stage 3</t>
  </si>
  <si>
    <t>Stage 4</t>
  </si>
  <si>
    <t>Stage 5</t>
  </si>
  <si>
    <t xml:space="preserve">Present </t>
  </si>
  <si>
    <t>Budget</t>
  </si>
  <si>
    <t xml:space="preserve">Origional </t>
  </si>
  <si>
    <t>Estimate</t>
  </si>
  <si>
    <t xml:space="preserve"> allocated to  Stage 3 Vendor engineering</t>
  </si>
  <si>
    <t>Outboard TF supports</t>
  </si>
  <si>
    <t>Inboard support column</t>
  </si>
  <si>
    <t>Metrology support stand</t>
  </si>
  <si>
    <t>Outboard rollers - 8756T21</t>
  </si>
  <si>
    <t>Center pole bearing</t>
  </si>
  <si>
    <t>Support stand structure</t>
  </si>
  <si>
    <t>Lift system</t>
  </si>
  <si>
    <t>Machine hoist ring</t>
  </si>
  <si>
    <t>Modified VV blank-off cover</t>
  </si>
  <si>
    <t xml:space="preserve">Clamp down bracket </t>
  </si>
  <si>
    <t>$ per</t>
  </si>
  <si>
    <t>Assume 2 sets are needed</t>
  </si>
  <si>
    <t>Rollers</t>
  </si>
  <si>
    <t xml:space="preserve">  Hilman roller - 8-0T plus R &amp; U guides</t>
  </si>
  <si>
    <t xml:space="preserve">  Hilman concave roller</t>
  </si>
  <si>
    <t>Hilman Roller phone quote</t>
  </si>
  <si>
    <t xml:space="preserve">  GB15 Type E </t>
  </si>
  <si>
    <t xml:space="preserve">  C-1800-03</t>
  </si>
  <si>
    <t>Nook miter gear assembly, quote</t>
  </si>
  <si>
    <t>Nook shaft flexible couplings, quote</t>
  </si>
  <si>
    <t xml:space="preserve"> with $2/lb steel constructin cost</t>
  </si>
  <si>
    <t xml:space="preserve"> with $7/lb steel constructin cost</t>
  </si>
  <si>
    <t xml:space="preserve"> 3 $/lb</t>
  </si>
  <si>
    <t xml:space="preserve"> 7 $/lb</t>
  </si>
  <si>
    <t xml:space="preserve">  $24,800 at $7/lb</t>
  </si>
  <si>
    <t xml:space="preserve">  $73,566 at $7/lb</t>
  </si>
  <si>
    <t xml:space="preserve">  $6,378 at $7/lb</t>
  </si>
  <si>
    <t>Misc Hardware</t>
  </si>
  <si>
    <t>Blank-off cover tube attachment</t>
  </si>
  <si>
    <t>Contingency</t>
  </si>
  <si>
    <t>hrs</t>
  </si>
  <si>
    <t>wks</t>
  </si>
  <si>
    <t>drill and tap about 5 holes.</t>
  </si>
  <si>
    <t xml:space="preserve">PPPL Shop Rate ($/hr) = </t>
  </si>
  <si>
    <t>Equiv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</si>
</sst>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_);\(#,##0.0\)"/>
    <numFmt numFmtId="169" formatCode="0.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3" fontId="0" fillId="0" borderId="0" xfId="0" applyNumberFormat="1" applyAlignment="1">
      <alignment/>
    </xf>
    <xf numFmtId="41" fontId="0" fillId="0" borderId="0" xfId="15" applyNumberFormat="1" applyAlignment="1">
      <alignment/>
    </xf>
    <xf numFmtId="41" fontId="0" fillId="0" borderId="0" xfId="0" applyNumberFormat="1" applyAlignment="1">
      <alignment/>
    </xf>
    <xf numFmtId="41" fontId="1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41" fontId="1" fillId="0" borderId="0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0" fillId="0" borderId="2" xfId="0" applyNumberFormat="1" applyBorder="1" applyAlignment="1">
      <alignment/>
    </xf>
    <xf numFmtId="0" fontId="1" fillId="0" borderId="1" xfId="0" applyFont="1" applyBorder="1" applyAlignment="1">
      <alignment/>
    </xf>
    <xf numFmtId="41" fontId="0" fillId="0" borderId="0" xfId="0" applyNumberFormat="1" applyBorder="1" applyAlignment="1">
      <alignment/>
    </xf>
    <xf numFmtId="37" fontId="0" fillId="0" borderId="0" xfId="15" applyNumberFormat="1" applyAlignment="1">
      <alignment/>
    </xf>
    <xf numFmtId="37" fontId="0" fillId="0" borderId="0" xfId="15" applyNumberFormat="1" applyFont="1" applyAlignment="1">
      <alignment/>
    </xf>
    <xf numFmtId="37" fontId="0" fillId="0" borderId="2" xfId="15" applyNumberFormat="1" applyBorder="1" applyAlignment="1">
      <alignment/>
    </xf>
    <xf numFmtId="43" fontId="0" fillId="0" borderId="0" xfId="15" applyNumberFormat="1" applyAlignment="1">
      <alignment/>
    </xf>
    <xf numFmtId="41" fontId="0" fillId="0" borderId="0" xfId="15" applyNumberFormat="1" applyFont="1" applyAlignment="1">
      <alignment/>
    </xf>
    <xf numFmtId="37" fontId="0" fillId="0" borderId="0" xfId="0" applyNumberFormat="1" applyAlignment="1">
      <alignment/>
    </xf>
    <xf numFmtId="41" fontId="0" fillId="0" borderId="0" xfId="15" applyNumberFormat="1" applyFill="1" applyAlignment="1">
      <alignment/>
    </xf>
    <xf numFmtId="37" fontId="0" fillId="0" borderId="3" xfId="15" applyNumberFormat="1" applyBorder="1" applyAlignment="1">
      <alignment vertical="top"/>
    </xf>
    <xf numFmtId="41" fontId="1" fillId="0" borderId="0" xfId="15" applyNumberFormat="1" applyFont="1" applyFill="1" applyAlignment="1">
      <alignment/>
    </xf>
    <xf numFmtId="41" fontId="1" fillId="0" borderId="2" xfId="15" applyNumberFormat="1" applyFont="1" applyBorder="1" applyAlignment="1">
      <alignment horizontal="center"/>
    </xf>
    <xf numFmtId="37" fontId="0" fillId="0" borderId="0" xfId="15" applyNumberFormat="1" applyAlignment="1">
      <alignment horizontal="center"/>
    </xf>
    <xf numFmtId="37" fontId="0" fillId="0" borderId="0" xfId="15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68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6">
      <selection activeCell="D12" sqref="D12"/>
    </sheetView>
  </sheetViews>
  <sheetFormatPr defaultColWidth="9.140625" defaultRowHeight="12.75"/>
  <cols>
    <col min="1" max="1" width="6.7109375" style="2" customWidth="1"/>
    <col min="2" max="2" width="33.7109375" style="0" customWidth="1"/>
    <col min="3" max="3" width="10.8515625" style="0" customWidth="1"/>
    <col min="4" max="4" width="7.140625" style="4" customWidth="1"/>
    <col min="6" max="6" width="5.8515625" style="4" customWidth="1"/>
    <col min="7" max="7" width="11.421875" style="0" customWidth="1"/>
    <col min="8" max="8" width="51.421875" style="0" customWidth="1"/>
    <col min="9" max="9" width="9.8515625" style="4" customWidth="1"/>
  </cols>
  <sheetData>
    <row r="1" spans="2:4" ht="12.75">
      <c r="B1" s="1" t="s">
        <v>68</v>
      </c>
      <c r="C1" s="7" t="s">
        <v>9</v>
      </c>
      <c r="D1" s="7" t="s">
        <v>14</v>
      </c>
    </row>
    <row r="2" spans="1:8" ht="12.75">
      <c r="A2" s="7"/>
      <c r="B2" s="7"/>
      <c r="C2" s="7" t="s">
        <v>7</v>
      </c>
      <c r="D2" s="7" t="s">
        <v>15</v>
      </c>
      <c r="E2" s="7" t="s">
        <v>9</v>
      </c>
      <c r="F2" s="7"/>
      <c r="G2" s="7" t="s">
        <v>13</v>
      </c>
      <c r="H2" s="4"/>
    </row>
    <row r="3" spans="1:8" ht="13.5" thickBot="1">
      <c r="A3" s="3" t="s">
        <v>11</v>
      </c>
      <c r="B3" s="3" t="s">
        <v>40</v>
      </c>
      <c r="C3" s="3" t="s">
        <v>0</v>
      </c>
      <c r="D3" s="3"/>
      <c r="E3" s="3" t="s">
        <v>32</v>
      </c>
      <c r="F3" s="3" t="s">
        <v>12</v>
      </c>
      <c r="G3" s="3" t="s">
        <v>32</v>
      </c>
      <c r="H3" s="3" t="s">
        <v>29</v>
      </c>
    </row>
    <row r="4" spans="1:7" ht="12.75">
      <c r="A4" s="2">
        <v>1</v>
      </c>
      <c r="B4" s="1" t="s">
        <v>20</v>
      </c>
      <c r="G4" s="13">
        <f>SUM(G5:G8)</f>
        <v>125445</v>
      </c>
    </row>
    <row r="5" spans="2:7" ht="12.75">
      <c r="B5" t="s">
        <v>41</v>
      </c>
      <c r="C5" s="10">
        <v>10921</v>
      </c>
      <c r="D5" s="4">
        <v>3</v>
      </c>
      <c r="E5" s="11">
        <f>C5*D5</f>
        <v>32763</v>
      </c>
      <c r="F5" s="4">
        <v>1</v>
      </c>
      <c r="G5" s="12">
        <f>E5*F5</f>
        <v>32763</v>
      </c>
    </row>
    <row r="6" spans="2:7" ht="12.75">
      <c r="B6" t="s">
        <v>21</v>
      </c>
      <c r="C6" s="10">
        <v>19129</v>
      </c>
      <c r="D6" s="4">
        <v>3</v>
      </c>
      <c r="E6" s="11">
        <f>C6*D6</f>
        <v>57387</v>
      </c>
      <c r="F6" s="4">
        <v>1</v>
      </c>
      <c r="G6" s="12">
        <f>E6*F6</f>
        <v>57387</v>
      </c>
    </row>
    <row r="7" spans="2:7" ht="12.75">
      <c r="B7" t="s">
        <v>22</v>
      </c>
      <c r="C7" s="10">
        <v>10604</v>
      </c>
      <c r="D7" s="4">
        <v>3</v>
      </c>
      <c r="E7" s="11">
        <f>C7*D7</f>
        <v>31812</v>
      </c>
      <c r="F7" s="4">
        <v>1</v>
      </c>
      <c r="G7" s="12">
        <f>E7*F7</f>
        <v>31812</v>
      </c>
    </row>
    <row r="8" spans="2:7" ht="12.75">
      <c r="B8" t="s">
        <v>23</v>
      </c>
      <c r="C8" s="10">
        <v>1161</v>
      </c>
      <c r="D8" s="4">
        <v>3</v>
      </c>
      <c r="E8" s="11">
        <f>C8*D8</f>
        <v>3483</v>
      </c>
      <c r="F8" s="4">
        <v>1</v>
      </c>
      <c r="G8" s="12">
        <f>E8*F8</f>
        <v>3483</v>
      </c>
    </row>
    <row r="9" spans="1:7" ht="12.75">
      <c r="A9" s="2">
        <v>2</v>
      </c>
      <c r="B9" s="1" t="s">
        <v>24</v>
      </c>
      <c r="G9" s="13">
        <f>SUM(G10:G15)</f>
        <v>17256.190000000002</v>
      </c>
    </row>
    <row r="10" spans="2:8" ht="12.75">
      <c r="B10" t="s">
        <v>25</v>
      </c>
      <c r="E10" s="14">
        <v>4063.43</v>
      </c>
      <c r="F10" s="4">
        <v>1</v>
      </c>
      <c r="G10" s="12">
        <f aca="true" t="shared" si="0" ref="G10:G15">E10*F10</f>
        <v>4063.43</v>
      </c>
      <c r="H10" t="s">
        <v>42</v>
      </c>
    </row>
    <row r="11" spans="2:8" ht="12.75">
      <c r="B11" t="s">
        <v>26</v>
      </c>
      <c r="E11" s="14">
        <v>3336.09</v>
      </c>
      <c r="F11" s="4">
        <v>1</v>
      </c>
      <c r="G11" s="12">
        <f t="shared" si="0"/>
        <v>3336.09</v>
      </c>
      <c r="H11" t="s">
        <v>43</v>
      </c>
    </row>
    <row r="12" spans="2:8" ht="12.75">
      <c r="B12" t="s">
        <v>27</v>
      </c>
      <c r="E12" s="14">
        <v>817</v>
      </c>
      <c r="F12" s="4">
        <v>4</v>
      </c>
      <c r="G12" s="12">
        <f t="shared" si="0"/>
        <v>3268</v>
      </c>
      <c r="H12" t="s">
        <v>30</v>
      </c>
    </row>
    <row r="13" spans="2:8" ht="12.75">
      <c r="B13" t="s">
        <v>28</v>
      </c>
      <c r="E13" s="14">
        <v>959.17</v>
      </c>
      <c r="F13" s="4">
        <v>1</v>
      </c>
      <c r="G13" s="12">
        <f t="shared" si="0"/>
        <v>959.17</v>
      </c>
      <c r="H13" t="s">
        <v>44</v>
      </c>
    </row>
    <row r="14" spans="2:8" ht="12.75">
      <c r="B14" t="s">
        <v>106</v>
      </c>
      <c r="E14" s="14">
        <v>291.75</v>
      </c>
      <c r="F14" s="4">
        <v>4</v>
      </c>
      <c r="G14" s="12">
        <f t="shared" si="0"/>
        <v>1167</v>
      </c>
      <c r="H14" t="s">
        <v>108</v>
      </c>
    </row>
    <row r="15" spans="2:8" ht="13.5" customHeight="1">
      <c r="B15" t="s">
        <v>107</v>
      </c>
      <c r="E15" s="14">
        <v>297.5</v>
      </c>
      <c r="F15" s="4">
        <v>15</v>
      </c>
      <c r="G15" s="12">
        <f t="shared" si="0"/>
        <v>4462.5</v>
      </c>
      <c r="H15" t="s">
        <v>109</v>
      </c>
    </row>
    <row r="16" spans="1:7" ht="13.5" customHeight="1">
      <c r="A16" s="2">
        <v>3</v>
      </c>
      <c r="B16" s="1" t="s">
        <v>31</v>
      </c>
      <c r="E16" s="14" t="s">
        <v>47</v>
      </c>
      <c r="F16" s="4" t="s">
        <v>47</v>
      </c>
      <c r="G16" s="13">
        <f>SUM(G17:G21)</f>
        <v>13300</v>
      </c>
    </row>
    <row r="17" spans="2:8" ht="12.75">
      <c r="B17" t="s">
        <v>48</v>
      </c>
      <c r="E17">
        <v>500</v>
      </c>
      <c r="F17" s="4">
        <v>7</v>
      </c>
      <c r="G17" s="28">
        <f aca="true" t="shared" si="1" ref="G17:G25">E17*F17</f>
        <v>3500</v>
      </c>
      <c r="H17" t="s">
        <v>49</v>
      </c>
    </row>
    <row r="18" spans="2:7" ht="12.75">
      <c r="B18" t="s">
        <v>46</v>
      </c>
      <c r="E18">
        <v>500</v>
      </c>
      <c r="F18" s="4">
        <v>7</v>
      </c>
      <c r="G18" s="28">
        <f t="shared" si="1"/>
        <v>3500</v>
      </c>
    </row>
    <row r="19" spans="2:8" ht="12.75">
      <c r="B19" t="s">
        <v>69</v>
      </c>
      <c r="E19">
        <v>400</v>
      </c>
      <c r="F19" s="4">
        <v>7</v>
      </c>
      <c r="G19" s="28">
        <f t="shared" si="1"/>
        <v>2800</v>
      </c>
      <c r="H19" t="s">
        <v>70</v>
      </c>
    </row>
    <row r="20" spans="2:7" ht="12.75">
      <c r="B20" t="s">
        <v>33</v>
      </c>
      <c r="E20">
        <v>300</v>
      </c>
      <c r="F20" s="4">
        <v>7</v>
      </c>
      <c r="G20" s="28">
        <f t="shared" si="1"/>
        <v>2100</v>
      </c>
    </row>
    <row r="21" spans="2:7" ht="12.75">
      <c r="B21" t="s">
        <v>71</v>
      </c>
      <c r="E21">
        <v>200</v>
      </c>
      <c r="F21" s="4">
        <v>7</v>
      </c>
      <c r="G21" s="28">
        <f t="shared" si="1"/>
        <v>1400</v>
      </c>
    </row>
    <row r="22" spans="1:7" ht="11.25" customHeight="1">
      <c r="A22" s="2">
        <v>4</v>
      </c>
      <c r="B22" s="1" t="s">
        <v>102</v>
      </c>
      <c r="G22" s="30">
        <f>SUM(G23:G24)</f>
        <v>17600</v>
      </c>
    </row>
    <row r="23" spans="2:8" ht="11.25" customHeight="1">
      <c r="B23" s="15" t="s">
        <v>103</v>
      </c>
      <c r="E23">
        <v>950</v>
      </c>
      <c r="F23" s="4">
        <v>8</v>
      </c>
      <c r="G23" s="28">
        <f>E23*F23</f>
        <v>7600</v>
      </c>
      <c r="H23" t="s">
        <v>105</v>
      </c>
    </row>
    <row r="24" spans="2:8" ht="11.25" customHeight="1">
      <c r="B24" s="15" t="s">
        <v>104</v>
      </c>
      <c r="E24">
        <v>2500</v>
      </c>
      <c r="F24" s="4">
        <v>4</v>
      </c>
      <c r="G24" s="28">
        <f>E24*F24</f>
        <v>10000</v>
      </c>
      <c r="H24" t="s">
        <v>105</v>
      </c>
    </row>
    <row r="25" spans="1:7" ht="12.75">
      <c r="A25" s="2">
        <v>5</v>
      </c>
      <c r="B25" s="1" t="s">
        <v>34</v>
      </c>
      <c r="E25" s="14">
        <v>1500</v>
      </c>
      <c r="F25" s="4">
        <v>3</v>
      </c>
      <c r="G25" s="13">
        <f t="shared" si="1"/>
        <v>4500</v>
      </c>
    </row>
    <row r="26" spans="1:7" ht="12.75">
      <c r="A26" s="2">
        <v>6</v>
      </c>
      <c r="B26" s="1" t="s">
        <v>35</v>
      </c>
      <c r="G26" s="13">
        <f>SUM(G27:G28)</f>
        <v>1800</v>
      </c>
    </row>
    <row r="27" spans="2:7" ht="12.75">
      <c r="B27" t="s">
        <v>36</v>
      </c>
      <c r="E27" s="14">
        <v>200</v>
      </c>
      <c r="F27" s="4">
        <v>4</v>
      </c>
      <c r="G27" s="16">
        <f>E27*F27</f>
        <v>800</v>
      </c>
    </row>
    <row r="28" spans="2:7" ht="12.75">
      <c r="B28" s="15" t="s">
        <v>37</v>
      </c>
      <c r="E28" s="14">
        <v>1000</v>
      </c>
      <c r="F28" s="4">
        <v>1</v>
      </c>
      <c r="G28" s="16">
        <f>E28*F28</f>
        <v>1000</v>
      </c>
    </row>
    <row r="29" spans="1:7" ht="12.75">
      <c r="A29" s="2">
        <v>7</v>
      </c>
      <c r="B29" s="1" t="s">
        <v>50</v>
      </c>
      <c r="G29" s="13">
        <v>8000</v>
      </c>
    </row>
    <row r="30" spans="1:7" ht="12.75">
      <c r="A30" s="2">
        <v>8</v>
      </c>
      <c r="B30" s="1" t="s">
        <v>38</v>
      </c>
      <c r="E30" s="14"/>
      <c r="G30" s="17">
        <v>2000</v>
      </c>
    </row>
    <row r="31" spans="1:7" ht="13.5" thickBot="1">
      <c r="A31" s="2">
        <v>9</v>
      </c>
      <c r="B31" s="1" t="s">
        <v>45</v>
      </c>
      <c r="E31" s="14"/>
      <c r="G31" s="17">
        <v>5000</v>
      </c>
    </row>
    <row r="32" spans="2:10" ht="13.5" thickBot="1">
      <c r="B32" s="15"/>
      <c r="E32" s="14"/>
      <c r="G32" s="18">
        <f>G4+G9+G16+G22+G25+G26+G29+G30+G31</f>
        <v>194901.19</v>
      </c>
      <c r="H32" s="1" t="s">
        <v>39</v>
      </c>
      <c r="I32" s="31">
        <v>153086</v>
      </c>
      <c r="J32" s="15" t="s">
        <v>110</v>
      </c>
    </row>
    <row r="33" spans="9:10" ht="13.5" thickBot="1">
      <c r="I33" s="31">
        <v>360000</v>
      </c>
      <c r="J33" s="15" t="s">
        <v>111</v>
      </c>
    </row>
    <row r="34" spans="3:6" ht="12.75">
      <c r="C34" s="4"/>
      <c r="F34" s="2" t="s">
        <v>17</v>
      </c>
    </row>
    <row r="35" spans="1:7" ht="13.5" thickBot="1">
      <c r="A35" s="2">
        <v>10</v>
      </c>
      <c r="B35" s="20" t="s">
        <v>55</v>
      </c>
      <c r="C35" s="8"/>
      <c r="D35" s="9"/>
      <c r="E35" s="3" t="s">
        <v>16</v>
      </c>
      <c r="F35" s="3" t="s">
        <v>18</v>
      </c>
      <c r="G35" s="8"/>
    </row>
    <row r="36" spans="2:7" ht="12.75">
      <c r="B36" t="s">
        <v>19</v>
      </c>
      <c r="E36" s="4">
        <v>520</v>
      </c>
      <c r="F36" s="4">
        <v>102</v>
      </c>
      <c r="G36" s="11">
        <f>E36*F36</f>
        <v>53040</v>
      </c>
    </row>
    <row r="37" spans="2:7" ht="12.75">
      <c r="B37" t="s">
        <v>62</v>
      </c>
      <c r="E37" s="4">
        <v>120</v>
      </c>
      <c r="F37" s="4">
        <v>102</v>
      </c>
      <c r="G37" s="11">
        <f>E37*F37</f>
        <v>12240</v>
      </c>
    </row>
    <row r="38" spans="2:7" ht="12.75">
      <c r="B38" t="s">
        <v>53</v>
      </c>
      <c r="E38" s="4">
        <v>1750</v>
      </c>
      <c r="F38" s="4">
        <v>165</v>
      </c>
      <c r="G38" s="11">
        <f>E38*F38</f>
        <v>288750</v>
      </c>
    </row>
    <row r="39" spans="2:7" ht="12.75">
      <c r="B39" t="s">
        <v>52</v>
      </c>
      <c r="E39" s="4">
        <v>516</v>
      </c>
      <c r="F39" s="4">
        <v>165</v>
      </c>
      <c r="G39" s="11">
        <f>E39*F39</f>
        <v>85140</v>
      </c>
    </row>
    <row r="40" spans="2:7" ht="13.5" thickBot="1">
      <c r="B40" t="s">
        <v>51</v>
      </c>
      <c r="E40" s="4">
        <v>875</v>
      </c>
      <c r="F40" s="4">
        <v>165</v>
      </c>
      <c r="G40" s="11">
        <f>E40*F40</f>
        <v>144375</v>
      </c>
    </row>
    <row r="41" spans="7:8" ht="13.5" thickBot="1">
      <c r="G41" s="19">
        <f>SUM(G36:G40)</f>
        <v>583545</v>
      </c>
      <c r="H41" t="s">
        <v>54</v>
      </c>
    </row>
    <row r="42" ht="12.75">
      <c r="G42" s="21"/>
    </row>
    <row r="43" spans="3:6" ht="12.75">
      <c r="C43" s="2" t="s">
        <v>58</v>
      </c>
      <c r="D43" s="2" t="s">
        <v>61</v>
      </c>
      <c r="F43" s="2" t="s">
        <v>17</v>
      </c>
    </row>
    <row r="44" spans="1:7" ht="13.5" thickBot="1">
      <c r="A44" s="2">
        <v>11</v>
      </c>
      <c r="B44" s="20" t="s">
        <v>56</v>
      </c>
      <c r="C44" s="3" t="s">
        <v>59</v>
      </c>
      <c r="D44" s="3" t="s">
        <v>60</v>
      </c>
      <c r="E44" s="3" t="s">
        <v>16</v>
      </c>
      <c r="F44" s="3" t="s">
        <v>18</v>
      </c>
      <c r="G44" s="8"/>
    </row>
    <row r="45" spans="2:8" ht="12.75">
      <c r="B45" t="s">
        <v>63</v>
      </c>
      <c r="C45" s="4">
        <v>15</v>
      </c>
      <c r="D45" s="4">
        <v>4</v>
      </c>
      <c r="E45" s="4">
        <f>C45*D45*8</f>
        <v>480</v>
      </c>
      <c r="F45" s="4">
        <v>75</v>
      </c>
      <c r="G45" s="22">
        <f>F45*E45</f>
        <v>36000</v>
      </c>
      <c r="H45" t="s">
        <v>57</v>
      </c>
    </row>
    <row r="46" spans="2:7" ht="12.75">
      <c r="B46" t="s">
        <v>64</v>
      </c>
      <c r="C46" s="4">
        <v>10</v>
      </c>
      <c r="D46" s="4">
        <v>2</v>
      </c>
      <c r="E46" s="4">
        <f>C46*D46*8</f>
        <v>160</v>
      </c>
      <c r="F46" s="4">
        <v>75</v>
      </c>
      <c r="G46" s="22">
        <f>F46*E46</f>
        <v>12000</v>
      </c>
    </row>
    <row r="47" spans="2:7" ht="13.5" thickBot="1">
      <c r="B47" t="s">
        <v>65</v>
      </c>
      <c r="C47" s="4">
        <v>15</v>
      </c>
      <c r="D47" s="4">
        <v>2</v>
      </c>
      <c r="E47" s="4">
        <f>C47*D47*8</f>
        <v>240</v>
      </c>
      <c r="F47" s="4">
        <v>165</v>
      </c>
      <c r="G47" s="22">
        <f>F47*E47</f>
        <v>39600</v>
      </c>
    </row>
    <row r="48" spans="3:8" ht="13.5" thickBot="1">
      <c r="C48" s="4"/>
      <c r="E48" s="4"/>
      <c r="G48" s="24">
        <f>SUM(G45:G47)</f>
        <v>87600</v>
      </c>
      <c r="H48" s="1" t="s">
        <v>66</v>
      </c>
    </row>
    <row r="49" ht="13.5" thickBot="1"/>
    <row r="50" spans="7:8" ht="13.5" thickBot="1">
      <c r="G50" s="19">
        <f>G32+G41+G48</f>
        <v>866046.19</v>
      </c>
      <c r="H50" s="1" t="s">
        <v>67</v>
      </c>
    </row>
  </sheetData>
  <printOptions/>
  <pageMargins left="0.75" right="0.75" top="1" bottom="1" header="0.5" footer="0.5"/>
  <pageSetup horizontalDpi="600" verticalDpi="600" orientation="landscape" scale="70" r:id="rId1"/>
  <ignoredErrors>
    <ignoredError sqref="G22 G26 G16 G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47"/>
  <sheetViews>
    <sheetView tabSelected="1" workbookViewId="0" topLeftCell="A1">
      <selection activeCell="M10" sqref="M10"/>
    </sheetView>
  </sheetViews>
  <sheetFormatPr defaultColWidth="9.140625" defaultRowHeight="12.75"/>
  <cols>
    <col min="1" max="1" width="3.7109375" style="0" customWidth="1"/>
    <col min="2" max="2" width="28.421875" style="0" customWidth="1"/>
    <col min="3" max="3" width="8.8515625" style="4" customWidth="1"/>
    <col min="4" max="4" width="5.8515625" style="4" customWidth="1"/>
    <col min="5" max="5" width="8.421875" style="0" customWidth="1"/>
    <col min="6" max="6" width="5.7109375" style="0" customWidth="1"/>
    <col min="8" max="8" width="25.7109375" style="0" customWidth="1"/>
    <col min="9" max="9" width="8.57421875" style="0" customWidth="1"/>
    <col min="10" max="10" width="6.140625" style="0" customWidth="1"/>
    <col min="11" max="11" width="6.7109375" style="0" customWidth="1"/>
  </cols>
  <sheetData>
    <row r="2" spans="2:9" ht="12.75">
      <c r="B2" s="1" t="s">
        <v>74</v>
      </c>
      <c r="H2" s="37" t="s">
        <v>123</v>
      </c>
      <c r="I2" s="4">
        <v>75</v>
      </c>
    </row>
    <row r="3" spans="3:9" ht="12.75">
      <c r="C3" s="7" t="s">
        <v>9</v>
      </c>
      <c r="F3" s="4"/>
      <c r="I3" s="4" t="s">
        <v>47</v>
      </c>
    </row>
    <row r="4" spans="1:9" ht="12.75">
      <c r="A4" s="7"/>
      <c r="B4" s="7"/>
      <c r="C4" s="7" t="s">
        <v>7</v>
      </c>
      <c r="D4" s="7" t="s">
        <v>100</v>
      </c>
      <c r="E4" s="7" t="s">
        <v>9</v>
      </c>
      <c r="F4" s="7"/>
      <c r="G4" s="7" t="s">
        <v>13</v>
      </c>
      <c r="H4" s="4"/>
      <c r="I4" s="2" t="s">
        <v>124</v>
      </c>
    </row>
    <row r="5" spans="1:9" ht="13.5" thickBot="1">
      <c r="A5" s="7" t="s">
        <v>47</v>
      </c>
      <c r="B5" s="3" t="s">
        <v>40</v>
      </c>
      <c r="C5" s="3" t="s">
        <v>0</v>
      </c>
      <c r="D5" s="3" t="s">
        <v>15</v>
      </c>
      <c r="E5" s="3" t="s">
        <v>32</v>
      </c>
      <c r="F5" s="3" t="s">
        <v>12</v>
      </c>
      <c r="G5" s="3" t="s">
        <v>32</v>
      </c>
      <c r="H5" s="3" t="s">
        <v>29</v>
      </c>
      <c r="I5" s="3" t="s">
        <v>120</v>
      </c>
    </row>
    <row r="6" spans="2:9" ht="12.75">
      <c r="B6" t="s">
        <v>95</v>
      </c>
      <c r="C6" s="36">
        <v>312</v>
      </c>
      <c r="D6" s="4">
        <v>7</v>
      </c>
      <c r="E6" s="11">
        <f>C6*D6</f>
        <v>2184</v>
      </c>
      <c r="F6" s="4">
        <v>2</v>
      </c>
      <c r="G6" s="12">
        <f>E6*F6</f>
        <v>4368</v>
      </c>
      <c r="I6" s="38">
        <f>G6/rate</f>
        <v>58.24</v>
      </c>
    </row>
    <row r="7" spans="2:9" ht="12.75">
      <c r="B7" t="s">
        <v>99</v>
      </c>
      <c r="C7" s="36">
        <v>19</v>
      </c>
      <c r="D7" s="4">
        <v>15</v>
      </c>
      <c r="E7" s="11">
        <f>C7*D7</f>
        <v>285</v>
      </c>
      <c r="F7" s="4">
        <v>2</v>
      </c>
      <c r="G7" s="12">
        <f>E7*F7</f>
        <v>570</v>
      </c>
      <c r="I7" s="38">
        <f>G7/rate</f>
        <v>7.6</v>
      </c>
    </row>
    <row r="8" spans="2:9" ht="12.75">
      <c r="B8" t="s">
        <v>98</v>
      </c>
      <c r="C8" s="36"/>
      <c r="E8" s="11"/>
      <c r="F8" s="4">
        <v>2</v>
      </c>
      <c r="G8" s="12">
        <v>600</v>
      </c>
      <c r="H8" t="s">
        <v>122</v>
      </c>
      <c r="I8" s="38">
        <f>G8/rate</f>
        <v>8</v>
      </c>
    </row>
    <row r="9" spans="2:9" ht="12.75">
      <c r="B9" t="s">
        <v>118</v>
      </c>
      <c r="C9" s="36">
        <v>20</v>
      </c>
      <c r="D9" s="4">
        <v>15</v>
      </c>
      <c r="E9" s="11">
        <f>C9*D9</f>
        <v>300</v>
      </c>
      <c r="F9" s="4">
        <v>2</v>
      </c>
      <c r="G9" s="12">
        <f>E9*F9</f>
        <v>600</v>
      </c>
      <c r="I9" s="38">
        <f>G9/rate</f>
        <v>8</v>
      </c>
    </row>
    <row r="10" spans="2:8" ht="12.75">
      <c r="B10" t="s">
        <v>97</v>
      </c>
      <c r="C10" s="36" t="s">
        <v>47</v>
      </c>
      <c r="D10" s="4" t="s">
        <v>47</v>
      </c>
      <c r="E10" s="22">
        <v>210.48</v>
      </c>
      <c r="F10" s="4">
        <v>2</v>
      </c>
      <c r="G10" s="12">
        <f>E10*F10</f>
        <v>420.96</v>
      </c>
      <c r="H10" t="s">
        <v>72</v>
      </c>
    </row>
    <row r="11" spans="2:7" ht="12.75">
      <c r="B11" t="s">
        <v>117</v>
      </c>
      <c r="C11" s="36" t="s">
        <v>47</v>
      </c>
      <c r="D11" s="4" t="s">
        <v>47</v>
      </c>
      <c r="E11" s="26" t="s">
        <v>47</v>
      </c>
      <c r="F11" s="4"/>
      <c r="G11" s="12">
        <v>300</v>
      </c>
    </row>
    <row r="12" spans="2:9" ht="13.5" thickBot="1">
      <c r="B12" s="37" t="s">
        <v>119</v>
      </c>
      <c r="C12" s="36"/>
      <c r="E12" s="26"/>
      <c r="F12" s="4"/>
      <c r="G12" s="12">
        <v>1000</v>
      </c>
      <c r="I12" s="41">
        <f>G12/rate</f>
        <v>13.333333333333334</v>
      </c>
    </row>
    <row r="13" spans="2:11" ht="13.5" thickBot="1">
      <c r="B13" s="15"/>
      <c r="E13" s="14"/>
      <c r="F13" s="4"/>
      <c r="G13" s="18">
        <f>SUM(G6:G12)</f>
        <v>7858.96</v>
      </c>
      <c r="H13" s="15"/>
      <c r="I13" s="39">
        <f>SUM(I6:I12)</f>
        <v>95.17333333333333</v>
      </c>
      <c r="J13" s="40">
        <f>I13/40</f>
        <v>2.3793333333333333</v>
      </c>
      <c r="K13" t="s">
        <v>121</v>
      </c>
    </row>
    <row r="16" spans="2:6" ht="12.75">
      <c r="B16" s="1" t="s">
        <v>73</v>
      </c>
      <c r="C16" s="7" t="s">
        <v>9</v>
      </c>
      <c r="F16" s="4"/>
    </row>
    <row r="17" spans="1:8" ht="12.75">
      <c r="A17" s="7"/>
      <c r="B17" s="7"/>
      <c r="C17" s="7" t="s">
        <v>7</v>
      </c>
      <c r="D17" s="7" t="s">
        <v>100</v>
      </c>
      <c r="E17" s="7" t="s">
        <v>9</v>
      </c>
      <c r="F17" s="7"/>
      <c r="G17" s="7" t="s">
        <v>13</v>
      </c>
      <c r="H17" s="4"/>
    </row>
    <row r="18" spans="1:8" ht="13.5" thickBot="1">
      <c r="A18" s="7" t="s">
        <v>47</v>
      </c>
      <c r="B18" s="3" t="s">
        <v>40</v>
      </c>
      <c r="C18" s="3" t="s">
        <v>0</v>
      </c>
      <c r="D18" s="3" t="s">
        <v>15</v>
      </c>
      <c r="E18" s="3" t="s">
        <v>32</v>
      </c>
      <c r="F18" s="3" t="s">
        <v>12</v>
      </c>
      <c r="G18" s="3" t="s">
        <v>32</v>
      </c>
      <c r="H18" s="3" t="s">
        <v>29</v>
      </c>
    </row>
    <row r="19" ht="12.75">
      <c r="F19" s="4"/>
    </row>
    <row r="20" spans="2:7" ht="12.75">
      <c r="B20" t="s">
        <v>95</v>
      </c>
      <c r="C20" s="36">
        <v>3500</v>
      </c>
      <c r="D20" s="4">
        <v>3</v>
      </c>
      <c r="E20" s="11">
        <f>C20*D20</f>
        <v>10500</v>
      </c>
      <c r="F20" s="4">
        <v>1</v>
      </c>
      <c r="G20" s="12">
        <f>E20*F20</f>
        <v>10500</v>
      </c>
    </row>
    <row r="21" spans="2:8" ht="12.75">
      <c r="B21" t="s">
        <v>96</v>
      </c>
      <c r="C21" s="36" t="s">
        <v>47</v>
      </c>
      <c r="D21" s="4" t="s">
        <v>47</v>
      </c>
      <c r="E21" s="26" t="s">
        <v>47</v>
      </c>
      <c r="F21" s="4">
        <v>1</v>
      </c>
      <c r="G21" s="27">
        <v>0</v>
      </c>
      <c r="H21" t="s">
        <v>75</v>
      </c>
    </row>
    <row r="22" spans="2:8" ht="12.75">
      <c r="B22" t="s">
        <v>92</v>
      </c>
      <c r="C22" s="36"/>
      <c r="D22" s="4" t="s">
        <v>47</v>
      </c>
      <c r="E22" s="26" t="s">
        <v>47</v>
      </c>
      <c r="F22" s="4" t="s">
        <v>47</v>
      </c>
      <c r="G22" s="27">
        <v>0</v>
      </c>
      <c r="H22" t="s">
        <v>78</v>
      </c>
    </row>
    <row r="23" spans="2:7" ht="13.5" thickBot="1">
      <c r="B23" t="s">
        <v>38</v>
      </c>
      <c r="C23" s="36" t="s">
        <v>47</v>
      </c>
      <c r="D23" s="4" t="s">
        <v>47</v>
      </c>
      <c r="E23" s="26" t="s">
        <v>47</v>
      </c>
      <c r="F23" s="4"/>
      <c r="G23" s="12">
        <v>300</v>
      </c>
    </row>
    <row r="24" spans="2:8" ht="13.5" thickBot="1">
      <c r="B24" s="15"/>
      <c r="E24" s="14"/>
      <c r="F24" s="4"/>
      <c r="G24" s="18">
        <f>SUM(G20:G23)</f>
        <v>10800</v>
      </c>
      <c r="H24" s="15" t="s">
        <v>114</v>
      </c>
    </row>
    <row r="25" spans="2:8" ht="12.75">
      <c r="B25" s="15"/>
      <c r="E25" s="14"/>
      <c r="F25" s="4"/>
      <c r="G25" s="17"/>
      <c r="H25" s="1"/>
    </row>
    <row r="27" spans="2:6" ht="12.75">
      <c r="B27" s="1" t="s">
        <v>76</v>
      </c>
      <c r="C27" s="7" t="s">
        <v>9</v>
      </c>
      <c r="F27" s="4"/>
    </row>
    <row r="28" spans="1:8" ht="12.75">
      <c r="A28" s="7"/>
      <c r="B28" s="7"/>
      <c r="C28" s="7" t="s">
        <v>7</v>
      </c>
      <c r="D28" s="7" t="s">
        <v>100</v>
      </c>
      <c r="E28" s="7" t="s">
        <v>9</v>
      </c>
      <c r="F28" s="7"/>
      <c r="G28" s="7" t="s">
        <v>13</v>
      </c>
      <c r="H28" s="4"/>
    </row>
    <row r="29" spans="1:8" ht="13.5" thickBot="1">
      <c r="A29" s="7" t="s">
        <v>47</v>
      </c>
      <c r="B29" s="3" t="s">
        <v>40</v>
      </c>
      <c r="C29" s="3" t="s">
        <v>0</v>
      </c>
      <c r="D29" s="3" t="s">
        <v>15</v>
      </c>
      <c r="E29" s="3" t="s">
        <v>32</v>
      </c>
      <c r="F29" s="3" t="s">
        <v>12</v>
      </c>
      <c r="G29" s="3" t="s">
        <v>32</v>
      </c>
      <c r="H29" s="3" t="s">
        <v>29</v>
      </c>
    </row>
    <row r="30" ht="12.75">
      <c r="F30" s="4"/>
    </row>
    <row r="31" spans="2:7" ht="12.75">
      <c r="B31" t="s">
        <v>95</v>
      </c>
      <c r="C31" s="36">
        <v>10000</v>
      </c>
      <c r="D31" s="4">
        <v>3</v>
      </c>
      <c r="E31" s="11">
        <f>C31*D31</f>
        <v>30000</v>
      </c>
      <c r="F31" s="4">
        <v>1</v>
      </c>
      <c r="G31" s="12">
        <f>E31*F31</f>
        <v>30000</v>
      </c>
    </row>
    <row r="32" spans="2:7" ht="12.75">
      <c r="B32" t="s">
        <v>94</v>
      </c>
      <c r="C32" s="36" t="s">
        <v>47</v>
      </c>
      <c r="D32" s="4" t="s">
        <v>47</v>
      </c>
      <c r="E32" s="26">
        <v>800</v>
      </c>
      <c r="F32" s="4">
        <v>2</v>
      </c>
      <c r="G32" s="27">
        <f>E32*F32</f>
        <v>1600</v>
      </c>
    </row>
    <row r="33" spans="2:8" ht="12.75">
      <c r="B33" t="s">
        <v>93</v>
      </c>
      <c r="C33" s="36" t="s">
        <v>47</v>
      </c>
      <c r="D33" s="4" t="s">
        <v>47</v>
      </c>
      <c r="E33" s="25">
        <v>321.98</v>
      </c>
      <c r="F33" s="4">
        <v>3</v>
      </c>
      <c r="G33" s="12">
        <f>E33*F33</f>
        <v>965.94</v>
      </c>
      <c r="H33" t="s">
        <v>72</v>
      </c>
    </row>
    <row r="34" spans="2:8" ht="12.75">
      <c r="B34" t="s">
        <v>92</v>
      </c>
      <c r="C34" s="36"/>
      <c r="D34" s="4" t="s">
        <v>47</v>
      </c>
      <c r="E34" s="26" t="s">
        <v>47</v>
      </c>
      <c r="F34" s="4" t="s">
        <v>47</v>
      </c>
      <c r="G34" s="27">
        <v>0</v>
      </c>
      <c r="H34" t="s">
        <v>78</v>
      </c>
    </row>
    <row r="35" spans="2:7" ht="13.5" thickBot="1">
      <c r="B35" t="s">
        <v>38</v>
      </c>
      <c r="C35" s="36" t="s">
        <v>47</v>
      </c>
      <c r="D35" s="4" t="s">
        <v>47</v>
      </c>
      <c r="E35" s="26" t="s">
        <v>47</v>
      </c>
      <c r="F35" s="4"/>
      <c r="G35" s="12">
        <v>1000</v>
      </c>
    </row>
    <row r="36" spans="2:8" ht="13.5" thickBot="1">
      <c r="B36" s="15"/>
      <c r="E36" s="14"/>
      <c r="F36" s="4"/>
      <c r="G36" s="18">
        <f>SUM(G31:G35)</f>
        <v>33565.94</v>
      </c>
      <c r="H36" s="15" t="s">
        <v>115</v>
      </c>
    </row>
    <row r="37" spans="2:8" ht="12.75">
      <c r="B37" s="15"/>
      <c r="E37" s="14"/>
      <c r="F37" s="4"/>
      <c r="G37" s="17"/>
      <c r="H37" s="1"/>
    </row>
    <row r="39" spans="2:6" ht="12.75">
      <c r="B39" s="1" t="s">
        <v>77</v>
      </c>
      <c r="C39" s="7" t="s">
        <v>9</v>
      </c>
      <c r="F39" s="4"/>
    </row>
    <row r="40" spans="1:8" ht="12.75">
      <c r="A40" s="7"/>
      <c r="B40" s="7"/>
      <c r="C40" s="7" t="s">
        <v>7</v>
      </c>
      <c r="D40" s="7" t="s">
        <v>100</v>
      </c>
      <c r="E40" s="7" t="s">
        <v>9</v>
      </c>
      <c r="F40" s="7"/>
      <c r="G40" s="7" t="s">
        <v>13</v>
      </c>
      <c r="H40" s="4"/>
    </row>
    <row r="41" spans="1:8" ht="13.5" thickBot="1">
      <c r="A41" s="7" t="s">
        <v>47</v>
      </c>
      <c r="B41" s="3" t="s">
        <v>40</v>
      </c>
      <c r="C41" s="3" t="s">
        <v>0</v>
      </c>
      <c r="D41" s="3" t="s">
        <v>15</v>
      </c>
      <c r="E41" s="3" t="s">
        <v>32</v>
      </c>
      <c r="F41" s="3" t="s">
        <v>12</v>
      </c>
      <c r="G41" s="3" t="s">
        <v>32</v>
      </c>
      <c r="H41" s="3" t="s">
        <v>29</v>
      </c>
    </row>
    <row r="42" ht="12.75">
      <c r="F42" s="4"/>
    </row>
    <row r="43" spans="2:7" ht="12.75">
      <c r="B43" t="s">
        <v>90</v>
      </c>
      <c r="C43" s="36">
        <v>218</v>
      </c>
      <c r="D43" s="4">
        <v>3</v>
      </c>
      <c r="E43" s="11">
        <f>C43*D43</f>
        <v>654</v>
      </c>
      <c r="F43" s="4">
        <v>3</v>
      </c>
      <c r="G43" s="12">
        <f>E43*F43</f>
        <v>1962</v>
      </c>
    </row>
    <row r="44" spans="2:7" ht="12.75">
      <c r="B44" t="s">
        <v>91</v>
      </c>
      <c r="C44" s="36">
        <v>200</v>
      </c>
      <c r="D44" s="4">
        <v>3</v>
      </c>
      <c r="E44" s="11">
        <f>C44*D44</f>
        <v>600</v>
      </c>
      <c r="F44" s="4">
        <v>1</v>
      </c>
      <c r="G44" s="12">
        <f>E44*F44</f>
        <v>600</v>
      </c>
    </row>
    <row r="45" spans="2:7" ht="13.5" thickBot="1">
      <c r="B45" t="s">
        <v>38</v>
      </c>
      <c r="C45" s="36" t="s">
        <v>47</v>
      </c>
      <c r="D45" s="4" t="s">
        <v>47</v>
      </c>
      <c r="E45" s="26" t="s">
        <v>47</v>
      </c>
      <c r="F45" s="4"/>
      <c r="G45" s="12">
        <v>400</v>
      </c>
    </row>
    <row r="46" spans="2:8" ht="13.5" thickBot="1">
      <c r="B46" s="15"/>
      <c r="E46" s="14"/>
      <c r="F46" s="4"/>
      <c r="G46" s="18">
        <f>SUM(G43:G45)</f>
        <v>2962</v>
      </c>
      <c r="H46" s="1" t="s">
        <v>101</v>
      </c>
    </row>
    <row r="47" ht="12.75">
      <c r="H47" s="15" t="s">
        <v>116</v>
      </c>
    </row>
  </sheetData>
  <printOptions/>
  <pageMargins left="0.75" right="0.75" top="1" bottom="1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5"/>
  <sheetViews>
    <sheetView workbookViewId="0" topLeftCell="A1">
      <selection activeCell="G31" sqref="G31"/>
    </sheetView>
  </sheetViews>
  <sheetFormatPr defaultColWidth="9.140625" defaultRowHeight="12.75"/>
  <cols>
    <col min="2" max="2" width="8.57421875" style="0" customWidth="1"/>
    <col min="3" max="3" width="9.7109375" style="0" customWidth="1"/>
    <col min="4" max="4" width="9.421875" style="0" customWidth="1"/>
    <col min="5" max="5" width="10.8515625" style="0" customWidth="1"/>
    <col min="6" max="6" width="9.28125" style="0" customWidth="1"/>
    <col min="7" max="7" width="40.00390625" style="0" customWidth="1"/>
    <col min="8" max="8" width="12.57421875" style="4" customWidth="1"/>
  </cols>
  <sheetData>
    <row r="2" ht="12.75">
      <c r="B2" s="1" t="s">
        <v>79</v>
      </c>
    </row>
    <row r="4" spans="3:8" ht="12.75">
      <c r="C4" s="4"/>
      <c r="D4" s="4" t="s">
        <v>87</v>
      </c>
      <c r="E4" s="4" t="s">
        <v>112</v>
      </c>
      <c r="H4" s="4" t="s">
        <v>113</v>
      </c>
    </row>
    <row r="5" spans="3:8" ht="12.75">
      <c r="C5" s="4" t="s">
        <v>85</v>
      </c>
      <c r="D5" s="4" t="s">
        <v>38</v>
      </c>
      <c r="E5" s="4" t="s">
        <v>38</v>
      </c>
      <c r="H5" s="4" t="s">
        <v>38</v>
      </c>
    </row>
    <row r="6" spans="2:8" ht="13.5" thickBot="1">
      <c r="B6" s="8"/>
      <c r="C6" s="9" t="s">
        <v>86</v>
      </c>
      <c r="D6" s="9" t="s">
        <v>88</v>
      </c>
      <c r="E6" s="9" t="s">
        <v>88</v>
      </c>
      <c r="H6" s="9" t="s">
        <v>88</v>
      </c>
    </row>
    <row r="7" spans="2:8" ht="12.75">
      <c r="B7" s="4" t="s">
        <v>80</v>
      </c>
      <c r="C7" s="22">
        <v>30000</v>
      </c>
      <c r="D7" s="22">
        <v>40000</v>
      </c>
      <c r="E7" s="22">
        <v>4865</v>
      </c>
      <c r="H7" s="32">
        <v>10000</v>
      </c>
    </row>
    <row r="8" spans="2:8" ht="12.75">
      <c r="B8" s="4" t="s">
        <v>81</v>
      </c>
      <c r="C8" s="22">
        <v>30000</v>
      </c>
      <c r="D8" s="22">
        <v>30000</v>
      </c>
      <c r="E8" s="22">
        <v>10800</v>
      </c>
      <c r="H8" s="32">
        <v>25000</v>
      </c>
    </row>
    <row r="9" spans="2:8" ht="12.75">
      <c r="B9" s="4" t="s">
        <v>82</v>
      </c>
      <c r="C9" s="22">
        <v>102000</v>
      </c>
      <c r="D9" s="22">
        <v>335000</v>
      </c>
      <c r="E9" s="22">
        <v>194900</v>
      </c>
      <c r="H9" s="32">
        <v>360000</v>
      </c>
    </row>
    <row r="10" spans="2:8" ht="12.75">
      <c r="B10" s="4" t="s">
        <v>83</v>
      </c>
      <c r="C10" s="23">
        <v>77500</v>
      </c>
      <c r="D10" s="23">
        <v>90000</v>
      </c>
      <c r="E10" s="23">
        <v>33566</v>
      </c>
      <c r="H10" s="33">
        <v>75000</v>
      </c>
    </row>
    <row r="11" spans="2:8" ht="12.75">
      <c r="B11" s="4" t="s">
        <v>84</v>
      </c>
      <c r="C11" s="23">
        <v>30000</v>
      </c>
      <c r="D11" s="23">
        <v>0</v>
      </c>
      <c r="E11" s="23">
        <v>2962</v>
      </c>
      <c r="H11" s="33">
        <v>12000</v>
      </c>
    </row>
    <row r="13" spans="3:8" ht="12.75">
      <c r="C13" s="27">
        <f>SUM(C7:C11)</f>
        <v>269500</v>
      </c>
      <c r="D13" s="27">
        <f>SUM(D7:D11)</f>
        <v>495000</v>
      </c>
      <c r="E13" s="27">
        <f>SUM(E7:E11)</f>
        <v>247093</v>
      </c>
      <c r="F13" s="27">
        <f>C13-E13</f>
        <v>22407</v>
      </c>
      <c r="H13" s="34">
        <f>SUM(H7:H11)</f>
        <v>482000</v>
      </c>
    </row>
    <row r="14" spans="6:8" s="6" customFormat="1" ht="12.75">
      <c r="F14" s="29">
        <v>50000</v>
      </c>
      <c r="G14" s="6" t="s">
        <v>89</v>
      </c>
      <c r="H14" s="35"/>
    </row>
    <row r="15" ht="12.75">
      <c r="F15" s="27">
        <f>F13+F14</f>
        <v>72407</v>
      </c>
    </row>
    <row r="17" ht="12.75">
      <c r="E17" s="27">
        <f>C13-E13</f>
        <v>22407</v>
      </c>
    </row>
    <row r="25" s="6" customFormat="1" ht="12.75">
      <c r="H25" s="35"/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"/>
  <sheetViews>
    <sheetView workbookViewId="0" topLeftCell="A1">
      <selection activeCell="L17" sqref="L17"/>
    </sheetView>
  </sheetViews>
  <sheetFormatPr defaultColWidth="9.140625" defaultRowHeight="12.75"/>
  <sheetData>
    <row r="2" ht="12.75">
      <c r="B2" t="s">
        <v>1</v>
      </c>
    </row>
    <row r="3" spans="7:9" ht="12.75">
      <c r="G3" s="4" t="s">
        <v>7</v>
      </c>
      <c r="I3" s="4" t="s">
        <v>9</v>
      </c>
    </row>
    <row r="4" spans="2:9" ht="12.75">
      <c r="B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0</v>
      </c>
      <c r="H4" s="4" t="s">
        <v>8</v>
      </c>
      <c r="I4" s="4" t="s">
        <v>10</v>
      </c>
    </row>
    <row r="5" spans="3:9" ht="12.75">
      <c r="C5" s="4">
        <v>168</v>
      </c>
      <c r="D5" s="4">
        <v>4.5</v>
      </c>
      <c r="E5" s="4">
        <v>0.25</v>
      </c>
      <c r="F5" s="4">
        <v>0.29</v>
      </c>
      <c r="G5" s="4">
        <f>C5*D5*E5*F5</f>
        <v>54.809999999999995</v>
      </c>
      <c r="H5" s="4">
        <v>3.06</v>
      </c>
      <c r="I5" s="5">
        <f>H5*G5</f>
        <v>167.71859999999998</v>
      </c>
    </row>
    <row r="6" spans="3:9" ht="12.75">
      <c r="C6" s="4">
        <v>144</v>
      </c>
      <c r="D6" s="4">
        <v>4.5</v>
      </c>
      <c r="E6" s="4">
        <v>0.25</v>
      </c>
      <c r="F6" s="4">
        <v>0.29</v>
      </c>
      <c r="G6" s="4">
        <f>C6*D6*E6*F6</f>
        <v>46.98</v>
      </c>
      <c r="H6" s="4">
        <v>3.06</v>
      </c>
      <c r="I6" s="5">
        <f>H6*G6</f>
        <v>143.75879999999998</v>
      </c>
    </row>
    <row r="7" spans="3:9" ht="12.75">
      <c r="C7" s="4">
        <v>36</v>
      </c>
      <c r="D7" s="4">
        <v>72</v>
      </c>
      <c r="E7" s="4">
        <v>1.5</v>
      </c>
      <c r="F7" s="4">
        <v>0.29</v>
      </c>
      <c r="G7" s="4">
        <f>C7*D7*E7*F7</f>
        <v>1127.52</v>
      </c>
      <c r="H7" s="4">
        <v>3.06</v>
      </c>
      <c r="I7" s="5">
        <f>H7*G7</f>
        <v>3450.2112</v>
      </c>
    </row>
    <row r="8" spans="3:9" ht="12.75">
      <c r="C8" s="4">
        <v>168</v>
      </c>
      <c r="D8" s="4">
        <v>4.5</v>
      </c>
      <c r="E8" s="4">
        <v>0.25</v>
      </c>
      <c r="F8" s="4">
        <v>0.29</v>
      </c>
      <c r="G8" s="4">
        <f>C8*D8*E8*F8</f>
        <v>54.809999999999995</v>
      </c>
      <c r="H8" s="4">
        <v>3.06</v>
      </c>
      <c r="I8" s="5">
        <f>H8*G8</f>
        <v>167.71859999999998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cp:lastPrinted>2005-05-24T15:26:33Z</cp:lastPrinted>
  <dcterms:created xsi:type="dcterms:W3CDTF">2005-03-23T14:49:55Z</dcterms:created>
  <dcterms:modified xsi:type="dcterms:W3CDTF">2005-08-10T13:38:05Z</dcterms:modified>
  <cp:category/>
  <cp:version/>
  <cp:contentType/>
  <cp:contentStatus/>
</cp:coreProperties>
</file>