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023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<sst xmlns="http://schemas.openxmlformats.org/spreadsheetml/2006/main" count="46" uniqueCount="44">
  <si>
    <t>Total weight of VV assembly, lbs</t>
  </si>
  <si>
    <t>Friction force (Ft), lbs</t>
  </si>
  <si>
    <t>Hand wheel fource to overcome friction load (Fe), lbs</t>
  </si>
  <si>
    <t>Fe = Ft x R / (n x L)</t>
  </si>
  <si>
    <t>Hand wheel radius (R), in</t>
  </si>
  <si>
    <t>Worm wheel shaft radius (L)</t>
  </si>
  <si>
    <t>Nb of worm wheel teath (n)</t>
  </si>
  <si>
    <t>Coef of Friction (assume oil llubricant)</t>
  </si>
  <si>
    <t>Weight of services, lbs</t>
  </si>
  <si>
    <t>CL distance to services, in</t>
  </si>
  <si>
    <t>Torque due to services</t>
  </si>
  <si>
    <t>Additional hand wheel load due to services</t>
  </si>
  <si>
    <t>For added services on one side</t>
  </si>
  <si>
    <t>1 revolution of worm results in 1/48 rev of wheel</t>
  </si>
  <si>
    <t>4 turns of worm relusts in 30° turn of wheel</t>
  </si>
  <si>
    <t xml:space="preserve">Worm Pitch Diam </t>
  </si>
  <si>
    <t xml:space="preserve">Wheel Pitch Diam, in </t>
  </si>
  <si>
    <t>To overcome friction of support shaft</t>
  </si>
  <si>
    <t>Force needed to accelerate VV</t>
  </si>
  <si>
    <t>Radius of gyration about shaft axis, in</t>
  </si>
  <si>
    <t>VV mass, lbf/(in/sec^2)</t>
  </si>
  <si>
    <t>Assumed angular acceleraton, degrees/sec^2</t>
  </si>
  <si>
    <t>Angular acceleratin, radians/sec^2</t>
  </si>
  <si>
    <t>Torque reqd, T=m(K^2)α, in-lbs</t>
  </si>
  <si>
    <t>Hand wheel load to overcome part inertial</t>
  </si>
  <si>
    <t xml:space="preserve">Total hand wheel load, lbs </t>
  </si>
  <si>
    <t xml:space="preserve">worm shaft polor moment of inertia, J (pi x D^4/32) </t>
  </si>
  <si>
    <t xml:space="preserve">Worm shaft Diam </t>
  </si>
  <si>
    <t xml:space="preserve">Max worm shaft shear (T r / J), psi  </t>
  </si>
  <si>
    <t>Area of center support column, in^2</t>
  </si>
  <si>
    <t>Axial stress, P/A, psi</t>
  </si>
  <si>
    <t>Center support column gerometry, 6" x 4" x .25" thk</t>
  </si>
  <si>
    <t>Support leg lateral support capability</t>
  </si>
  <si>
    <t>Hilti pullout alowable for 4000 psi concrete, lbs</t>
  </si>
  <si>
    <t>Moment capabiltiy of 3 pair of Hilti's with a 9" separation, in-lbs</t>
  </si>
  <si>
    <t>Maximum permissible axial load on one support assuming that 1/3 of the Hilit's fail, lbs</t>
  </si>
  <si>
    <t>Single column stress</t>
  </si>
  <si>
    <t>Six 1/2" dia x 2" long Hilti anchor bolt per support</t>
  </si>
  <si>
    <t>APPENDIX C</t>
  </si>
  <si>
    <t>NCSX Vacuum Vessel Support Fixture Local Analysis</t>
  </si>
  <si>
    <t>For off CG location of VV</t>
  </si>
  <si>
    <t>Torque due to off CG VV</t>
  </si>
  <si>
    <t>CL distance to VV CG, in</t>
  </si>
  <si>
    <t>Additional hand wheel load due missed CG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</si>
</sst>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/d/yy;@"/>
  </numFmts>
  <fonts count="6">
    <font>
      <sz val="10"/>
      <name val="Arial"/>
      <family val="0"/>
    </font>
    <font>
      <b/>
      <sz val="10"/>
      <name val="Arial"/>
      <family val="2"/>
    </font>
    <font>
      <sz val="14"/>
      <color indexed="8"/>
      <name val="Arial"/>
      <family val="0"/>
    </font>
    <font>
      <sz val="10"/>
      <color indexed="8"/>
      <name val="Arial"/>
      <family val="2"/>
    </font>
    <font>
      <sz val="12"/>
      <color indexed="8"/>
      <name val="Arial"/>
      <family val="0"/>
    </font>
    <font>
      <b/>
      <sz val="12"/>
      <name val="Time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2</xdr:row>
      <xdr:rowOff>38100</xdr:rowOff>
    </xdr:from>
    <xdr:to>
      <xdr:col>8</xdr:col>
      <xdr:colOff>447675</xdr:colOff>
      <xdr:row>16</xdr:row>
      <xdr:rowOff>142875</xdr:rowOff>
    </xdr:to>
    <xdr:grpSp>
      <xdr:nvGrpSpPr>
        <xdr:cNvPr id="1" name="Group 61"/>
        <xdr:cNvGrpSpPr>
          <a:grpSpLocks/>
        </xdr:cNvGrpSpPr>
      </xdr:nvGrpSpPr>
      <xdr:grpSpPr>
        <a:xfrm>
          <a:off x="3933825" y="438150"/>
          <a:ext cx="3514725" cy="2371725"/>
          <a:chOff x="464" y="42"/>
          <a:chExt cx="355" cy="249"/>
        </a:xfrm>
        <a:solidFill>
          <a:srgbClr val="FFFFFF"/>
        </a:solidFill>
      </xdr:grpSpPr>
      <xdr:pic>
        <xdr:nvPicPr>
          <xdr:cNvPr id="2" name="Picture 42"/>
          <xdr:cNvPicPr preferRelativeResize="1">
            <a:picLocks noChangeAspect="1"/>
          </xdr:cNvPicPr>
        </xdr:nvPicPr>
        <xdr:blipFill>
          <a:blip r:embed="rId1"/>
          <a:srcRect l="9375" t="16406" r="42500" b="27343"/>
          <a:stretch>
            <a:fillRect/>
          </a:stretch>
        </xdr:blipFill>
        <xdr:spPr>
          <a:xfrm>
            <a:off x="464" y="45"/>
            <a:ext cx="244" cy="24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43"/>
          <xdr:cNvSpPr>
            <a:spLocks/>
          </xdr:cNvSpPr>
        </xdr:nvSpPr>
        <xdr:spPr>
          <a:xfrm>
            <a:off x="694" y="179"/>
            <a:ext cx="1" cy="59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4"/>
          <xdr:cNvSpPr>
            <a:spLocks/>
          </xdr:cNvSpPr>
        </xdr:nvSpPr>
        <xdr:spPr>
          <a:xfrm flipH="1">
            <a:off x="582" y="148"/>
            <a:ext cx="30" cy="13"/>
          </a:xfrm>
          <a:prstGeom prst="line">
            <a:avLst/>
          </a:prstGeom>
          <a:noFill/>
          <a:ln w="50800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49"/>
          <xdr:cNvSpPr>
            <a:spLocks/>
          </xdr:cNvSpPr>
        </xdr:nvSpPr>
        <xdr:spPr>
          <a:xfrm flipH="1">
            <a:off x="614" y="53"/>
            <a:ext cx="65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457200</xdr:colOff>
      <xdr:row>21</xdr:row>
      <xdr:rowOff>76200</xdr:rowOff>
    </xdr:from>
    <xdr:to>
      <xdr:col>8</xdr:col>
      <xdr:colOff>180975</xdr:colOff>
      <xdr:row>35</xdr:row>
      <xdr:rowOff>47625</xdr:rowOff>
    </xdr:to>
    <xdr:grpSp>
      <xdr:nvGrpSpPr>
        <xdr:cNvPr id="11" name="Group 63"/>
        <xdr:cNvGrpSpPr>
          <a:grpSpLocks/>
        </xdr:cNvGrpSpPr>
      </xdr:nvGrpSpPr>
      <xdr:grpSpPr>
        <a:xfrm>
          <a:off x="4276725" y="3552825"/>
          <a:ext cx="2905125" cy="2238375"/>
          <a:chOff x="468" y="323"/>
          <a:chExt cx="291" cy="235"/>
        </a:xfrm>
        <a:solidFill>
          <a:srgbClr val="FFFFFF"/>
        </a:solidFill>
      </xdr:grpSpPr>
      <xdr:sp>
        <xdr:nvSpPr>
          <xdr:cNvPr id="12" name="AutoShape 55"/>
          <xdr:cNvSpPr>
            <a:spLocks/>
          </xdr:cNvSpPr>
        </xdr:nvSpPr>
        <xdr:spPr>
          <a:xfrm>
            <a:off x="610" y="538"/>
            <a:ext cx="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3" name="Group 62"/>
          <xdr:cNvGrpSpPr>
            <a:grpSpLocks/>
          </xdr:cNvGrpSpPr>
        </xdr:nvGrpSpPr>
        <xdr:grpSpPr>
          <a:xfrm>
            <a:off x="468" y="323"/>
            <a:ext cx="291" cy="235"/>
            <a:chOff x="457" y="323"/>
            <a:chExt cx="291" cy="235"/>
          </a:xfrm>
          <a:solidFill>
            <a:srgbClr val="FFFFFF"/>
          </a:solidFill>
        </xdr:grpSpPr>
        <xdr:pic>
          <xdr:nvPicPr>
            <xdr:cNvPr id="14" name="Picture 52"/>
            <xdr:cNvPicPr preferRelativeResize="1">
              <a:picLocks noChangeAspect="1"/>
            </xdr:cNvPicPr>
          </xdr:nvPicPr>
          <xdr:blipFill>
            <a:blip r:embed="rId2"/>
            <a:srcRect l="9375" t="28125" r="47500" b="37500"/>
            <a:stretch>
              <a:fillRect/>
            </a:stretch>
          </xdr:blipFill>
          <xdr:spPr>
            <a:xfrm>
              <a:off x="457" y="337"/>
              <a:ext cx="291" cy="186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5" name="AutoShape 56"/>
            <xdr:cNvSpPr>
              <a:spLocks/>
            </xdr:cNvSpPr>
          </xdr:nvSpPr>
          <xdr:spPr>
            <a:xfrm>
              <a:off x="644" y="491"/>
              <a:ext cx="0" cy="6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6" name="Group 60"/>
            <xdr:cNvGrpSpPr>
              <a:grpSpLocks/>
            </xdr:cNvGrpSpPr>
          </xdr:nvGrpSpPr>
          <xdr:grpSpPr>
            <a:xfrm>
              <a:off x="600" y="323"/>
              <a:ext cx="106" cy="235"/>
              <a:chOff x="600" y="325"/>
              <a:chExt cx="106" cy="235"/>
            </a:xfrm>
            <a:solidFill>
              <a:srgbClr val="FFFFFF"/>
            </a:solidFill>
          </xdr:grpSpPr>
          <xdr:sp>
            <xdr:nvSpPr>
              <xdr:cNvPr id="17" name="AutoShape 53"/>
              <xdr:cNvSpPr>
                <a:spLocks/>
              </xdr:cNvSpPr>
            </xdr:nvSpPr>
            <xdr:spPr>
              <a:xfrm>
                <a:off x="600" y="325"/>
                <a:ext cx="0" cy="235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lgDashDot"/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8" name="AutoShape 54"/>
              <xdr:cNvSpPr>
                <a:spLocks/>
              </xdr:cNvSpPr>
            </xdr:nvSpPr>
            <xdr:spPr>
              <a:xfrm>
                <a:off x="644" y="451"/>
                <a:ext cx="0" cy="40"/>
              </a:xfrm>
              <a:prstGeom prst="line">
                <a:avLst/>
              </a:prstGeom>
              <a:noFill/>
              <a:ln w="38100" cmpd="sng">
                <a:solidFill>
                  <a:srgbClr val="000000"/>
                </a:solidFill>
                <a:headEnd type="none"/>
                <a:tailEnd type="triangl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0" name="TextBox 59"/>
              <xdr:cNvSpPr txBox="1">
                <a:spLocks noChangeArrowheads="1"/>
              </xdr:cNvSpPr>
            </xdr:nvSpPr>
            <xdr:spPr>
              <a:xfrm>
                <a:off x="654" y="466"/>
                <a:ext cx="33" cy="15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Fs</a:t>
                </a:r>
              </a:p>
            </xdr:txBody>
          </xdr:sp>
        </xdr:grpSp>
      </xdr:grpSp>
    </xdr:grpSp>
    <xdr:clientData/>
  </xdr:twoCellAnchor>
  <xdr:twoCellAnchor>
    <xdr:from>
      <xdr:col>2</xdr:col>
      <xdr:colOff>2771775</xdr:colOff>
      <xdr:row>38</xdr:row>
      <xdr:rowOff>95250</xdr:rowOff>
    </xdr:from>
    <xdr:to>
      <xdr:col>8</xdr:col>
      <xdr:colOff>561975</xdr:colOff>
      <xdr:row>56</xdr:row>
      <xdr:rowOff>123825</xdr:rowOff>
    </xdr:to>
    <xdr:grpSp>
      <xdr:nvGrpSpPr>
        <xdr:cNvPr id="21" name="Group 82"/>
        <xdr:cNvGrpSpPr>
          <a:grpSpLocks/>
        </xdr:cNvGrpSpPr>
      </xdr:nvGrpSpPr>
      <xdr:grpSpPr>
        <a:xfrm>
          <a:off x="3581400" y="6324600"/>
          <a:ext cx="3981450" cy="3429000"/>
          <a:chOff x="1680" y="912"/>
          <a:chExt cx="2880" cy="2112"/>
        </a:xfrm>
        <a:solidFill>
          <a:srgbClr val="FFFFFF"/>
        </a:solidFill>
      </xdr:grpSpPr>
      <xdr:pic>
        <xdr:nvPicPr>
          <xdr:cNvPr id="22" name="Picture 83"/>
          <xdr:cNvPicPr preferRelativeResize="1">
            <a:picLocks noChangeAspect="1"/>
          </xdr:cNvPicPr>
        </xdr:nvPicPr>
        <xdr:blipFill>
          <a:blip r:embed="rId3"/>
          <a:srcRect l="10000" t="20312" r="48750" b="31250"/>
          <a:stretch>
            <a:fillRect/>
          </a:stretch>
        </xdr:blipFill>
        <xdr:spPr>
          <a:xfrm>
            <a:off x="2064" y="912"/>
            <a:ext cx="2208" cy="207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3" name="AutoShape 84"/>
          <xdr:cNvSpPr>
            <a:spLocks/>
          </xdr:cNvSpPr>
        </xdr:nvSpPr>
        <xdr:spPr>
          <a:xfrm>
            <a:off x="2436" y="2166"/>
            <a:ext cx="1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85"/>
          <xdr:cNvSpPr>
            <a:spLocks/>
          </xdr:cNvSpPr>
        </xdr:nvSpPr>
        <xdr:spPr>
          <a:xfrm flipH="1">
            <a:off x="3888" y="2698"/>
            <a:ext cx="24" cy="3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86"/>
          <xdr:cNvSpPr>
            <a:spLocks/>
          </xdr:cNvSpPr>
        </xdr:nvSpPr>
        <xdr:spPr>
          <a:xfrm>
            <a:off x="2448" y="2256"/>
            <a:ext cx="1445" cy="7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utoShape 88"/>
          <xdr:cNvSpPr>
            <a:spLocks/>
          </xdr:cNvSpPr>
        </xdr:nvSpPr>
        <xdr:spPr>
          <a:xfrm>
            <a:off x="3168" y="1248"/>
            <a:ext cx="1" cy="301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AutoShape 91"/>
          <xdr:cNvSpPr>
            <a:spLocks/>
          </xdr:cNvSpPr>
        </xdr:nvSpPr>
        <xdr:spPr>
          <a:xfrm>
            <a:off x="2304" y="1488"/>
            <a:ext cx="131" cy="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92"/>
          <xdr:cNvSpPr>
            <a:spLocks/>
          </xdr:cNvSpPr>
        </xdr:nvSpPr>
        <xdr:spPr>
          <a:xfrm>
            <a:off x="4026" y="2100"/>
            <a:ext cx="288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AutoShape 93"/>
          <xdr:cNvSpPr>
            <a:spLocks/>
          </xdr:cNvSpPr>
        </xdr:nvSpPr>
        <xdr:spPr>
          <a:xfrm>
            <a:off x="3906" y="2832"/>
            <a:ext cx="336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AutoShape 94"/>
          <xdr:cNvSpPr>
            <a:spLocks/>
          </xdr:cNvSpPr>
        </xdr:nvSpPr>
        <xdr:spPr>
          <a:xfrm>
            <a:off x="4224" y="2208"/>
            <a:ext cx="0" cy="8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96"/>
          <xdr:cNvSpPr>
            <a:spLocks/>
          </xdr:cNvSpPr>
        </xdr:nvSpPr>
        <xdr:spPr>
          <a:xfrm>
            <a:off x="2148" y="2241"/>
            <a:ext cx="0" cy="1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AutoShape 97"/>
          <xdr:cNvSpPr>
            <a:spLocks/>
          </xdr:cNvSpPr>
        </xdr:nvSpPr>
        <xdr:spPr>
          <a:xfrm>
            <a:off x="2211" y="2271"/>
            <a:ext cx="0" cy="1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AutoShape 98"/>
          <xdr:cNvSpPr>
            <a:spLocks/>
          </xdr:cNvSpPr>
        </xdr:nvSpPr>
        <xdr:spPr>
          <a:xfrm>
            <a:off x="2208" y="2352"/>
            <a:ext cx="96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99"/>
          <xdr:cNvSpPr>
            <a:spLocks/>
          </xdr:cNvSpPr>
        </xdr:nvSpPr>
        <xdr:spPr>
          <a:xfrm flipH="1" flipV="1">
            <a:off x="2058" y="2289"/>
            <a:ext cx="96" cy="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9"/>
  <sheetViews>
    <sheetView tabSelected="1" workbookViewId="0" topLeftCell="A1">
      <selection activeCell="L5" sqref="L5"/>
    </sheetView>
  </sheetViews>
  <sheetFormatPr defaultColWidth="9.140625" defaultRowHeight="12.75"/>
  <cols>
    <col min="1" max="1" width="3.8515625" style="0" customWidth="1"/>
    <col min="2" max="2" width="8.28125" style="0" customWidth="1"/>
    <col min="3" max="3" width="45.140625" style="0" customWidth="1"/>
    <col min="7" max="7" width="4.57421875" style="0" customWidth="1"/>
    <col min="8" max="8" width="15.7109375" style="0" customWidth="1"/>
    <col min="12" max="12" width="37.140625" style="0" customWidth="1"/>
  </cols>
  <sheetData>
    <row r="1" ht="15.75">
      <c r="C1" s="10" t="s">
        <v>38</v>
      </c>
    </row>
    <row r="2" spans="2:3" ht="15.75">
      <c r="B2" s="9"/>
      <c r="C2" s="10" t="s">
        <v>39</v>
      </c>
    </row>
    <row r="4" ht="12.75">
      <c r="C4" s="2" t="s">
        <v>17</v>
      </c>
    </row>
    <row r="5" spans="2:3" ht="12.75">
      <c r="B5">
        <v>4750</v>
      </c>
      <c r="C5" t="s">
        <v>0</v>
      </c>
    </row>
    <row r="6" spans="2:3" ht="12.75">
      <c r="B6">
        <v>0.15</v>
      </c>
      <c r="C6" t="s">
        <v>7</v>
      </c>
    </row>
    <row r="7" spans="2:3" ht="12.75">
      <c r="B7">
        <f>B5*B6</f>
        <v>712.5</v>
      </c>
      <c r="C7" t="s">
        <v>1</v>
      </c>
    </row>
    <row r="8" spans="2:3" ht="12.75">
      <c r="B8">
        <v>6</v>
      </c>
      <c r="C8" t="s">
        <v>4</v>
      </c>
    </row>
    <row r="9" spans="2:3" ht="12.75">
      <c r="B9">
        <v>2.75</v>
      </c>
      <c r="C9" t="s">
        <v>5</v>
      </c>
    </row>
    <row r="10" spans="2:3" ht="12.75">
      <c r="B10">
        <v>48</v>
      </c>
      <c r="C10" t="s">
        <v>6</v>
      </c>
    </row>
    <row r="11" spans="2:3" ht="12.75">
      <c r="B11" s="1">
        <f>B7*B9/(B8*B10)</f>
        <v>6.803385416666667</v>
      </c>
      <c r="C11" t="s">
        <v>2</v>
      </c>
    </row>
    <row r="12" ht="12.75">
      <c r="C12" t="s">
        <v>3</v>
      </c>
    </row>
    <row r="14" spans="3:12" ht="12.75">
      <c r="C14" s="2" t="s">
        <v>12</v>
      </c>
      <c r="L14" s="2" t="s">
        <v>40</v>
      </c>
    </row>
    <row r="15" spans="2:12" ht="12.75">
      <c r="B15">
        <v>100</v>
      </c>
      <c r="C15" t="s">
        <v>8</v>
      </c>
      <c r="K15">
        <v>4750</v>
      </c>
      <c r="L15" t="s">
        <v>8</v>
      </c>
    </row>
    <row r="16" spans="2:12" ht="12.75">
      <c r="B16">
        <v>21.3</v>
      </c>
      <c r="C16" t="s">
        <v>9</v>
      </c>
      <c r="K16">
        <v>2</v>
      </c>
      <c r="L16" t="s">
        <v>42</v>
      </c>
    </row>
    <row r="17" spans="2:12" ht="12.75">
      <c r="B17">
        <f>B15*B16</f>
        <v>2130</v>
      </c>
      <c r="C17" t="s">
        <v>10</v>
      </c>
      <c r="K17">
        <f>K15*K16</f>
        <v>9500</v>
      </c>
      <c r="L17" t="s">
        <v>41</v>
      </c>
    </row>
    <row r="18" spans="2:12" ht="12.75">
      <c r="B18" s="1">
        <f>B17/(48*B8)</f>
        <v>7.395833333333333</v>
      </c>
      <c r="C18" t="s">
        <v>11</v>
      </c>
      <c r="F18" s="4" t="s">
        <v>16</v>
      </c>
      <c r="G18" s="5">
        <v>12</v>
      </c>
      <c r="K18" s="1">
        <f>K17/(48*B8)</f>
        <v>32.986111111111114</v>
      </c>
      <c r="L18" t="s">
        <v>43</v>
      </c>
    </row>
    <row r="19" spans="6:7" ht="12.75">
      <c r="F19" s="4" t="s">
        <v>15</v>
      </c>
      <c r="G19" s="5">
        <v>3</v>
      </c>
    </row>
    <row r="20" spans="3:7" ht="12.75">
      <c r="C20" s="2" t="s">
        <v>18</v>
      </c>
      <c r="F20" s="4" t="s">
        <v>27</v>
      </c>
      <c r="G20" s="5">
        <v>1.5</v>
      </c>
    </row>
    <row r="21" spans="2:3" ht="12.75">
      <c r="B21">
        <v>43.76</v>
      </c>
      <c r="C21" t="s">
        <v>19</v>
      </c>
    </row>
    <row r="22" spans="2:3" ht="12.75">
      <c r="B22" s="1">
        <f>B5/386</f>
        <v>12.305699481865284</v>
      </c>
      <c r="C22" t="s">
        <v>20</v>
      </c>
    </row>
    <row r="23" spans="2:3" ht="12.75">
      <c r="B23">
        <v>2</v>
      </c>
      <c r="C23" t="s">
        <v>21</v>
      </c>
    </row>
    <row r="24" spans="2:3" ht="12.75">
      <c r="B24">
        <f>B23*2*PI()/360</f>
        <v>0.03490658503988659</v>
      </c>
      <c r="C24" t="s">
        <v>22</v>
      </c>
    </row>
    <row r="25" spans="2:3" ht="12.75">
      <c r="B25" s="1">
        <f>B22*B21^2*B24</f>
        <v>822.5613415991257</v>
      </c>
      <c r="C25" t="s">
        <v>23</v>
      </c>
    </row>
    <row r="26" spans="2:3" ht="12.75">
      <c r="B26" s="1">
        <f>B25/(B8*B10)</f>
        <v>2.8561157694414088</v>
      </c>
      <c r="C26" t="s">
        <v>24</v>
      </c>
    </row>
    <row r="28" spans="2:12" ht="12.75">
      <c r="B28" s="3">
        <f>B11+B18+B26</f>
        <v>17.05533451944141</v>
      </c>
      <c r="C28" s="2" t="s">
        <v>25</v>
      </c>
      <c r="K28" s="1">
        <f>B28+K18</f>
        <v>50.04144563055252</v>
      </c>
      <c r="L28" s="2" t="s">
        <v>25</v>
      </c>
    </row>
    <row r="31" spans="2:3" ht="12.75">
      <c r="B31" s="5">
        <f>PI()*1.5^4/32</f>
        <v>0.4970097752749477</v>
      </c>
      <c r="C31" s="5" t="s">
        <v>26</v>
      </c>
    </row>
    <row r="32" spans="2:3" ht="12.75">
      <c r="B32" s="6">
        <f>B28*B8*G20/B31</f>
        <v>308.8430415479393</v>
      </c>
      <c r="C32" s="5" t="s">
        <v>28</v>
      </c>
    </row>
    <row r="34" ht="12.75">
      <c r="C34" t="s">
        <v>13</v>
      </c>
    </row>
    <row r="35" ht="12.75">
      <c r="C35" t="s">
        <v>14</v>
      </c>
    </row>
    <row r="40" ht="12.75">
      <c r="C40" s="2" t="s">
        <v>36</v>
      </c>
    </row>
    <row r="41" ht="12.75">
      <c r="C41" t="s">
        <v>31</v>
      </c>
    </row>
    <row r="42" spans="2:3" ht="12.75">
      <c r="B42">
        <v>4.59</v>
      </c>
      <c r="C42" t="s">
        <v>29</v>
      </c>
    </row>
    <row r="43" spans="2:3" ht="12.75">
      <c r="B43" s="1">
        <f>0.5*B5/B42</f>
        <v>517.4291938997821</v>
      </c>
      <c r="C43" t="s">
        <v>30</v>
      </c>
    </row>
    <row r="45" ht="12.75">
      <c r="C45" s="2" t="s">
        <v>32</v>
      </c>
    </row>
    <row r="46" ht="12.75">
      <c r="C46" t="s">
        <v>37</v>
      </c>
    </row>
    <row r="47" spans="2:3" ht="12.75">
      <c r="B47">
        <v>6751</v>
      </c>
      <c r="C47" t="s">
        <v>33</v>
      </c>
    </row>
    <row r="48" spans="2:3" ht="25.5">
      <c r="B48">
        <f>3*9*B47</f>
        <v>182277</v>
      </c>
      <c r="C48" s="7" t="s">
        <v>34</v>
      </c>
    </row>
    <row r="49" spans="2:3" ht="38.25">
      <c r="B49" s="8">
        <f>B48/(70.75*3)</f>
        <v>858.7844522968198</v>
      </c>
      <c r="C49" s="7" t="s">
        <v>35</v>
      </c>
    </row>
  </sheetData>
  <printOptions/>
  <pageMargins left="0.75" right="0.75" top="1" bottom="1" header="0.5" footer="0.5"/>
  <pageSetup horizontalDpi="200" verticalDpi="2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Brown</dc:creator>
  <cp:keywords/>
  <dc:description/>
  <cp:lastModifiedBy>tbrown</cp:lastModifiedBy>
  <cp:lastPrinted>2005-10-25T15:07:36Z</cp:lastPrinted>
  <dcterms:created xsi:type="dcterms:W3CDTF">2005-09-15T00:38:09Z</dcterms:created>
  <dcterms:modified xsi:type="dcterms:W3CDTF">2005-10-25T15:13:30Z</dcterms:modified>
  <cp:category/>
  <cp:version/>
  <cp:contentType/>
  <cp:contentStatus/>
</cp:coreProperties>
</file>