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004" windowWidth="12996" windowHeight="4908" activeTab="1"/>
  </bookViews>
  <sheets>
    <sheet name="frame analysis" sheetId="1" r:id="rId1"/>
    <sheet name="SISSCO shackle analysis" sheetId="2" r:id="rId2"/>
  </sheets>
  <definedNames>
    <definedName name="a193_yield">'frame analysis'!#REF!</definedName>
    <definedName name="a307_yield">'frame analysis'!#REF!</definedName>
    <definedName name="Bolt_area">'frame analysis'!#REF!</definedName>
    <definedName name="E_bolt">'frame analysis'!#REF!</definedName>
    <definedName name="E_joint">'frame analysis'!#REF!</definedName>
    <definedName name="Fb">'frame analysis'!#REF!</definedName>
    <definedName name="Grade8_Fu">'frame analysis'!$J$4</definedName>
    <definedName name="Grade8_yield">'frame analysis'!$J$5</definedName>
    <definedName name="kk">'frame analysis'!#REF!</definedName>
    <definedName name="lug_Fu">'frame analysis'!$E$4</definedName>
    <definedName name="lug_Fy">'frame analysis'!$E$5</definedName>
  </definedNames>
  <calcPr fullCalcOnLoad="1" refMode="R1C1"/>
</workbook>
</file>

<file path=xl/sharedStrings.xml><?xml version="1.0" encoding="utf-8"?>
<sst xmlns="http://schemas.openxmlformats.org/spreadsheetml/2006/main" count="169" uniqueCount="92">
  <si>
    <t>Fy</t>
  </si>
  <si>
    <t xml:space="preserve"> </t>
  </si>
  <si>
    <t xml:space="preserve">ASTM A193 Grade B5 Bolt </t>
  </si>
  <si>
    <t>Ftu</t>
  </si>
  <si>
    <t>Bolt diameter at shear interface</t>
  </si>
  <si>
    <t xml:space="preserve">Sm = </t>
  </si>
  <si>
    <t xml:space="preserve">Single shear allowable load = </t>
  </si>
  <si>
    <t xml:space="preserve"> lbs</t>
  </si>
  <si>
    <t>Shear area</t>
  </si>
  <si>
    <t xml:space="preserve">Double shear allowable load = </t>
  </si>
  <si>
    <t xml:space="preserve">Max applied load  per strut = </t>
  </si>
  <si>
    <t xml:space="preserve"> psi   (1/3 Ftu)</t>
  </si>
  <si>
    <t>Allowable shear stress =</t>
  </si>
  <si>
    <t xml:space="preserve">FS against allowable shear stress = </t>
  </si>
  <si>
    <t xml:space="preserve">ASTM A453 Grade 660B Bolt </t>
  </si>
  <si>
    <t>Shear ultimate stress (.6 Fsu) =</t>
  </si>
  <si>
    <t xml:space="preserve">FS against ultimate shear stress = </t>
  </si>
  <si>
    <t xml:space="preserve">   Sm = 2/3 yield or 1/3 ult  </t>
  </si>
  <si>
    <t>thk =</t>
  </si>
  <si>
    <t xml:space="preserve">Lug geometry (width x thk) </t>
  </si>
  <si>
    <t>w =</t>
  </si>
  <si>
    <t>hole diameter =</t>
  </si>
  <si>
    <t>single lug net area =</t>
  </si>
  <si>
    <t xml:space="preserve"> sq in </t>
  </si>
  <si>
    <t>lbs</t>
  </si>
  <si>
    <t>double sided lug design load =</t>
  </si>
  <si>
    <t xml:space="preserve">FS against Sm allowable = </t>
  </si>
  <si>
    <t xml:space="preserve">FS against Ftu = </t>
  </si>
  <si>
    <t xml:space="preserve">UNS 566 Bolt </t>
  </si>
  <si>
    <t>lug design load =</t>
  </si>
  <si>
    <t>single side lug</t>
  </si>
  <si>
    <t>double side lug</t>
  </si>
  <si>
    <t>(1/2 shear ult stress)</t>
  </si>
  <si>
    <t xml:space="preserve">FS against Fy = </t>
  </si>
  <si>
    <t xml:space="preserve"> ASTM A453 Grade 660B</t>
  </si>
  <si>
    <t xml:space="preserve">Fitting reworked to accept poloidal break bolt </t>
  </si>
  <si>
    <t xml:space="preserve">   Fitting material:    A36 steel</t>
  </si>
  <si>
    <t>Calculations shown above (2).</t>
  </si>
  <si>
    <t xml:space="preserve">CALCULATIONS OF LIFTING SHACKLE LINK </t>
  </si>
  <si>
    <t>Poloidal break bolt with re-cut fitting</t>
  </si>
  <si>
    <t xml:space="preserve">   (poloidal break bolt matrl)</t>
  </si>
  <si>
    <t xml:space="preserve">SAE J429 Grade 8 Bolt </t>
  </si>
  <si>
    <t>Station 2 Shackle Analysis</t>
  </si>
  <si>
    <t>ASTM A36 plate</t>
  </si>
  <si>
    <t>psi</t>
  </si>
  <si>
    <t>Lug data:</t>
  </si>
  <si>
    <t>Materials:</t>
  </si>
  <si>
    <t>R =</t>
  </si>
  <si>
    <t xml:space="preserve"> Dh =</t>
  </si>
  <si>
    <t>be =</t>
  </si>
  <si>
    <t xml:space="preserve">Nd = </t>
  </si>
  <si>
    <t xml:space="preserve">Pb = </t>
  </si>
  <si>
    <t xml:space="preserve">Pv = </t>
  </si>
  <si>
    <t xml:space="preserve">Av = </t>
  </si>
  <si>
    <t xml:space="preserve">Pt = </t>
  </si>
  <si>
    <t xml:space="preserve"> diameter of hole</t>
  </si>
  <si>
    <t xml:space="preserve"> distance form center of hole to plate edge in the direction of the load</t>
  </si>
  <si>
    <t xml:space="preserve"> effective width to each side of the pin hole</t>
  </si>
  <si>
    <t xml:space="preserve"> minimum design factor</t>
  </si>
  <si>
    <t xml:space="preserve"> the total area of the two shear planes beyond the pin hole</t>
  </si>
  <si>
    <t xml:space="preserve">t = </t>
  </si>
  <si>
    <t>Lug thickness</t>
  </si>
  <si>
    <t xml:space="preserve"> lbs,  The allowable double plane shear strength beyond the pin hole</t>
  </si>
  <si>
    <t xml:space="preserve">  lbs,  The allowable single plane fracture strength beyond the pin hole</t>
  </si>
  <si>
    <t xml:space="preserve">  lbs,  The allowable tensile strength through the pin hole</t>
  </si>
  <si>
    <t>Pb part 1</t>
  </si>
  <si>
    <t>Pb part 2</t>
  </si>
  <si>
    <t>or</t>
  </si>
  <si>
    <t>or be</t>
  </si>
  <si>
    <t>Ref: ASME BTH-1-2005  Design of Below-the-Hook Lifting Devices, pages 23, 24</t>
  </si>
  <si>
    <t xml:space="preserve"> (Values are in inches)</t>
  </si>
  <si>
    <t>Center lug:</t>
  </si>
  <si>
    <t>beff =</t>
  </si>
  <si>
    <t>Pin</t>
  </si>
  <si>
    <t xml:space="preserve">Dp = </t>
  </si>
  <si>
    <t>pin diameter</t>
  </si>
  <si>
    <t xml:space="preserve">Single side lug: </t>
  </si>
  <si>
    <t xml:space="preserve"> lbs,  limited by the cneter lug.  </t>
  </si>
  <si>
    <t xml:space="preserve">Two side lugs have a limit load of </t>
  </si>
  <si>
    <t>Lug allowable limit load:</t>
  </si>
  <si>
    <t>Pin area =</t>
  </si>
  <si>
    <t xml:space="preserve">Pp = </t>
  </si>
  <si>
    <t>lbs,  Single shear pin strength</t>
  </si>
  <si>
    <t xml:space="preserve">2 x Pb = </t>
  </si>
  <si>
    <t>lbs,  Double shear pin strength</t>
  </si>
  <si>
    <t>Weld region</t>
  </si>
  <si>
    <t xml:space="preserve">Weld length in tension= </t>
  </si>
  <si>
    <t>total length (in)</t>
  </si>
  <si>
    <t xml:space="preserve">lbs </t>
  </si>
  <si>
    <t xml:space="preserve">fillet eld size = </t>
  </si>
  <si>
    <t>fillet weld in tension</t>
  </si>
  <si>
    <t>lbs,  weld strength per 1/16 fillet (E70 weld wire)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</si>
</sst>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0.000E+00"/>
    <numFmt numFmtId="171" formatCode="0.00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3" fontId="0" fillId="3" borderId="1" xfId="0" applyNumberFormat="1" applyFill="1" applyBorder="1" applyAlignment="1">
      <alignment/>
    </xf>
    <xf numFmtId="0" fontId="2" fillId="0" borderId="0" xfId="0" applyFont="1" applyAlignment="1">
      <alignment horizontal="right"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75</xdr:row>
      <xdr:rowOff>28575</xdr:rowOff>
    </xdr:from>
    <xdr:to>
      <xdr:col>11</xdr:col>
      <xdr:colOff>447675</xdr:colOff>
      <xdr:row>99</xdr:row>
      <xdr:rowOff>9525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rcRect l="4124" t="22489" r="3779" b="9173"/>
        <a:stretch>
          <a:fillRect/>
        </a:stretch>
      </xdr:blipFill>
      <xdr:spPr>
        <a:xfrm>
          <a:off x="200025" y="12363450"/>
          <a:ext cx="66198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</xdr:row>
      <xdr:rowOff>85725</xdr:rowOff>
    </xdr:from>
    <xdr:to>
      <xdr:col>11</xdr:col>
      <xdr:colOff>457200</xdr:colOff>
      <xdr:row>27</xdr:row>
      <xdr:rowOff>47625</xdr:rowOff>
    </xdr:to>
    <xdr:grpSp>
      <xdr:nvGrpSpPr>
        <xdr:cNvPr id="1" name="Group 19"/>
        <xdr:cNvGrpSpPr>
          <a:grpSpLocks/>
        </xdr:cNvGrpSpPr>
      </xdr:nvGrpSpPr>
      <xdr:grpSpPr>
        <a:xfrm>
          <a:off x="6534150" y="1219200"/>
          <a:ext cx="1590675" cy="3200400"/>
          <a:chOff x="863" y="161"/>
          <a:chExt cx="209" cy="43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863" y="194"/>
            <a:ext cx="145" cy="402"/>
            <a:chOff x="528" y="816"/>
            <a:chExt cx="1104" cy="2919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rcRect l="19561" t="18009" r="58204" b="13542"/>
            <a:stretch>
              <a:fillRect/>
            </a:stretch>
          </xdr:blipFill>
          <xdr:spPr>
            <a:xfrm>
              <a:off x="528" y="816"/>
              <a:ext cx="1104" cy="291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AutoShape 3"/>
            <xdr:cNvSpPr>
              <a:spLocks/>
            </xdr:cNvSpPr>
          </xdr:nvSpPr>
          <xdr:spPr>
            <a:xfrm>
              <a:off x="720" y="1302"/>
              <a:ext cx="8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 flipV="1">
            <a:off x="902" y="161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902" y="17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978" y="17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013" y="162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6.5"</a:t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 flipV="1">
            <a:off x="976" y="163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28</xdr:row>
      <xdr:rowOff>76200</xdr:rowOff>
    </xdr:from>
    <xdr:to>
      <xdr:col>11</xdr:col>
      <xdr:colOff>66675</xdr:colOff>
      <xdr:row>50</xdr:row>
      <xdr:rowOff>66675</xdr:rowOff>
    </xdr:to>
    <xdr:grpSp>
      <xdr:nvGrpSpPr>
        <xdr:cNvPr id="10" name="Group 21"/>
        <xdr:cNvGrpSpPr>
          <a:grpSpLocks/>
        </xdr:cNvGrpSpPr>
      </xdr:nvGrpSpPr>
      <xdr:grpSpPr>
        <a:xfrm>
          <a:off x="6153150" y="4610100"/>
          <a:ext cx="1581150" cy="3552825"/>
          <a:chOff x="756" y="628"/>
          <a:chExt cx="208" cy="483"/>
        </a:xfrm>
        <a:solidFill>
          <a:srgbClr val="FFFFFF"/>
        </a:solidFill>
      </xdr:grpSpPr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2"/>
          <a:srcRect l="22093" t="12864" r="57287" b="13381"/>
          <a:stretch>
            <a:fillRect/>
          </a:stretch>
        </xdr:blipFill>
        <xdr:spPr>
          <a:xfrm>
            <a:off x="756" y="658"/>
            <a:ext cx="148" cy="45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4"/>
          <xdr:cNvSpPr>
            <a:spLocks/>
          </xdr:cNvSpPr>
        </xdr:nvSpPr>
        <xdr:spPr>
          <a:xfrm flipV="1">
            <a:off x="804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805" y="63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870" y="63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905" y="628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4.5"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863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791" y="734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33</xdr:row>
      <xdr:rowOff>123825</xdr:rowOff>
    </xdr:from>
    <xdr:to>
      <xdr:col>11</xdr:col>
      <xdr:colOff>514350</xdr:colOff>
      <xdr:row>34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248525" y="5467350"/>
          <a:ext cx="933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double side lug</a:t>
          </a:r>
        </a:p>
      </xdr:txBody>
    </xdr:sp>
    <xdr:clientData/>
  </xdr:twoCellAnchor>
  <xdr:twoCellAnchor>
    <xdr:from>
      <xdr:col>10</xdr:col>
      <xdr:colOff>209550</xdr:colOff>
      <xdr:row>36</xdr:row>
      <xdr:rowOff>114300</xdr:rowOff>
    </xdr:from>
    <xdr:to>
      <xdr:col>11</xdr:col>
      <xdr:colOff>542925</xdr:colOff>
      <xdr:row>37</xdr:row>
      <xdr:rowOff>123825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267575" y="5943600"/>
          <a:ext cx="942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single side lug</a:t>
          </a:r>
        </a:p>
      </xdr:txBody>
    </xdr:sp>
    <xdr:clientData/>
  </xdr:twoCellAnchor>
  <xdr:twoCellAnchor>
    <xdr:from>
      <xdr:col>9</xdr:col>
      <xdr:colOff>323850</xdr:colOff>
      <xdr:row>37</xdr:row>
      <xdr:rowOff>57150</xdr:rowOff>
    </xdr:from>
    <xdr:to>
      <xdr:col>10</xdr:col>
      <xdr:colOff>200025</xdr:colOff>
      <xdr:row>38</xdr:row>
      <xdr:rowOff>28575</xdr:rowOff>
    </xdr:to>
    <xdr:sp>
      <xdr:nvSpPr>
        <xdr:cNvPr id="20" name="Line 24"/>
        <xdr:cNvSpPr>
          <a:spLocks/>
        </xdr:cNvSpPr>
      </xdr:nvSpPr>
      <xdr:spPr>
        <a:xfrm flipH="1">
          <a:off x="6772275" y="6048375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33</xdr:row>
      <xdr:rowOff>104775</xdr:rowOff>
    </xdr:from>
    <xdr:to>
      <xdr:col>10</xdr:col>
      <xdr:colOff>133350</xdr:colOff>
      <xdr:row>34</xdr:row>
      <xdr:rowOff>47625</xdr:rowOff>
    </xdr:to>
    <xdr:sp>
      <xdr:nvSpPr>
        <xdr:cNvPr id="21" name="Line 25"/>
        <xdr:cNvSpPr>
          <a:spLocks/>
        </xdr:cNvSpPr>
      </xdr:nvSpPr>
      <xdr:spPr>
        <a:xfrm flipH="1" flipV="1">
          <a:off x="6934200" y="54483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workbookViewId="0" topLeftCell="A37">
      <selection activeCell="E58" sqref="E58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7.28125" style="0" customWidth="1"/>
    <col min="4" max="4" width="7.8515625" style="0" customWidth="1"/>
    <col min="5" max="5" width="9.57421875" style="0" customWidth="1"/>
    <col min="6" max="6" width="9.28125" style="0" customWidth="1"/>
    <col min="7" max="7" width="11.421875" style="0" customWidth="1"/>
    <col min="9" max="9" width="6.28125" style="0" customWidth="1"/>
    <col min="10" max="10" width="8.00390625" style="0" customWidth="1"/>
    <col min="11" max="11" width="4.7109375" style="0" customWidth="1"/>
    <col min="13" max="13" width="7.421875" style="0" customWidth="1"/>
    <col min="14" max="14" width="11.00390625" style="0" customWidth="1"/>
  </cols>
  <sheetData>
    <row r="1" ht="12.75">
      <c r="B1" t="s">
        <v>42</v>
      </c>
    </row>
    <row r="3" ht="12.75">
      <c r="B3" s="11" t="s">
        <v>46</v>
      </c>
    </row>
    <row r="4" spans="3:10" ht="12.75">
      <c r="C4" s="6" t="s">
        <v>43</v>
      </c>
      <c r="D4" s="6" t="s">
        <v>3</v>
      </c>
      <c r="E4" s="7">
        <v>58000</v>
      </c>
      <c r="F4" t="s">
        <v>44</v>
      </c>
      <c r="H4" s="6" t="s">
        <v>41</v>
      </c>
      <c r="I4" s="6" t="s">
        <v>3</v>
      </c>
      <c r="J4" s="7">
        <v>150000</v>
      </c>
    </row>
    <row r="5" spans="4:10" ht="12.75">
      <c r="D5" s="6" t="s">
        <v>0</v>
      </c>
      <c r="E5" s="7">
        <v>36000</v>
      </c>
      <c r="I5" s="6" t="s">
        <v>0</v>
      </c>
      <c r="J5" s="7">
        <v>130000</v>
      </c>
    </row>
    <row r="6" spans="4:5" ht="12.75">
      <c r="D6" s="6"/>
      <c r="E6" s="7"/>
    </row>
    <row r="8" spans="2:9" ht="12.75">
      <c r="B8" s="11" t="s">
        <v>45</v>
      </c>
      <c r="C8" s="4" t="s">
        <v>70</v>
      </c>
      <c r="D8" s="6"/>
      <c r="E8" s="7"/>
      <c r="G8" t="s">
        <v>69</v>
      </c>
      <c r="H8" s="6"/>
      <c r="I8" s="9"/>
    </row>
    <row r="9" spans="2:9" ht="12.75">
      <c r="B9" s="11"/>
      <c r="C9" s="22" t="s">
        <v>76</v>
      </c>
      <c r="D9" s="6"/>
      <c r="E9" s="7"/>
      <c r="H9" s="6"/>
      <c r="I9" s="9"/>
    </row>
    <row r="10" spans="2:9" ht="12.75">
      <c r="B10" s="11"/>
      <c r="C10" s="6" t="s">
        <v>60</v>
      </c>
      <c r="D10" s="6">
        <v>2</v>
      </c>
      <c r="E10" s="24" t="s">
        <v>61</v>
      </c>
      <c r="H10" s="6"/>
      <c r="I10" s="9"/>
    </row>
    <row r="11" spans="3:5" ht="12.75">
      <c r="C11" s="6" t="s">
        <v>48</v>
      </c>
      <c r="D11">
        <v>1.469</v>
      </c>
      <c r="E11" t="s">
        <v>55</v>
      </c>
    </row>
    <row r="12" spans="3:5" ht="12.75">
      <c r="C12" s="6" t="s">
        <v>74</v>
      </c>
      <c r="D12">
        <v>1.375</v>
      </c>
      <c r="E12" t="s">
        <v>75</v>
      </c>
    </row>
    <row r="13" spans="3:5" ht="12.75">
      <c r="C13" s="6" t="s">
        <v>47</v>
      </c>
      <c r="D13">
        <f>1.016+D12/2</f>
        <v>1.7035</v>
      </c>
      <c r="E13" t="s">
        <v>56</v>
      </c>
    </row>
    <row r="14" spans="3:5" ht="12.75">
      <c r="C14" s="6" t="s">
        <v>49</v>
      </c>
      <c r="D14">
        <v>1.25</v>
      </c>
      <c r="E14" t="s">
        <v>57</v>
      </c>
    </row>
    <row r="15" spans="3:5" ht="12.75">
      <c r="C15" s="6" t="s">
        <v>50</v>
      </c>
      <c r="D15">
        <v>3</v>
      </c>
      <c r="E15" t="s">
        <v>58</v>
      </c>
    </row>
    <row r="17" spans="3:5" ht="12.75">
      <c r="C17" s="6" t="s">
        <v>54</v>
      </c>
      <c r="D17" s="13">
        <f>lug_Fu*2*D10*D14/(1.2*D15)</f>
        <v>80555.55555555556</v>
      </c>
      <c r="E17" t="s">
        <v>64</v>
      </c>
    </row>
    <row r="18" spans="3:8" ht="12.75">
      <c r="C18" s="6"/>
      <c r="D18" s="13"/>
      <c r="F18" s="3" t="s">
        <v>72</v>
      </c>
      <c r="G18" s="10">
        <f>4*D10</f>
        <v>8</v>
      </c>
      <c r="H18" t="s">
        <v>67</v>
      </c>
    </row>
    <row r="19" spans="3:8" ht="12.75">
      <c r="C19" s="6"/>
      <c r="D19" s="13"/>
      <c r="F19" s="3" t="s">
        <v>72</v>
      </c>
      <c r="G19" s="10">
        <f>D14*0.6*lug_Fu/lug_Fy*SQRT(D11/D14)</f>
        <v>1.3099135891772065</v>
      </c>
      <c r="H19" t="s">
        <v>68</v>
      </c>
    </row>
    <row r="20" spans="3:5" ht="12.75">
      <c r="C20" s="6" t="s">
        <v>51</v>
      </c>
      <c r="D20" s="23">
        <f>lug_Fu*(G21+G22)/(1.2*D15)</f>
        <v>27651.225832618202</v>
      </c>
      <c r="E20" t="s">
        <v>63</v>
      </c>
    </row>
    <row r="21" spans="3:7" ht="12.75">
      <c r="C21" s="6"/>
      <c r="D21" s="13"/>
      <c r="F21" t="s">
        <v>65</v>
      </c>
      <c r="G21" s="10">
        <f>1.13*(D13-D11/2)</f>
        <v>1.0949699999999998</v>
      </c>
    </row>
    <row r="22" spans="3:7" ht="12.75">
      <c r="C22" s="6"/>
      <c r="D22" s="13"/>
      <c r="F22" t="s">
        <v>66</v>
      </c>
      <c r="G22" s="10">
        <f>0.92*D14/(1+D14/D11)</f>
        <v>0.6213129827142333</v>
      </c>
    </row>
    <row r="23" spans="3:5" ht="12.75">
      <c r="C23" s="6" t="s">
        <v>52</v>
      </c>
      <c r="D23" s="13">
        <f>0.7*lug_Fu*F24/(1.2*D15)</f>
        <v>53420.96122222223</v>
      </c>
      <c r="E23" t="s">
        <v>62</v>
      </c>
    </row>
    <row r="24" spans="3:7" ht="12.75">
      <c r="C24" s="6"/>
      <c r="E24" s="6" t="s">
        <v>53</v>
      </c>
      <c r="F24" s="10">
        <f>2*(D13-0.5*D11*0.707)*D10</f>
        <v>4.736834</v>
      </c>
      <c r="G24" t="s">
        <v>59</v>
      </c>
    </row>
    <row r="25" ht="12.75">
      <c r="C25" s="6"/>
    </row>
    <row r="26" ht="12.75">
      <c r="C26" s="22" t="s">
        <v>71</v>
      </c>
    </row>
    <row r="27" spans="2:9" ht="12.75">
      <c r="B27" s="11"/>
      <c r="C27" s="6" t="s">
        <v>60</v>
      </c>
      <c r="D27" s="6">
        <v>2.5</v>
      </c>
      <c r="E27" s="24" t="s">
        <v>61</v>
      </c>
      <c r="H27" s="6"/>
      <c r="I27" s="9"/>
    </row>
    <row r="28" spans="3:5" ht="12.75">
      <c r="C28" s="6" t="s">
        <v>48</v>
      </c>
      <c r="D28">
        <v>1.75</v>
      </c>
      <c r="E28" t="s">
        <v>55</v>
      </c>
    </row>
    <row r="29" spans="3:5" ht="12.75">
      <c r="C29" s="6" t="s">
        <v>74</v>
      </c>
      <c r="D29">
        <v>1.625</v>
      </c>
      <c r="E29" t="s">
        <v>75</v>
      </c>
    </row>
    <row r="30" spans="3:5" ht="12.75">
      <c r="C30" s="6" t="s">
        <v>47</v>
      </c>
      <c r="D30">
        <f>1.625+D29/2</f>
        <v>2.4375</v>
      </c>
      <c r="E30" t="s">
        <v>56</v>
      </c>
    </row>
    <row r="31" spans="3:5" ht="12.75">
      <c r="C31" s="6" t="s">
        <v>49</v>
      </c>
      <c r="D31">
        <v>1.625</v>
      </c>
      <c r="E31" t="s">
        <v>57</v>
      </c>
    </row>
    <row r="32" spans="3:5" ht="12.75">
      <c r="C32" s="6" t="s">
        <v>50</v>
      </c>
      <c r="D32">
        <v>3</v>
      </c>
      <c r="E32" t="s">
        <v>58</v>
      </c>
    </row>
    <row r="34" spans="3:5" ht="12.75">
      <c r="C34" s="6" t="s">
        <v>54</v>
      </c>
      <c r="D34" s="13">
        <f>lug_Fu*2*D27*D31/(1.2*D32)</f>
        <v>130902.7777777778</v>
      </c>
      <c r="E34" t="s">
        <v>64</v>
      </c>
    </row>
    <row r="35" spans="3:8" ht="12.75">
      <c r="C35" s="6"/>
      <c r="D35" s="13"/>
      <c r="F35" s="3" t="s">
        <v>72</v>
      </c>
      <c r="G35" s="10">
        <f>4*D27</f>
        <v>10</v>
      </c>
      <c r="H35" t="s">
        <v>67</v>
      </c>
    </row>
    <row r="36" spans="3:8" ht="12.75">
      <c r="C36" s="6"/>
      <c r="D36" s="13"/>
      <c r="F36" s="3" t="s">
        <v>72</v>
      </c>
      <c r="G36" s="10">
        <f>D31*0.6*lug_Fu/lug_Fy*SQRT(D28/D31)</f>
        <v>1.6301307888905383</v>
      </c>
      <c r="H36" t="s">
        <v>68</v>
      </c>
    </row>
    <row r="37" spans="3:14" ht="12.75">
      <c r="C37" s="6" t="s">
        <v>51</v>
      </c>
      <c r="D37" s="23">
        <f>lug_Fu*(G38+G39)/(1.2*D32)</f>
        <v>40935.27520576132</v>
      </c>
      <c r="E37" t="s">
        <v>63</v>
      </c>
      <c r="N37" s="28">
        <f>D37*lug_Fy/lug_Fu</f>
        <v>25408.101851851854</v>
      </c>
    </row>
    <row r="38" spans="3:7" ht="12.75">
      <c r="C38" s="6"/>
      <c r="D38" s="13"/>
      <c r="F38" t="s">
        <v>65</v>
      </c>
      <c r="G38" s="10">
        <f>1.13*(D30-D28/2)</f>
        <v>1.7656249999999998</v>
      </c>
    </row>
    <row r="39" spans="3:7" ht="12.75">
      <c r="C39" s="6"/>
      <c r="D39" s="13"/>
      <c r="F39" t="s">
        <v>66</v>
      </c>
      <c r="G39" s="10">
        <f>0.92*D31/(1+D31/D28)</f>
        <v>0.7751851851851852</v>
      </c>
    </row>
    <row r="40" spans="3:5" ht="12.75">
      <c r="C40" s="6" t="s">
        <v>52</v>
      </c>
      <c r="D40" s="13">
        <f>0.7*lug_Fu*F41/(1.2*D32)</f>
        <v>102564.34027777778</v>
      </c>
      <c r="E40" t="s">
        <v>62</v>
      </c>
    </row>
    <row r="41" spans="3:7" ht="12.75">
      <c r="C41" s="6"/>
      <c r="E41" s="6" t="s">
        <v>53</v>
      </c>
      <c r="F41" s="10">
        <f>2*(D30-0.5*D28*0.707)*D27</f>
        <v>9.094375</v>
      </c>
      <c r="G41" t="s">
        <v>59</v>
      </c>
    </row>
    <row r="42" ht="13.5" thickBot="1"/>
    <row r="43" spans="3:13" ht="27" thickBot="1">
      <c r="C43" s="27" t="s">
        <v>79</v>
      </c>
      <c r="D43" s="26">
        <f>D37</f>
        <v>40935.27520576132</v>
      </c>
      <c r="E43" t="s">
        <v>77</v>
      </c>
      <c r="H43" t="s">
        <v>78</v>
      </c>
      <c r="L43" s="8">
        <f>2*D20</f>
        <v>55302.451665236404</v>
      </c>
      <c r="M43" t="s">
        <v>7</v>
      </c>
    </row>
    <row r="45" spans="2:8" ht="12.75">
      <c r="B45" s="22" t="s">
        <v>73</v>
      </c>
      <c r="C45" s="6" t="s">
        <v>74</v>
      </c>
      <c r="D45">
        <v>1.375</v>
      </c>
      <c r="E45" t="s">
        <v>75</v>
      </c>
      <c r="H45" s="6" t="s">
        <v>41</v>
      </c>
    </row>
    <row r="46" spans="3:4" ht="12.75">
      <c r="C46" s="6" t="s">
        <v>80</v>
      </c>
      <c r="D46" s="2">
        <f>PI()*D45^2/4</f>
        <v>1.4848934026733007</v>
      </c>
    </row>
    <row r="47" spans="3:5" ht="12.75">
      <c r="C47" s="6" t="s">
        <v>50</v>
      </c>
      <c r="D47">
        <v>3</v>
      </c>
      <c r="E47" t="s">
        <v>58</v>
      </c>
    </row>
    <row r="48" spans="3:5" ht="12.75">
      <c r="C48" s="6" t="s">
        <v>81</v>
      </c>
      <c r="D48" s="13">
        <f>0.7*Grade8_Fu*D46/(1.2*D47)</f>
        <v>43309.39091130461</v>
      </c>
      <c r="E48" t="s">
        <v>82</v>
      </c>
    </row>
    <row r="49" spans="3:5" ht="12.75">
      <c r="C49" s="6" t="s">
        <v>83</v>
      </c>
      <c r="D49" s="13">
        <f>2*D48</f>
        <v>86618.78182260922</v>
      </c>
      <c r="E49" t="s">
        <v>84</v>
      </c>
    </row>
    <row r="51" spans="3:8" ht="12.75">
      <c r="C51" s="6" t="s">
        <v>74</v>
      </c>
      <c r="D51">
        <v>1.625</v>
      </c>
      <c r="E51" t="s">
        <v>75</v>
      </c>
      <c r="H51" s="6" t="s">
        <v>41</v>
      </c>
    </row>
    <row r="52" spans="3:4" ht="12.75">
      <c r="C52" s="6" t="s">
        <v>80</v>
      </c>
      <c r="D52" s="2">
        <f>PI()*D51^2/4</f>
        <v>2.073942025221387</v>
      </c>
    </row>
    <row r="53" spans="3:5" ht="12.75">
      <c r="C53" s="6" t="s">
        <v>50</v>
      </c>
      <c r="D53">
        <v>3</v>
      </c>
      <c r="E53" t="s">
        <v>58</v>
      </c>
    </row>
    <row r="54" spans="3:5" ht="12.75">
      <c r="C54" s="6" t="s">
        <v>81</v>
      </c>
      <c r="D54" s="23">
        <f>0.7*Grade8_Fu*D52/(1.2*D53)</f>
        <v>60489.97573562379</v>
      </c>
      <c r="E54" t="s">
        <v>82</v>
      </c>
    </row>
    <row r="55" spans="3:5" ht="12.75">
      <c r="C55" s="6" t="s">
        <v>83</v>
      </c>
      <c r="D55" s="13">
        <f>2*D54</f>
        <v>120979.95147124758</v>
      </c>
      <c r="E55" t="s">
        <v>84</v>
      </c>
    </row>
    <row r="57" ht="12.75">
      <c r="B57" s="25" t="s">
        <v>85</v>
      </c>
    </row>
    <row r="58" spans="3:5" ht="12.75">
      <c r="C58" s="6" t="s">
        <v>86</v>
      </c>
      <c r="D58" s="3">
        <f>4*4</f>
        <v>16</v>
      </c>
      <c r="E58" t="s">
        <v>87</v>
      </c>
    </row>
    <row r="59" spans="3:4" ht="12.75">
      <c r="C59" s="6" t="s">
        <v>89</v>
      </c>
      <c r="D59" s="3">
        <v>0.5</v>
      </c>
    </row>
    <row r="60" spans="3:5" ht="12.75">
      <c r="C60" s="6" t="s">
        <v>90</v>
      </c>
      <c r="D60" s="3">
        <v>700</v>
      </c>
      <c r="E60" t="s">
        <v>91</v>
      </c>
    </row>
    <row r="61" spans="4:5" ht="12.75">
      <c r="D61" s="13">
        <f>D60*D58*D59*16</f>
        <v>89600</v>
      </c>
      <c r="E61" t="s">
        <v>88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2">
      <selection activeCell="D25" sqref="D25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6.28125" style="0" customWidth="1"/>
    <col min="4" max="4" width="9.140625" style="0" customWidth="1"/>
    <col min="5" max="5" width="13.57421875" style="0" customWidth="1"/>
    <col min="7" max="7" width="9.57421875" style="0" customWidth="1"/>
  </cols>
  <sheetData>
    <row r="1" ht="12.75">
      <c r="B1" s="12" t="s">
        <v>38</v>
      </c>
    </row>
    <row r="4" spans="1:6" ht="12.75">
      <c r="A4" s="22">
        <v>1</v>
      </c>
      <c r="B4" s="15" t="s">
        <v>2</v>
      </c>
      <c r="C4" s="3" t="s">
        <v>0</v>
      </c>
      <c r="D4" s="7">
        <v>80000</v>
      </c>
      <c r="F4" s="4" t="s">
        <v>17</v>
      </c>
    </row>
    <row r="5" spans="3:8" ht="12.75">
      <c r="C5" s="3" t="s">
        <v>3</v>
      </c>
      <c r="D5" s="7">
        <v>100000</v>
      </c>
      <c r="F5" s="3" t="s">
        <v>5</v>
      </c>
      <c r="G5" s="8">
        <f>D5/3</f>
        <v>33333.333333333336</v>
      </c>
      <c r="H5" t="s">
        <v>11</v>
      </c>
    </row>
    <row r="6" spans="2:8" ht="12.75">
      <c r="B6" s="6" t="s">
        <v>4</v>
      </c>
      <c r="D6">
        <v>1.375</v>
      </c>
      <c r="G6" s="6" t="s">
        <v>15</v>
      </c>
      <c r="H6" s="8">
        <f>0.6*D4</f>
        <v>48000</v>
      </c>
    </row>
    <row r="7" spans="2:9" ht="12.75">
      <c r="B7" s="6" t="s">
        <v>8</v>
      </c>
      <c r="D7" s="2">
        <f>PI()*D6^2/4</f>
        <v>1.4848934026733007</v>
      </c>
      <c r="G7" s="6" t="s">
        <v>12</v>
      </c>
      <c r="H7" s="8">
        <f>H6/2</f>
        <v>24000</v>
      </c>
      <c r="I7" t="s">
        <v>32</v>
      </c>
    </row>
    <row r="9" spans="3:7" ht="12.75">
      <c r="C9" s="6" t="s">
        <v>6</v>
      </c>
      <c r="D9" s="13">
        <f>H7*D7</f>
        <v>35637.44166415922</v>
      </c>
      <c r="E9" t="s">
        <v>7</v>
      </c>
      <c r="F9" s="6"/>
      <c r="G9" s="13"/>
    </row>
    <row r="10" spans="3:4" ht="12.75">
      <c r="C10" s="6" t="s">
        <v>9</v>
      </c>
      <c r="D10" s="13">
        <f>D9*2</f>
        <v>71274.88332831844</v>
      </c>
    </row>
    <row r="12" spans="3:5" ht="12.75">
      <c r="C12" s="6" t="s">
        <v>10</v>
      </c>
      <c r="D12" s="7">
        <v>34000</v>
      </c>
      <c r="E12" t="s">
        <v>7</v>
      </c>
    </row>
    <row r="14" spans="3:4" ht="12.75">
      <c r="C14" s="6" t="s">
        <v>13</v>
      </c>
      <c r="D14" s="1">
        <f>D10/D12</f>
        <v>2.0963200978917187</v>
      </c>
    </row>
    <row r="15" spans="3:4" ht="12.75">
      <c r="C15" s="6" t="s">
        <v>16</v>
      </c>
      <c r="D15" s="14">
        <f>D14*2</f>
        <v>4.192640195783437</v>
      </c>
    </row>
    <row r="16" ht="12.75">
      <c r="C16" s="6"/>
    </row>
    <row r="19" spans="1:6" ht="12.75">
      <c r="A19" s="22">
        <v>2</v>
      </c>
      <c r="B19" s="15" t="s">
        <v>14</v>
      </c>
      <c r="C19" s="3" t="s">
        <v>0</v>
      </c>
      <c r="D19" s="7">
        <v>85000</v>
      </c>
      <c r="F19" s="4" t="s">
        <v>17</v>
      </c>
    </row>
    <row r="20" spans="2:8" ht="12.75">
      <c r="B20" t="s">
        <v>40</v>
      </c>
      <c r="C20" s="3" t="s">
        <v>3</v>
      </c>
      <c r="D20" s="7">
        <v>130000</v>
      </c>
      <c r="F20" s="3" t="s">
        <v>5</v>
      </c>
      <c r="G20" s="8">
        <f>D20/3</f>
        <v>43333.333333333336</v>
      </c>
      <c r="H20" t="s">
        <v>11</v>
      </c>
    </row>
    <row r="21" spans="2:8" ht="12.75">
      <c r="B21" s="6" t="s">
        <v>4</v>
      </c>
      <c r="D21">
        <v>1.375</v>
      </c>
      <c r="G21" s="6" t="s">
        <v>15</v>
      </c>
      <c r="H21" s="8">
        <f>0.6*D19</f>
        <v>51000</v>
      </c>
    </row>
    <row r="22" spans="2:8" ht="12.75">
      <c r="B22" s="6" t="s">
        <v>8</v>
      </c>
      <c r="D22" s="2">
        <f>PI()*D21^2/4</f>
        <v>1.4848934026733007</v>
      </c>
      <c r="G22" s="6" t="s">
        <v>12</v>
      </c>
      <c r="H22" s="8">
        <f>H21/2</f>
        <v>25500</v>
      </c>
    </row>
    <row r="24" spans="3:5" ht="12.75">
      <c r="C24" s="6" t="s">
        <v>6</v>
      </c>
      <c r="D24" s="13">
        <f>H22*D22</f>
        <v>37864.78176816917</v>
      </c>
      <c r="E24" t="s">
        <v>7</v>
      </c>
    </row>
    <row r="25" spans="3:4" ht="12.75">
      <c r="C25" s="6" t="s">
        <v>9</v>
      </c>
      <c r="D25" s="13">
        <f>D24*2</f>
        <v>75729.56353633833</v>
      </c>
    </row>
    <row r="27" spans="3:5" ht="12.75">
      <c r="C27" s="6" t="s">
        <v>10</v>
      </c>
      <c r="D27" s="7">
        <v>34000</v>
      </c>
      <c r="E27" t="s">
        <v>7</v>
      </c>
    </row>
    <row r="29" spans="3:4" ht="12.75">
      <c r="C29" s="6" t="s">
        <v>13</v>
      </c>
      <c r="D29" s="1">
        <f>D25/D27</f>
        <v>2.227340104009951</v>
      </c>
    </row>
    <row r="30" spans="3:4" ht="12.75">
      <c r="C30" s="6" t="s">
        <v>16</v>
      </c>
      <c r="D30" s="14">
        <f>D29*2</f>
        <v>4.454680208019902</v>
      </c>
    </row>
    <row r="31" ht="12.75">
      <c r="C31" s="6"/>
    </row>
    <row r="33" spans="1:5" ht="12.75">
      <c r="A33" s="22">
        <v>3</v>
      </c>
      <c r="B33" s="16" t="s">
        <v>39</v>
      </c>
      <c r="C33" s="5"/>
      <c r="E33" s="11" t="s">
        <v>35</v>
      </c>
    </row>
    <row r="34" spans="3:4" ht="12.75">
      <c r="C34" s="3"/>
      <c r="D34" s="7"/>
    </row>
    <row r="35" spans="2:6" ht="12.75">
      <c r="B35" s="6" t="s">
        <v>36</v>
      </c>
      <c r="C35" s="3" t="s">
        <v>0</v>
      </c>
      <c r="D35" s="7">
        <v>36000</v>
      </c>
      <c r="F35" s="4" t="s">
        <v>17</v>
      </c>
    </row>
    <row r="36" spans="3:8" ht="12.75">
      <c r="C36" s="3" t="s">
        <v>3</v>
      </c>
      <c r="D36" s="7">
        <v>58000</v>
      </c>
      <c r="F36" s="3" t="s">
        <v>5</v>
      </c>
      <c r="G36" s="8">
        <f>D36/3</f>
        <v>19333.333333333332</v>
      </c>
      <c r="H36" t="s">
        <v>11</v>
      </c>
    </row>
    <row r="37" spans="3:6" ht="12.75">
      <c r="C37" s="3"/>
      <c r="D37" s="7"/>
      <c r="F37" s="3"/>
    </row>
    <row r="38" spans="4:6" ht="12.75">
      <c r="D38" s="21" t="s">
        <v>31</v>
      </c>
      <c r="F38" s="21" t="s">
        <v>30</v>
      </c>
    </row>
    <row r="39" spans="2:6" ht="12.75">
      <c r="B39" s="6" t="s">
        <v>19</v>
      </c>
      <c r="C39" s="6" t="s">
        <v>20</v>
      </c>
      <c r="D39" s="19">
        <v>4</v>
      </c>
      <c r="F39" s="19">
        <v>5</v>
      </c>
    </row>
    <row r="40" spans="3:6" ht="12.75">
      <c r="C40" s="6" t="s">
        <v>18</v>
      </c>
      <c r="D40" s="19">
        <v>1</v>
      </c>
      <c r="F40" s="19">
        <v>2.25</v>
      </c>
    </row>
    <row r="41" spans="3:6" ht="12.75">
      <c r="C41" s="6" t="s">
        <v>21</v>
      </c>
      <c r="D41" s="20">
        <v>1.469</v>
      </c>
      <c r="F41" s="20">
        <v>1.75</v>
      </c>
    </row>
    <row r="42" spans="3:7" ht="12.75">
      <c r="C42" s="6" t="s">
        <v>22</v>
      </c>
      <c r="D42" s="1">
        <f>D39*D40-PI()*D41^2/4</f>
        <v>2.3051413939166787</v>
      </c>
      <c r="E42" t="s">
        <v>23</v>
      </c>
      <c r="F42" s="1">
        <f>F39*F40-PI()*F41^2/4</f>
        <v>8.844718124595314</v>
      </c>
      <c r="G42" t="s">
        <v>23</v>
      </c>
    </row>
    <row r="43" spans="3:7" ht="12.75">
      <c r="C43" s="6" t="s">
        <v>29</v>
      </c>
      <c r="D43" s="13">
        <f>D42*G36</f>
        <v>44566.066949055785</v>
      </c>
      <c r="E43" t="s">
        <v>24</v>
      </c>
      <c r="F43" s="13">
        <f>F42*G36</f>
        <v>170997.88374217605</v>
      </c>
      <c r="G43" t="s">
        <v>24</v>
      </c>
    </row>
    <row r="44" spans="3:7" ht="12.75">
      <c r="C44" s="6" t="s">
        <v>25</v>
      </c>
      <c r="D44" s="13">
        <f>2*D42*G36</f>
        <v>89132.13389811157</v>
      </c>
      <c r="E44" t="s">
        <v>24</v>
      </c>
      <c r="G44" t="s">
        <v>1</v>
      </c>
    </row>
    <row r="46" spans="3:7" ht="12.75">
      <c r="C46" s="6" t="s">
        <v>10</v>
      </c>
      <c r="D46" s="7">
        <v>34000</v>
      </c>
      <c r="E46" t="s">
        <v>7</v>
      </c>
      <c r="F46" s="7">
        <v>34000</v>
      </c>
      <c r="G46" t="s">
        <v>7</v>
      </c>
    </row>
    <row r="48" spans="3:6" ht="12.75">
      <c r="C48" s="6" t="s">
        <v>26</v>
      </c>
      <c r="D48" s="14">
        <f>D44/D46</f>
        <v>2.6215333499444577</v>
      </c>
      <c r="F48" s="14">
        <f>F43/F46</f>
        <v>5.029349521828707</v>
      </c>
    </row>
    <row r="49" spans="3:6" ht="12.75">
      <c r="C49" s="6" t="s">
        <v>33</v>
      </c>
      <c r="D49" s="1">
        <f>D42*D35*2/D46</f>
        <v>4.881475893000025</v>
      </c>
      <c r="F49" s="1">
        <f>F42*D35/F46</f>
        <v>9.364995661336215</v>
      </c>
    </row>
    <row r="50" spans="3:6" ht="12.75">
      <c r="C50" s="6" t="s">
        <v>27</v>
      </c>
      <c r="D50" s="14">
        <f>D48*3</f>
        <v>7.864600049833373</v>
      </c>
      <c r="F50" s="14">
        <f>F48*3</f>
        <v>15.088048565486122</v>
      </c>
    </row>
    <row r="52" spans="2:5" ht="12.75">
      <c r="B52" s="18" t="s">
        <v>28</v>
      </c>
      <c r="C52" s="3" t="s">
        <v>0</v>
      </c>
      <c r="D52" s="7">
        <v>85000</v>
      </c>
      <c r="E52" s="17" t="s">
        <v>34</v>
      </c>
    </row>
    <row r="53" spans="3:4" ht="12.75">
      <c r="C53" s="3" t="s">
        <v>3</v>
      </c>
      <c r="D53" s="7">
        <v>130000</v>
      </c>
    </row>
    <row r="54" ht="12.75">
      <c r="C54" s="11" t="s">
        <v>37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2008-01-18T21:56:06Z</cp:lastPrinted>
  <dcterms:created xsi:type="dcterms:W3CDTF">2007-11-19T15:11:33Z</dcterms:created>
  <dcterms:modified xsi:type="dcterms:W3CDTF">2008-01-22T21:54:30Z</dcterms:modified>
  <cp:category/>
  <cp:version/>
  <cp:contentType/>
  <cp:contentStatus/>
</cp:coreProperties>
</file>