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5292" activeTab="1"/>
  </bookViews>
  <sheets>
    <sheet name="frame analysis" sheetId="1" r:id="rId1"/>
    <sheet name="SISSCO shackle analysis" sheetId="2" r:id="rId2"/>
  </sheets>
  <definedNames>
    <definedName name="a193_yield">'frame analysis'!#REF!</definedName>
    <definedName name="a307_yield">'frame analysis'!$F$8</definedName>
    <definedName name="Bolt_area">'frame analysis'!$H$4</definedName>
    <definedName name="E_bolt">'frame analysis'!$F$5</definedName>
    <definedName name="E_joint">'frame analysis'!$F$14</definedName>
    <definedName name="Fb">'frame analysis'!#REF!</definedName>
    <definedName name="Grade8_yield">'frame analysis'!$F$7</definedName>
    <definedName name="kk">'frame analysis'!#REF!</definedName>
  </definedNames>
  <calcPr fullCalcOnLoad="1" refMode="R1C1"/>
</workbook>
</file>

<file path=xl/sharedStrings.xml><?xml version="1.0" encoding="utf-8"?>
<sst xmlns="http://schemas.openxmlformats.org/spreadsheetml/2006/main" count="163" uniqueCount="105">
  <si>
    <t>Fy</t>
  </si>
  <si>
    <t>Bolt area=</t>
  </si>
  <si>
    <t xml:space="preserve"> </t>
  </si>
  <si>
    <t xml:space="preserve">ASTM A193 Grade B5 Bolt </t>
  </si>
  <si>
    <t xml:space="preserve">Bolt stiffness: Kb = </t>
  </si>
  <si>
    <t>E bolt</t>
  </si>
  <si>
    <t xml:space="preserve">Joint stiffness: Kj = </t>
  </si>
  <si>
    <t>assumed joint area</t>
  </si>
  <si>
    <t xml:space="preserve"> = dia bolt</t>
  </si>
  <si>
    <t>E joint</t>
  </si>
  <si>
    <t>Joint length</t>
  </si>
  <si>
    <t>Joint stiffness ratio</t>
  </si>
  <si>
    <t>Kj / (Kb+Kj)</t>
  </si>
  <si>
    <t>Kb / (Kb+Kj)</t>
  </si>
  <si>
    <t>1 - 8 bolt</t>
  </si>
  <si>
    <t xml:space="preserve"> bolt mean diameter (dm)</t>
  </si>
  <si>
    <t>P = pi x dm x Fs x L / 3</t>
  </si>
  <si>
    <t xml:space="preserve">  Length of thread engagement (L)</t>
  </si>
  <si>
    <t xml:space="preserve"> Stellalloy</t>
  </si>
  <si>
    <t>Bolt Preload and Torque Calculations:</t>
  </si>
  <si>
    <t>Assumed unlubed Coef of friction =</t>
  </si>
  <si>
    <t>Assumed lubed Coef of friction =</t>
  </si>
  <si>
    <t>where U = the coefficient of friction</t>
  </si>
  <si>
    <t xml:space="preserve">          D = basic bolt diameter</t>
  </si>
  <si>
    <t xml:space="preserve">          P = needed preload</t>
  </si>
  <si>
    <t xml:space="preserve">          K = constant that equals 1.33</t>
  </si>
  <si>
    <t xml:space="preserve">Torque at max preload, unlubed = </t>
  </si>
  <si>
    <t>Bolt Max Preload (lbs)</t>
  </si>
  <si>
    <t xml:space="preserve">Torque at max preload, lubed = </t>
  </si>
  <si>
    <t xml:space="preserve">were: F = axial load, d = bolt dameter, K = torque coefficient </t>
  </si>
  <si>
    <t>Torque =KFd</t>
  </si>
  <si>
    <t>ft-lbs</t>
  </si>
  <si>
    <t>T = K x U x D x P / 12 (ft-lbs)</t>
  </si>
  <si>
    <t xml:space="preserve">         K = .189 for .15 friction coefficient between threads and between bolt head and clamping surface</t>
  </si>
  <si>
    <t>Bolt diameter</t>
  </si>
  <si>
    <t>Assume thread mean diameter</t>
  </si>
  <si>
    <t xml:space="preserve"> assumes 1.25 plate +11/16 flat washer +.25 locking washer+.4 x root diameter</t>
  </si>
  <si>
    <t>Bolt length into tapped hole of casting (in)</t>
  </si>
  <si>
    <t xml:space="preserve">             and an ID equal to bolt dia</t>
  </si>
  <si>
    <t xml:space="preserve">             Kj=Aj x Ej / Lj</t>
  </si>
  <si>
    <t xml:space="preserve">  where: Kb=Ab x Eb / Lb</t>
  </si>
  <si>
    <t>note: thread mean diameter was assumed for "d"</t>
  </si>
  <si>
    <t>Bolted joint data</t>
  </si>
  <si>
    <t xml:space="preserve"> Stellalloy .2 %yield stress @ RT (Fs)</t>
  </si>
  <si>
    <t>lbs @ matrl .2% yield value</t>
  </si>
  <si>
    <r>
      <t xml:space="preserve">Pullout load in Stellalloy casting:   </t>
    </r>
    <r>
      <rPr>
        <sz val="10"/>
        <rFont val="Arial"/>
        <family val="2"/>
      </rPr>
      <t>P =</t>
    </r>
    <r>
      <rPr>
        <b/>
        <sz val="10"/>
        <rFont val="Arial"/>
        <family val="2"/>
      </rPr>
      <t xml:space="preserve"> </t>
    </r>
  </si>
  <si>
    <t xml:space="preserve"> area of annulus with OD of 2.5 x bolt dia </t>
  </si>
  <si>
    <t xml:space="preserve">          Alternate values</t>
  </si>
  <si>
    <t>Ftu</t>
  </si>
  <si>
    <t>Bolt diameter at shear interface</t>
  </si>
  <si>
    <t xml:space="preserve">Sm = </t>
  </si>
  <si>
    <t xml:space="preserve">Single shear allowable load = </t>
  </si>
  <si>
    <t xml:space="preserve"> lbs</t>
  </si>
  <si>
    <t>Shear area</t>
  </si>
  <si>
    <t xml:space="preserve">Double shear allowable load = </t>
  </si>
  <si>
    <t xml:space="preserve">Max applied load  per strut = </t>
  </si>
  <si>
    <t xml:space="preserve"> psi   (1/3 Ftu)</t>
  </si>
  <si>
    <t>Allowable shear stress =</t>
  </si>
  <si>
    <t xml:space="preserve">FS against allowable shear stress = </t>
  </si>
  <si>
    <t xml:space="preserve">ASTM A453 Grade 660B Bolt </t>
  </si>
  <si>
    <t>Shear ultimate stress (.6 Fsu) =</t>
  </si>
  <si>
    <t xml:space="preserve">FS against ultimate shear stress = </t>
  </si>
  <si>
    <t xml:space="preserve">   Sm = 2/3 yield or 1/3 ult  </t>
  </si>
  <si>
    <t>thk =</t>
  </si>
  <si>
    <t xml:space="preserve">Lug geometry (width x thk) </t>
  </si>
  <si>
    <t>w =</t>
  </si>
  <si>
    <t>hole diameter =</t>
  </si>
  <si>
    <t>single lug net area =</t>
  </si>
  <si>
    <t xml:space="preserve"> sq in </t>
  </si>
  <si>
    <t>lbs</t>
  </si>
  <si>
    <t>double sided lug design load =</t>
  </si>
  <si>
    <t xml:space="preserve">FS against Sm allowable = </t>
  </si>
  <si>
    <t xml:space="preserve">FS against Ftu = </t>
  </si>
  <si>
    <t xml:space="preserve">UNS 566 Bolt </t>
  </si>
  <si>
    <t>lug design load =</t>
  </si>
  <si>
    <t>single side lug</t>
  </si>
  <si>
    <t>double side lug</t>
  </si>
  <si>
    <t>(1/2 shear ult stress)</t>
  </si>
  <si>
    <t xml:space="preserve">FS against Fy = </t>
  </si>
  <si>
    <t xml:space="preserve"> ASTM A453 Grade 660B</t>
  </si>
  <si>
    <t xml:space="preserve">Fitting reworked to accept poloidal break bolt </t>
  </si>
  <si>
    <t xml:space="preserve">   Fitting material:    A36 steel</t>
  </si>
  <si>
    <t>Calculations shown above (2).</t>
  </si>
  <si>
    <t xml:space="preserve">CALCULATIONS OF LIFTING SHACKLE LINK </t>
  </si>
  <si>
    <t>Poloidal break bolt with re-cut fitting</t>
  </si>
  <si>
    <t xml:space="preserve">   (poloidal break bolt matrl)</t>
  </si>
  <si>
    <t xml:space="preserve">         K = .133 for .10 friction coefficient between threads and between bolt head and clamping surface</t>
  </si>
  <si>
    <t>for 29,534 prelaod</t>
  </si>
  <si>
    <t xml:space="preserve"> lbs,  (based on Sm = 1/3 Ftu)</t>
  </si>
  <si>
    <t xml:space="preserve">SAE J429 Grade 8 Bolt </t>
  </si>
  <si>
    <t>SAE J429 Grade B8 Bolt - Allowable tension load</t>
  </si>
  <si>
    <t>for 22,000 prelaod</t>
  </si>
  <si>
    <t xml:space="preserve">   Alternate Torque Formula (NASA Reference Publication 1228, 1990)</t>
  </si>
  <si>
    <t xml:space="preserve"> = 2/3 bolt yield stress x thread area for A193 bolt</t>
  </si>
  <si>
    <t xml:space="preserve"> lbs,  (based on Sm = 1/2 Fy)</t>
  </si>
  <si>
    <t xml:space="preserve"> lbs,  (based on Sm = 2/3 Fy)</t>
  </si>
  <si>
    <t>Minor diam =</t>
  </si>
  <si>
    <t>Station 5</t>
  </si>
  <si>
    <t>CHECK THIS</t>
  </si>
  <si>
    <t>ASTM A36</t>
  </si>
  <si>
    <t>Fy =</t>
  </si>
  <si>
    <t xml:space="preserve">Ftu = </t>
  </si>
  <si>
    <t xml:space="preserve">bolt dia = </t>
  </si>
  <si>
    <t>Lug / bolt interface</t>
  </si>
  <si>
    <t>1 - 5 bolt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</si>
</sst>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/>
    </xf>
    <xf numFmtId="2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1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20</xdr:row>
      <xdr:rowOff>142875</xdr:rowOff>
    </xdr:from>
    <xdr:to>
      <xdr:col>12</xdr:col>
      <xdr:colOff>247650</xdr:colOff>
      <xdr:row>33</xdr:row>
      <xdr:rowOff>123825</xdr:rowOff>
    </xdr:to>
    <xdr:sp>
      <xdr:nvSpPr>
        <xdr:cNvPr id="1" name="Line 68"/>
        <xdr:cNvSpPr>
          <a:spLocks/>
        </xdr:cNvSpPr>
      </xdr:nvSpPr>
      <xdr:spPr>
        <a:xfrm>
          <a:off x="1371600" y="3381375"/>
          <a:ext cx="6791325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34</xdr:row>
      <xdr:rowOff>57150</xdr:rowOff>
    </xdr:from>
    <xdr:to>
      <xdr:col>7</xdr:col>
      <xdr:colOff>95250</xdr:colOff>
      <xdr:row>43</xdr:row>
      <xdr:rowOff>85725</xdr:rowOff>
    </xdr:to>
    <xdr:sp>
      <xdr:nvSpPr>
        <xdr:cNvPr id="2" name="Line 69"/>
        <xdr:cNvSpPr>
          <a:spLocks/>
        </xdr:cNvSpPr>
      </xdr:nvSpPr>
      <xdr:spPr>
        <a:xfrm>
          <a:off x="1352550" y="5562600"/>
          <a:ext cx="34385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85725</xdr:rowOff>
    </xdr:from>
    <xdr:to>
      <xdr:col>11</xdr:col>
      <xdr:colOff>457200</xdr:colOff>
      <xdr:row>27</xdr:row>
      <xdr:rowOff>47625</xdr:rowOff>
    </xdr:to>
    <xdr:grpSp>
      <xdr:nvGrpSpPr>
        <xdr:cNvPr id="1" name="Group 19"/>
        <xdr:cNvGrpSpPr>
          <a:grpSpLocks/>
        </xdr:cNvGrpSpPr>
      </xdr:nvGrpSpPr>
      <xdr:grpSpPr>
        <a:xfrm>
          <a:off x="6534150" y="1219200"/>
          <a:ext cx="1590675" cy="3200400"/>
          <a:chOff x="863" y="161"/>
          <a:chExt cx="209" cy="43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863" y="194"/>
            <a:ext cx="145" cy="402"/>
            <a:chOff x="528" y="816"/>
            <a:chExt cx="1104" cy="291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l="19561" t="18009" r="58204" b="13542"/>
            <a:stretch>
              <a:fillRect/>
            </a:stretch>
          </xdr:blipFill>
          <xdr:spPr>
            <a:xfrm>
              <a:off x="528" y="816"/>
              <a:ext cx="1104" cy="29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3"/>
            <xdr:cNvSpPr>
              <a:spLocks/>
            </xdr:cNvSpPr>
          </xdr:nvSpPr>
          <xdr:spPr>
            <a:xfrm>
              <a:off x="720" y="1302"/>
              <a:ext cx="8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 flipV="1">
            <a:off x="902" y="161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902" y="17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978" y="17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013" y="162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6.5"</a:t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 flipV="1">
            <a:off x="976" y="163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28</xdr:row>
      <xdr:rowOff>76200</xdr:rowOff>
    </xdr:from>
    <xdr:to>
      <xdr:col>11</xdr:col>
      <xdr:colOff>66675</xdr:colOff>
      <xdr:row>50</xdr:row>
      <xdr:rowOff>66675</xdr:rowOff>
    </xdr:to>
    <xdr:grpSp>
      <xdr:nvGrpSpPr>
        <xdr:cNvPr id="10" name="Group 21"/>
        <xdr:cNvGrpSpPr>
          <a:grpSpLocks/>
        </xdr:cNvGrpSpPr>
      </xdr:nvGrpSpPr>
      <xdr:grpSpPr>
        <a:xfrm>
          <a:off x="6153150" y="4610100"/>
          <a:ext cx="1581150" cy="3552825"/>
          <a:chOff x="756" y="628"/>
          <a:chExt cx="208" cy="483"/>
        </a:xfrm>
        <a:solidFill>
          <a:srgbClr val="FFFFFF"/>
        </a:solidFill>
      </xdr:grpSpPr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2"/>
          <a:srcRect l="22093" t="12864" r="57287" b="13381"/>
          <a:stretch>
            <a:fillRect/>
          </a:stretch>
        </xdr:blipFill>
        <xdr:spPr>
          <a:xfrm>
            <a:off x="756" y="658"/>
            <a:ext cx="148" cy="45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4"/>
          <xdr:cNvSpPr>
            <a:spLocks/>
          </xdr:cNvSpPr>
        </xdr:nvSpPr>
        <xdr:spPr>
          <a:xfrm flipV="1">
            <a:off x="804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805" y="63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870" y="63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905" y="628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4.5"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863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791" y="734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33</xdr:row>
      <xdr:rowOff>123825</xdr:rowOff>
    </xdr:from>
    <xdr:to>
      <xdr:col>11</xdr:col>
      <xdr:colOff>514350</xdr:colOff>
      <xdr:row>34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248525" y="5467350"/>
          <a:ext cx="933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double side lug</a:t>
          </a:r>
        </a:p>
      </xdr:txBody>
    </xdr:sp>
    <xdr:clientData/>
  </xdr:twoCellAnchor>
  <xdr:twoCellAnchor>
    <xdr:from>
      <xdr:col>10</xdr:col>
      <xdr:colOff>209550</xdr:colOff>
      <xdr:row>36</xdr:row>
      <xdr:rowOff>114300</xdr:rowOff>
    </xdr:from>
    <xdr:to>
      <xdr:col>11</xdr:col>
      <xdr:colOff>542925</xdr:colOff>
      <xdr:row>37</xdr:row>
      <xdr:rowOff>123825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267575" y="5943600"/>
          <a:ext cx="942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single side lug</a:t>
          </a:r>
        </a:p>
      </xdr:txBody>
    </xdr:sp>
    <xdr:clientData/>
  </xdr:twoCellAnchor>
  <xdr:twoCellAnchor>
    <xdr:from>
      <xdr:col>9</xdr:col>
      <xdr:colOff>323850</xdr:colOff>
      <xdr:row>37</xdr:row>
      <xdr:rowOff>57150</xdr:rowOff>
    </xdr:from>
    <xdr:to>
      <xdr:col>10</xdr:col>
      <xdr:colOff>200025</xdr:colOff>
      <xdr:row>38</xdr:row>
      <xdr:rowOff>28575</xdr:rowOff>
    </xdr:to>
    <xdr:sp>
      <xdr:nvSpPr>
        <xdr:cNvPr id="20" name="Line 24"/>
        <xdr:cNvSpPr>
          <a:spLocks/>
        </xdr:cNvSpPr>
      </xdr:nvSpPr>
      <xdr:spPr>
        <a:xfrm flipH="1">
          <a:off x="6772275" y="604837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33</xdr:row>
      <xdr:rowOff>104775</xdr:rowOff>
    </xdr:from>
    <xdr:to>
      <xdr:col>10</xdr:col>
      <xdr:colOff>133350</xdr:colOff>
      <xdr:row>34</xdr:row>
      <xdr:rowOff>47625</xdr:rowOff>
    </xdr:to>
    <xdr:sp>
      <xdr:nvSpPr>
        <xdr:cNvPr id="21" name="Line 25"/>
        <xdr:cNvSpPr>
          <a:spLocks/>
        </xdr:cNvSpPr>
      </xdr:nvSpPr>
      <xdr:spPr>
        <a:xfrm flipH="1" flipV="1">
          <a:off x="6934200" y="54483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workbookViewId="0" topLeftCell="A28">
      <selection activeCell="D52" sqref="D52"/>
    </sheetView>
  </sheetViews>
  <sheetFormatPr defaultColWidth="9.140625" defaultRowHeight="12.75"/>
  <cols>
    <col min="1" max="1" width="6.7109375" style="0" customWidth="1"/>
    <col min="2" max="2" width="11.00390625" style="0" customWidth="1"/>
    <col min="4" max="4" width="9.8515625" style="0" customWidth="1"/>
    <col min="5" max="5" width="12.28125" style="0" customWidth="1"/>
    <col min="6" max="6" width="12.140625" style="0" customWidth="1"/>
    <col min="7" max="7" width="9.28125" style="0" customWidth="1"/>
    <col min="10" max="10" width="10.7109375" style="0" customWidth="1"/>
    <col min="11" max="11" width="10.140625" style="0" customWidth="1"/>
    <col min="14" max="14" width="7.421875" style="0" customWidth="1"/>
  </cols>
  <sheetData>
    <row r="1" ht="12.75">
      <c r="B1" t="s">
        <v>97</v>
      </c>
    </row>
    <row r="3" ht="12.75">
      <c r="B3" s="25" t="s">
        <v>42</v>
      </c>
    </row>
    <row r="4" spans="2:8" ht="12.75">
      <c r="B4">
        <v>1</v>
      </c>
      <c r="C4" t="s">
        <v>8</v>
      </c>
      <c r="E4" s="6" t="s">
        <v>96</v>
      </c>
      <c r="F4" s="3">
        <v>0.8376</v>
      </c>
      <c r="G4" s="6" t="s">
        <v>1</v>
      </c>
      <c r="H4" s="12">
        <f>PI()*(F4^2)/4</f>
        <v>0.5510147425918422</v>
      </c>
    </row>
    <row r="5" spans="4:11" ht="12.75">
      <c r="D5" s="3" t="s">
        <v>14</v>
      </c>
      <c r="E5" s="6" t="s">
        <v>5</v>
      </c>
      <c r="F5" s="7">
        <v>29000000</v>
      </c>
      <c r="G5" s="12"/>
      <c r="I5" s="6" t="s">
        <v>7</v>
      </c>
      <c r="J5" s="8">
        <f>PI()*(2.5*B4-B4)/4</f>
        <v>1.1780972450961724</v>
      </c>
      <c r="K5" s="24" t="s">
        <v>46</v>
      </c>
    </row>
    <row r="6" spans="4:11" ht="12.75">
      <c r="D6" s="6" t="s">
        <v>89</v>
      </c>
      <c r="E6" s="6" t="s">
        <v>48</v>
      </c>
      <c r="F6" s="7">
        <v>150000</v>
      </c>
      <c r="K6" t="s">
        <v>38</v>
      </c>
    </row>
    <row r="7" spans="5:11" ht="12.75">
      <c r="E7" s="6" t="s">
        <v>0</v>
      </c>
      <c r="F7" s="7">
        <v>130000</v>
      </c>
      <c r="I7" s="6" t="s">
        <v>4</v>
      </c>
      <c r="J7" s="11">
        <f>Bolt_area*E_bolt/F13</f>
        <v>6334657.739882588</v>
      </c>
      <c r="K7" t="s">
        <v>40</v>
      </c>
    </row>
    <row r="8" spans="4:11" ht="12.75">
      <c r="D8" s="6" t="s">
        <v>2</v>
      </c>
      <c r="E8" s="6" t="s">
        <v>2</v>
      </c>
      <c r="F8" s="7" t="s">
        <v>2</v>
      </c>
      <c r="I8" s="6" t="s">
        <v>6</v>
      </c>
      <c r="J8" s="11">
        <f>J5*E_joint/F15</f>
        <v>18849555.92153876</v>
      </c>
      <c r="K8" t="s">
        <v>39</v>
      </c>
    </row>
    <row r="10" spans="4:10" ht="12.75">
      <c r="D10" s="3"/>
      <c r="E10" s="6"/>
      <c r="F10" s="7"/>
      <c r="I10" s="6"/>
      <c r="J10" s="11"/>
    </row>
    <row r="11" spans="2:13" ht="12.75">
      <c r="B11" s="40"/>
      <c r="C11" s="40"/>
      <c r="D11" s="40"/>
      <c r="E11" s="41" t="s">
        <v>90</v>
      </c>
      <c r="F11" s="42">
        <f>Bolt_area*F6/3</f>
        <v>27550.737129592115</v>
      </c>
      <c r="G11" s="40" t="s">
        <v>88</v>
      </c>
      <c r="H11" s="40"/>
      <c r="I11" s="40"/>
      <c r="J11" s="42">
        <f>Bolt_area*Grade8_yield*2/3</f>
        <v>47754.61102462633</v>
      </c>
      <c r="K11" s="40" t="s">
        <v>95</v>
      </c>
      <c r="L11" s="40"/>
      <c r="M11" s="40"/>
    </row>
    <row r="12" spans="10:13" ht="12.75">
      <c r="J12" s="42">
        <f>Bolt_area*Grade8_yield/2</f>
        <v>35815.958268469745</v>
      </c>
      <c r="K12" s="40" t="s">
        <v>94</v>
      </c>
      <c r="L12" s="40"/>
      <c r="M12" s="40"/>
    </row>
    <row r="13" spans="5:7" ht="12.75">
      <c r="E13" s="6" t="s">
        <v>37</v>
      </c>
      <c r="F13" s="22">
        <f>1.25+0.6875+0.25+0.4*F4</f>
        <v>2.5225400000000002</v>
      </c>
      <c r="G13" t="s">
        <v>36</v>
      </c>
    </row>
    <row r="14" spans="5:11" ht="12.75">
      <c r="E14" s="6" t="s">
        <v>9</v>
      </c>
      <c r="F14" s="7">
        <v>22000000</v>
      </c>
      <c r="G14" s="4" t="s">
        <v>18</v>
      </c>
      <c r="H14" s="23"/>
      <c r="I14" s="27" t="s">
        <v>11</v>
      </c>
      <c r="J14" s="8">
        <f>J7/(J7+J8)</f>
        <v>0.251532877899078</v>
      </c>
      <c r="K14" t="s">
        <v>13</v>
      </c>
    </row>
    <row r="15" spans="5:11" ht="12.75">
      <c r="E15" s="6" t="s">
        <v>10</v>
      </c>
      <c r="F15" s="9">
        <v>1.375</v>
      </c>
      <c r="J15" s="8">
        <f>J8/(J7+J8)</f>
        <v>0.748467122100922</v>
      </c>
      <c r="K15" t="s">
        <v>12</v>
      </c>
    </row>
    <row r="17" spans="5:10" ht="12.75">
      <c r="E17" s="27" t="s">
        <v>45</v>
      </c>
      <c r="F17" s="10">
        <f>PI()*J18*J19*J20/3</f>
        <v>45896.70517353838</v>
      </c>
      <c r="G17" t="s">
        <v>44</v>
      </c>
      <c r="J17" t="s">
        <v>16</v>
      </c>
    </row>
    <row r="18" spans="10:11" ht="12.75">
      <c r="J18">
        <f>B4-0.125/2</f>
        <v>0.9375</v>
      </c>
      <c r="K18" t="s">
        <v>15</v>
      </c>
    </row>
    <row r="19" spans="5:11" ht="12.75">
      <c r="E19" s="6" t="s">
        <v>2</v>
      </c>
      <c r="F19" s="10" t="s">
        <v>2</v>
      </c>
      <c r="G19" t="s">
        <v>2</v>
      </c>
      <c r="J19">
        <v>34000</v>
      </c>
      <c r="K19" t="s">
        <v>43</v>
      </c>
    </row>
    <row r="20" spans="10:11" ht="12.75">
      <c r="J20">
        <v>1.375</v>
      </c>
      <c r="K20" t="s">
        <v>17</v>
      </c>
    </row>
    <row r="21" ht="12.75">
      <c r="B21" t="s">
        <v>2</v>
      </c>
    </row>
    <row r="22" ht="12.75">
      <c r="B22" s="49" t="s">
        <v>98</v>
      </c>
    </row>
    <row r="23" spans="2:5" ht="12.75">
      <c r="B23" s="13" t="s">
        <v>19</v>
      </c>
      <c r="C23" s="14"/>
      <c r="D23" s="14"/>
      <c r="E23" s="14"/>
    </row>
    <row r="24" spans="2:11" ht="12.75">
      <c r="B24" s="16"/>
      <c r="E24" s="6" t="s">
        <v>20</v>
      </c>
      <c r="F24" s="8">
        <v>0.2</v>
      </c>
      <c r="G24" t="s">
        <v>2</v>
      </c>
      <c r="H24" t="s">
        <v>2</v>
      </c>
      <c r="I24" s="3" t="s">
        <v>2</v>
      </c>
      <c r="K24" s="23" t="s">
        <v>47</v>
      </c>
    </row>
    <row r="25" spans="5:14" ht="12.75">
      <c r="E25" s="6" t="s">
        <v>21</v>
      </c>
      <c r="F25" s="3">
        <v>0.09</v>
      </c>
      <c r="H25" t="s">
        <v>2</v>
      </c>
      <c r="I25" s="3" t="s">
        <v>2</v>
      </c>
      <c r="J25" s="17" t="s">
        <v>2</v>
      </c>
      <c r="K25" s="8">
        <v>0.15</v>
      </c>
      <c r="L25" s="18">
        <v>0.15</v>
      </c>
      <c r="M25" s="18">
        <v>0.15</v>
      </c>
      <c r="N25" s="43">
        <v>0.09</v>
      </c>
    </row>
    <row r="26" spans="5:14" ht="12.75">
      <c r="E26" t="s">
        <v>34</v>
      </c>
      <c r="F26" s="26">
        <f>1-0.125/2</f>
        <v>0.9375</v>
      </c>
      <c r="G26" t="s">
        <v>35</v>
      </c>
      <c r="J26" s="17" t="s">
        <v>2</v>
      </c>
      <c r="K26" s="12">
        <f>F26</f>
        <v>0.9375</v>
      </c>
      <c r="L26" s="28">
        <f>F26</f>
        <v>0.9375</v>
      </c>
      <c r="M26" s="28">
        <f>F26</f>
        <v>0.9375</v>
      </c>
      <c r="N26" s="44">
        <f>F26</f>
        <v>0.9375</v>
      </c>
    </row>
    <row r="27" spans="5:14" ht="12.75">
      <c r="E27" s="6" t="s">
        <v>27</v>
      </c>
      <c r="F27" s="10">
        <f>0.67*Grade8_yield*Bolt_area</f>
        <v>47993.384079749456</v>
      </c>
      <c r="G27" t="s">
        <v>93</v>
      </c>
      <c r="J27" s="17"/>
      <c r="K27" s="10">
        <f>0.67*Grade8_yield*Bolt_area</f>
        <v>47993.384079749456</v>
      </c>
      <c r="L27" s="19">
        <v>25000</v>
      </c>
      <c r="M27" s="19">
        <v>20000</v>
      </c>
      <c r="N27" s="45">
        <v>22000</v>
      </c>
    </row>
    <row r="28" spans="7:14" ht="12.75">
      <c r="G28" t="s">
        <v>2</v>
      </c>
      <c r="J28" s="17"/>
      <c r="L28" s="20"/>
      <c r="M28" s="20"/>
      <c r="N28" s="46"/>
    </row>
    <row r="29" spans="10:14" ht="12.75">
      <c r="J29" s="17"/>
      <c r="L29" s="20"/>
      <c r="M29" s="20"/>
      <c r="N29" s="46"/>
    </row>
    <row r="30" spans="5:14" ht="12.75">
      <c r="E30" s="6" t="s">
        <v>26</v>
      </c>
      <c r="F30" s="15">
        <f>1.33*F24*F26*F27/12</f>
        <v>997.3625129072934</v>
      </c>
      <c r="G30" t="s">
        <v>32</v>
      </c>
      <c r="J30" s="17"/>
      <c r="K30" s="15">
        <f>1.33*K25*K26*K27/12</f>
        <v>748.0218846804701</v>
      </c>
      <c r="L30" s="21">
        <f>1.33*L25*L26*L27/12</f>
        <v>389.6484375</v>
      </c>
      <c r="M30" s="21">
        <f>1.33*M25*M26*M27/12</f>
        <v>311.71875</v>
      </c>
      <c r="N30" s="47">
        <f>1.33*N25*N26*N27/12</f>
        <v>205.734375</v>
      </c>
    </row>
    <row r="31" spans="7:11" ht="12.75">
      <c r="G31" t="s">
        <v>22</v>
      </c>
      <c r="J31" s="48"/>
      <c r="K31" s="48"/>
    </row>
    <row r="32" spans="5:12" ht="12.75">
      <c r="E32" s="6" t="s">
        <v>28</v>
      </c>
      <c r="F32" s="15">
        <f>1.33*F25*F26*F27/12</f>
        <v>448.81313080828204</v>
      </c>
      <c r="G32" t="s">
        <v>23</v>
      </c>
      <c r="J32" s="48"/>
      <c r="K32" s="48"/>
      <c r="L32" t="s">
        <v>2</v>
      </c>
    </row>
    <row r="33" spans="7:11" ht="12.75">
      <c r="G33" t="s">
        <v>24</v>
      </c>
      <c r="J33" s="48"/>
      <c r="K33" s="48"/>
    </row>
    <row r="34" spans="7:11" ht="12.75">
      <c r="G34" t="s">
        <v>25</v>
      </c>
      <c r="J34" s="48"/>
      <c r="K34" s="48"/>
    </row>
    <row r="35" spans="2:11" ht="12.75">
      <c r="B35" s="49" t="s">
        <v>98</v>
      </c>
      <c r="J35" s="48"/>
      <c r="K35" s="48"/>
    </row>
    <row r="36" spans="2:11" ht="12.75">
      <c r="B36" s="16" t="s">
        <v>92</v>
      </c>
      <c r="K36" s="48"/>
    </row>
    <row r="37" spans="4:5" ht="12.75">
      <c r="D37" t="s">
        <v>30</v>
      </c>
      <c r="E37" t="s">
        <v>29</v>
      </c>
    </row>
    <row r="38" ht="12.75">
      <c r="E38" t="s">
        <v>33</v>
      </c>
    </row>
    <row r="39" spans="3:6" ht="12.75">
      <c r="C39" s="6" t="s">
        <v>87</v>
      </c>
      <c r="D39" s="15">
        <f>0.189*F27*F26/12</f>
        <v>708.6523118025506</v>
      </c>
      <c r="E39" t="s">
        <v>31</v>
      </c>
      <c r="F39" t="s">
        <v>41</v>
      </c>
    </row>
    <row r="40" spans="4:5" ht="12.75">
      <c r="D40" s="3"/>
      <c r="E40" t="s">
        <v>86</v>
      </c>
    </row>
    <row r="41" spans="3:5" ht="12.75">
      <c r="C41" s="6" t="s">
        <v>87</v>
      </c>
      <c r="D41" s="15">
        <f>0.133*F27*F26/12</f>
        <v>498.6812564536467</v>
      </c>
      <c r="E41" t="s">
        <v>31</v>
      </c>
    </row>
    <row r="42" spans="2:5" ht="12.75">
      <c r="B42" s="40"/>
      <c r="C42" s="41" t="s">
        <v>91</v>
      </c>
      <c r="D42" s="39">
        <v>229</v>
      </c>
      <c r="E42" s="40" t="s">
        <v>31</v>
      </c>
    </row>
    <row r="46" ht="12.75">
      <c r="B46" s="25" t="s">
        <v>103</v>
      </c>
    </row>
    <row r="47" spans="3:13" ht="12.75">
      <c r="C47" s="6" t="s">
        <v>99</v>
      </c>
      <c r="D47" s="6" t="s">
        <v>101</v>
      </c>
      <c r="E47">
        <v>58000</v>
      </c>
      <c r="G47" s="6" t="s">
        <v>102</v>
      </c>
      <c r="H47" s="3">
        <v>1.75</v>
      </c>
      <c r="J47" s="6" t="s">
        <v>96</v>
      </c>
      <c r="K47" s="3">
        <v>1.4902</v>
      </c>
      <c r="L47" s="6" t="s">
        <v>1</v>
      </c>
      <c r="M47" s="12">
        <f>PI()*(K47^2)/4</f>
        <v>1.7441305912799863</v>
      </c>
    </row>
    <row r="48" spans="4:12" ht="12.75">
      <c r="D48" s="6" t="s">
        <v>100</v>
      </c>
      <c r="E48">
        <v>36000</v>
      </c>
      <c r="I48" s="3" t="s">
        <v>104</v>
      </c>
      <c r="J48" s="6" t="s">
        <v>5</v>
      </c>
      <c r="K48" s="7">
        <v>29000000</v>
      </c>
      <c r="L48" s="12"/>
    </row>
    <row r="49" spans="9:11" ht="12.75">
      <c r="I49" s="6" t="s">
        <v>89</v>
      </c>
      <c r="J49" s="6" t="s">
        <v>48</v>
      </c>
      <c r="K49" s="7">
        <v>150000</v>
      </c>
    </row>
    <row r="50" spans="10:11" ht="12.75">
      <c r="J50" s="6" t="s">
        <v>0</v>
      </c>
      <c r="K50" s="7">
        <v>130000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6.28125" style="0" customWidth="1"/>
    <col min="4" max="4" width="9.140625" style="0" customWidth="1"/>
    <col min="5" max="5" width="13.57421875" style="0" customWidth="1"/>
    <col min="7" max="7" width="9.57421875" style="0" customWidth="1"/>
  </cols>
  <sheetData>
    <row r="1" ht="12.75">
      <c r="B1" s="25" t="s">
        <v>83</v>
      </c>
    </row>
    <row r="4" spans="1:6" ht="12.75">
      <c r="A4" s="38">
        <v>1</v>
      </c>
      <c r="B4" s="31" t="s">
        <v>3</v>
      </c>
      <c r="C4" s="3" t="s">
        <v>0</v>
      </c>
      <c r="D4" s="7">
        <v>80000</v>
      </c>
      <c r="F4" s="4" t="s">
        <v>62</v>
      </c>
    </row>
    <row r="5" spans="3:8" ht="12.75">
      <c r="C5" s="3" t="s">
        <v>48</v>
      </c>
      <c r="D5" s="7">
        <v>100000</v>
      </c>
      <c r="F5" s="3" t="s">
        <v>50</v>
      </c>
      <c r="G5" s="10">
        <f>D5/3</f>
        <v>33333.333333333336</v>
      </c>
      <c r="H5" t="s">
        <v>56</v>
      </c>
    </row>
    <row r="6" spans="2:8" ht="12.75">
      <c r="B6" s="6" t="s">
        <v>49</v>
      </c>
      <c r="D6">
        <v>1.375</v>
      </c>
      <c r="G6" s="6" t="s">
        <v>60</v>
      </c>
      <c r="H6" s="10">
        <f>0.6*D4</f>
        <v>48000</v>
      </c>
    </row>
    <row r="7" spans="2:9" ht="12.75">
      <c r="B7" s="6" t="s">
        <v>53</v>
      </c>
      <c r="D7" s="2">
        <f>PI()*D6^2/4</f>
        <v>1.4848934026733007</v>
      </c>
      <c r="G7" s="6" t="s">
        <v>57</v>
      </c>
      <c r="H7" s="10">
        <f>H6/2</f>
        <v>24000</v>
      </c>
      <c r="I7" t="s">
        <v>77</v>
      </c>
    </row>
    <row r="9" spans="3:7" ht="12.75">
      <c r="C9" s="6" t="s">
        <v>51</v>
      </c>
      <c r="D9" s="29">
        <f>H7*D7</f>
        <v>35637.44166415922</v>
      </c>
      <c r="E9" t="s">
        <v>52</v>
      </c>
      <c r="F9" s="6"/>
      <c r="G9" s="29"/>
    </row>
    <row r="10" spans="3:4" ht="12.75">
      <c r="C10" s="6" t="s">
        <v>54</v>
      </c>
      <c r="D10" s="29">
        <f>D9*2</f>
        <v>71274.88332831844</v>
      </c>
    </row>
    <row r="12" spans="3:5" ht="12.75">
      <c r="C12" s="6" t="s">
        <v>55</v>
      </c>
      <c r="D12" s="7">
        <v>34000</v>
      </c>
      <c r="E12" t="s">
        <v>52</v>
      </c>
    </row>
    <row r="14" spans="3:4" ht="12.75">
      <c r="C14" s="6" t="s">
        <v>58</v>
      </c>
      <c r="D14" s="1">
        <f>D10/D12</f>
        <v>2.0963200978917187</v>
      </c>
    </row>
    <row r="15" spans="3:4" ht="12.75">
      <c r="C15" s="6" t="s">
        <v>61</v>
      </c>
      <c r="D15" s="30">
        <f>D14*2</f>
        <v>4.192640195783437</v>
      </c>
    </row>
    <row r="16" ht="12.75">
      <c r="C16" s="6"/>
    </row>
    <row r="19" spans="1:6" ht="12.75">
      <c r="A19" s="38">
        <v>2</v>
      </c>
      <c r="B19" s="31" t="s">
        <v>59</v>
      </c>
      <c r="C19" s="3" t="s">
        <v>0</v>
      </c>
      <c r="D19" s="7">
        <v>85000</v>
      </c>
      <c r="F19" s="4" t="s">
        <v>62</v>
      </c>
    </row>
    <row r="20" spans="2:8" ht="12.75">
      <c r="B20" t="s">
        <v>85</v>
      </c>
      <c r="C20" s="3" t="s">
        <v>48</v>
      </c>
      <c r="D20" s="7">
        <v>130000</v>
      </c>
      <c r="F20" s="3" t="s">
        <v>50</v>
      </c>
      <c r="G20" s="10">
        <f>D20/3</f>
        <v>43333.333333333336</v>
      </c>
      <c r="H20" t="s">
        <v>56</v>
      </c>
    </row>
    <row r="21" spans="2:8" ht="12.75">
      <c r="B21" s="6" t="s">
        <v>49</v>
      </c>
      <c r="D21">
        <v>1.375</v>
      </c>
      <c r="G21" s="6" t="s">
        <v>60</v>
      </c>
      <c r="H21" s="10">
        <f>0.6*D19</f>
        <v>51000</v>
      </c>
    </row>
    <row r="22" spans="2:8" ht="12.75">
      <c r="B22" s="6" t="s">
        <v>53</v>
      </c>
      <c r="D22" s="2">
        <f>PI()*D21^2/4</f>
        <v>1.4848934026733007</v>
      </c>
      <c r="G22" s="6" t="s">
        <v>57</v>
      </c>
      <c r="H22" s="10">
        <f>H21/2</f>
        <v>25500</v>
      </c>
    </row>
    <row r="24" spans="3:5" ht="12.75">
      <c r="C24" s="6" t="s">
        <v>51</v>
      </c>
      <c r="D24" s="29">
        <f>H22*D22</f>
        <v>37864.78176816917</v>
      </c>
      <c r="E24" t="s">
        <v>52</v>
      </c>
    </row>
    <row r="25" spans="3:4" ht="12.75">
      <c r="C25" s="6" t="s">
        <v>54</v>
      </c>
      <c r="D25" s="29">
        <f>D24*2</f>
        <v>75729.56353633833</v>
      </c>
    </row>
    <row r="27" spans="3:5" ht="12.75">
      <c r="C27" s="6" t="s">
        <v>55</v>
      </c>
      <c r="D27" s="7">
        <v>34000</v>
      </c>
      <c r="E27" t="s">
        <v>52</v>
      </c>
    </row>
    <row r="29" spans="3:4" ht="12.75">
      <c r="C29" s="6" t="s">
        <v>58</v>
      </c>
      <c r="D29" s="1">
        <f>D25/D27</f>
        <v>2.227340104009951</v>
      </c>
    </row>
    <row r="30" spans="3:4" ht="12.75">
      <c r="C30" s="6" t="s">
        <v>61</v>
      </c>
      <c r="D30" s="30">
        <f>D29*2</f>
        <v>4.454680208019902</v>
      </c>
    </row>
    <row r="31" ht="12.75">
      <c r="C31" s="6"/>
    </row>
    <row r="33" spans="1:5" ht="12.75">
      <c r="A33" s="38">
        <v>3</v>
      </c>
      <c r="B33" s="32" t="s">
        <v>84</v>
      </c>
      <c r="C33" s="5"/>
      <c r="E33" s="23" t="s">
        <v>80</v>
      </c>
    </row>
    <row r="34" spans="3:4" ht="12.75">
      <c r="C34" s="3"/>
      <c r="D34" s="7"/>
    </row>
    <row r="35" spans="2:6" ht="12.75">
      <c r="B35" s="6" t="s">
        <v>81</v>
      </c>
      <c r="C35" s="3" t="s">
        <v>0</v>
      </c>
      <c r="D35" s="7">
        <v>36000</v>
      </c>
      <c r="F35" s="4" t="s">
        <v>62</v>
      </c>
    </row>
    <row r="36" spans="3:8" ht="12.75">
      <c r="C36" s="3" t="s">
        <v>48</v>
      </c>
      <c r="D36" s="7">
        <v>58000</v>
      </c>
      <c r="F36" s="3" t="s">
        <v>50</v>
      </c>
      <c r="G36" s="10">
        <f>D36/3</f>
        <v>19333.333333333332</v>
      </c>
      <c r="H36" t="s">
        <v>56</v>
      </c>
    </row>
    <row r="37" spans="3:6" ht="12.75">
      <c r="C37" s="3"/>
      <c r="D37" s="7"/>
      <c r="F37" s="3"/>
    </row>
    <row r="38" spans="4:6" ht="12.75">
      <c r="D38" s="37" t="s">
        <v>76</v>
      </c>
      <c r="F38" s="37" t="s">
        <v>75</v>
      </c>
    </row>
    <row r="39" spans="2:6" ht="12.75">
      <c r="B39" s="6" t="s">
        <v>64</v>
      </c>
      <c r="C39" s="6" t="s">
        <v>65</v>
      </c>
      <c r="D39" s="35">
        <v>4</v>
      </c>
      <c r="F39" s="35">
        <v>5</v>
      </c>
    </row>
    <row r="40" spans="3:6" ht="12.75">
      <c r="C40" s="6" t="s">
        <v>63</v>
      </c>
      <c r="D40" s="35">
        <v>1</v>
      </c>
      <c r="F40" s="35">
        <v>2.25</v>
      </c>
    </row>
    <row r="41" spans="3:6" ht="12.75">
      <c r="C41" s="6" t="s">
        <v>66</v>
      </c>
      <c r="D41" s="36">
        <v>1.469</v>
      </c>
      <c r="F41" s="36">
        <v>1.75</v>
      </c>
    </row>
    <row r="42" spans="3:7" ht="12.75">
      <c r="C42" s="6" t="s">
        <v>67</v>
      </c>
      <c r="D42" s="1">
        <f>D39*D40-PI()*D41^2/4</f>
        <v>2.3051413939166787</v>
      </c>
      <c r="E42" t="s">
        <v>68</v>
      </c>
      <c r="F42" s="1">
        <f>F39*F40-PI()*F41^2/4</f>
        <v>8.844718124595314</v>
      </c>
      <c r="G42" t="s">
        <v>68</v>
      </c>
    </row>
    <row r="43" spans="3:7" ht="12.75">
      <c r="C43" s="6" t="s">
        <v>74</v>
      </c>
      <c r="D43" s="29">
        <f>D42*G36</f>
        <v>44566.066949055785</v>
      </c>
      <c r="E43" t="s">
        <v>69</v>
      </c>
      <c r="F43" s="29">
        <f>F42*G36</f>
        <v>170997.88374217605</v>
      </c>
      <c r="G43" t="s">
        <v>69</v>
      </c>
    </row>
    <row r="44" spans="3:7" ht="12.75">
      <c r="C44" s="6" t="s">
        <v>70</v>
      </c>
      <c r="D44" s="29">
        <f>2*D42*G36</f>
        <v>89132.13389811157</v>
      </c>
      <c r="E44" t="s">
        <v>69</v>
      </c>
      <c r="G44" t="s">
        <v>2</v>
      </c>
    </row>
    <row r="46" spans="3:7" ht="12.75">
      <c r="C46" s="6" t="s">
        <v>55</v>
      </c>
      <c r="D46" s="7">
        <v>34000</v>
      </c>
      <c r="E46" t="s">
        <v>52</v>
      </c>
      <c r="F46" s="7">
        <v>34000</v>
      </c>
      <c r="G46" t="s">
        <v>52</v>
      </c>
    </row>
    <row r="48" spans="3:6" ht="12.75">
      <c r="C48" s="6" t="s">
        <v>71</v>
      </c>
      <c r="D48" s="30">
        <f>D44/D46</f>
        <v>2.6215333499444577</v>
      </c>
      <c r="F48" s="30">
        <f>F43/F46</f>
        <v>5.029349521828707</v>
      </c>
    </row>
    <row r="49" spans="3:6" ht="12.75">
      <c r="C49" s="6" t="s">
        <v>78</v>
      </c>
      <c r="D49" s="1">
        <f>D42*D35*2/D46</f>
        <v>4.881475893000025</v>
      </c>
      <c r="F49" s="1">
        <f>F42*D35/F46</f>
        <v>9.364995661336215</v>
      </c>
    </row>
    <row r="50" spans="3:6" ht="12.75">
      <c r="C50" s="6" t="s">
        <v>72</v>
      </c>
      <c r="D50" s="30">
        <f>D48*3</f>
        <v>7.864600049833373</v>
      </c>
      <c r="F50" s="30">
        <f>F48*3</f>
        <v>15.088048565486122</v>
      </c>
    </row>
    <row r="52" spans="2:5" ht="12.75">
      <c r="B52" s="34" t="s">
        <v>73</v>
      </c>
      <c r="C52" s="3" t="s">
        <v>0</v>
      </c>
      <c r="D52" s="7">
        <v>85000</v>
      </c>
      <c r="E52" s="33" t="s">
        <v>79</v>
      </c>
    </row>
    <row r="53" spans="3:4" ht="12.75">
      <c r="C53" s="3" t="s">
        <v>48</v>
      </c>
      <c r="D53" s="7">
        <v>130000</v>
      </c>
    </row>
    <row r="54" ht="12.75">
      <c r="C54" s="23" t="s">
        <v>82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2007-12-04T14:03:10Z</cp:lastPrinted>
  <dcterms:created xsi:type="dcterms:W3CDTF">2007-11-19T15:11:33Z</dcterms:created>
  <dcterms:modified xsi:type="dcterms:W3CDTF">2008-04-17T21:31:10Z</dcterms:modified>
  <cp:category/>
  <cp:version/>
  <cp:contentType/>
  <cp:contentStatus/>
</cp:coreProperties>
</file>