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275" yWindow="180" windowWidth="18120" windowHeight="12120" tabRatio="783" activeTab="2"/>
  </bookViews>
  <sheets>
    <sheet name="Tab 0 Approval Form" sheetId="1" r:id="rId1"/>
    <sheet name="Table I - Dsn Labor" sheetId="2" r:id="rId2"/>
    <sheet name="Table II - M&amp;S" sheetId="3" r:id="rId3"/>
    <sheet name="Table III - FabAssy &amp; Instl" sheetId="4" r:id="rId4"/>
    <sheet name="Table IV - Conting &amp; Risk " sheetId="5" r:id="rId5"/>
    <sheet name="Table V - Basis of Estimate" sheetId="6" r:id="rId6"/>
  </sheets>
  <definedNames>
    <definedName name="_xlnm.Print_Area" localSheetId="0">'Tab 0 Approval Form'!$A$1:$B$32</definedName>
    <definedName name="_xlnm.Print_Area" localSheetId="1">'Table I - Dsn Labor'!$A$8:$Q$38</definedName>
    <definedName name="_xlnm.Print_Area" localSheetId="3">'Table III - FabAssy &amp; Instl'!$A$6:$O$14</definedName>
    <definedName name="_xlnm.Print_Area" localSheetId="5">'Table V - Basis of Estimate'!$A$8:$U$10</definedName>
    <definedName name="_xlnm.Print_Titles" localSheetId="1">'Table I - Dsn Labor'!$1:$7</definedName>
    <definedName name="_xlnm.Print_Titles" localSheetId="2">'Table II - M&amp;S'!$6:$7</definedName>
    <definedName name="_xlnm.Print_Titles" localSheetId="3">'Table III - FabAssy &amp; Instl'!$6:$8</definedName>
    <definedName name="_xlnm.Print_Titles" localSheetId="5">'Table V - Basis of Estimate'!$1:$7</definedName>
  </definedNames>
  <calcPr fullCalcOnLoad="1"/>
</workbook>
</file>

<file path=xl/sharedStrings.xml><?xml version="1.0" encoding="utf-8"?>
<sst xmlns="http://schemas.openxmlformats.org/spreadsheetml/2006/main" count="349" uniqueCount="251">
  <si>
    <t>EAEM</t>
  </si>
  <si>
    <t>Description:</t>
  </si>
  <si>
    <t>EMTB</t>
  </si>
  <si>
    <t>Materials and Subcontracts (M&amp;S)</t>
  </si>
  <si>
    <t>EMEM</t>
  </si>
  <si>
    <t>Basis of Estimate</t>
  </si>
  <si>
    <t>EMSM</t>
  </si>
  <si>
    <t>In-house Fabrication and Assembly and Installation</t>
  </si>
  <si>
    <t>Uncertainty of the Estimate</t>
  </si>
  <si>
    <t>Design Maturity</t>
  </si>
  <si>
    <t>High</t>
  </si>
  <si>
    <t>Medium</t>
  </si>
  <si>
    <t>Low</t>
  </si>
  <si>
    <t>FY07$K</t>
  </si>
  <si>
    <t>HOURS</t>
  </si>
  <si>
    <t>Task ID</t>
  </si>
  <si>
    <t>41MS</t>
  </si>
  <si>
    <t>48MS</t>
  </si>
  <si>
    <t>37STK</t>
  </si>
  <si>
    <t>35TRVL</t>
  </si>
  <si>
    <t>31OT</t>
  </si>
  <si>
    <t>EMSB</t>
  </si>
  <si>
    <t>ORNL EM</t>
  </si>
  <si>
    <t>ORNL DSN</t>
  </si>
  <si>
    <t>Description: Incl in M&amp;S Table II</t>
  </si>
  <si>
    <t xml:space="preserve">Analysis                               </t>
  </si>
  <si>
    <t>Coil Procurement Support</t>
  </si>
  <si>
    <t>Fabrication Support</t>
  </si>
  <si>
    <t>Title I &amp; II Design</t>
  </si>
  <si>
    <t>Title III Design</t>
  </si>
  <si>
    <t>WBS Number:  133</t>
  </si>
  <si>
    <t>WBS Title:  External Trim Coils</t>
  </si>
  <si>
    <t>Job Number:  1354</t>
  </si>
  <si>
    <t>Job Title: Trim Coil Design and Procurement</t>
  </si>
  <si>
    <t>Job Manager:  Mike Kalish</t>
  </si>
  <si>
    <t>M&amp;S Estimate Backup</t>
  </si>
  <si>
    <t>Past experience in procuring simple coils</t>
  </si>
  <si>
    <t>Fabrication Support Travel</t>
  </si>
  <si>
    <t>X</t>
  </si>
  <si>
    <t>Design Complexity</t>
  </si>
  <si>
    <t xml:space="preserve">Prepare for FDR                                  </t>
  </si>
  <si>
    <t xml:space="preserve">FDR                                              </t>
  </si>
  <si>
    <t xml:space="preserve">Disposition FDR Chits                            </t>
  </si>
  <si>
    <t>Uncertainty Range (%)</t>
  </si>
  <si>
    <t xml:space="preserve"> </t>
  </si>
  <si>
    <t>Comments/Other Considerations</t>
  </si>
  <si>
    <t>NCSX Work Approval Form (WAF)</t>
  </si>
  <si>
    <t>Schedule:</t>
  </si>
  <si>
    <t>See Attached</t>
  </si>
  <si>
    <t>Approvals:</t>
  </si>
  <si>
    <t>____________________________________                     ___________________</t>
  </si>
  <si>
    <t>Project Manager                                                                   Date</t>
  </si>
  <si>
    <t>Job Manager                                                                         Date</t>
  </si>
  <si>
    <t>Responsible Line Manager                                                    Date</t>
  </si>
  <si>
    <t>Engineering Department Head                                               Date</t>
  </si>
  <si>
    <t>Residual Impacts</t>
  </si>
  <si>
    <t>Note:  High/Medium/Low uncertainty assessment from Job Manager. Uncertainty range based on AACEI recommended practice 18R-97 as amended for NCSX.</t>
  </si>
  <si>
    <t>-10%/+15%</t>
  </si>
  <si>
    <t>Cost Impact</t>
  </si>
  <si>
    <t>Schedule Impact</t>
  </si>
  <si>
    <t>Job</t>
  </si>
  <si>
    <t>Risk Description</t>
  </si>
  <si>
    <t>Likelihood of Occurring</t>
  </si>
  <si>
    <t>Mitigation Plan</t>
  </si>
  <si>
    <t>Basis of estimate</t>
  </si>
  <si>
    <t>Notes:</t>
  </si>
  <si>
    <t>[1]</t>
  </si>
  <si>
    <t>Low cost and schedule impacts are considered the minimum (0-percentile) impacts should the event occur.</t>
  </si>
  <si>
    <t>High cost and schedule impacts are considered the maximum (100-percentile) impacts should the event occur</t>
  </si>
  <si>
    <t>[2]</t>
  </si>
  <si>
    <t>Cost impacts should be entered as man-hours (by demographic) and M&amp;S direct cost under basis of estimate.</t>
  </si>
  <si>
    <t>Cost impacts should NOT include standing army costs which are separately calculated from the schedule impact</t>
  </si>
  <si>
    <t>Project control is reponsible for quantifying the low and high cost impacts based on the labor hours and M&amp;S identified</t>
  </si>
  <si>
    <t>[3]</t>
  </si>
  <si>
    <t>The schedule impacts should be entered as the min and max impacts on the critical path.</t>
  </si>
  <si>
    <t>If there is no critical path impact then the schedule entries should be zero.</t>
  </si>
  <si>
    <t xml:space="preserve">[4] </t>
  </si>
  <si>
    <t>Likelihood of occurrence should be entered consistent with our risk classification methodology, i.e.</t>
  </si>
  <si>
    <t xml:space="preserve"> VL= Very Likely (P&gt;80%), L=Likely (80%&gt;P&gt;40%), U=Unlikley (40%&gt;P&gt;10%), VU=Very Unlikely (P&lt;10%), NC=Non-credible (P&lt;1%)</t>
  </si>
  <si>
    <t>U</t>
  </si>
  <si>
    <t>Analysis being performed to firm up requirements</t>
  </si>
  <si>
    <t>Costs could more than double the present estimate</t>
  </si>
  <si>
    <t>EADM</t>
  </si>
  <si>
    <t xml:space="preserve">Complete Coil SRD                             </t>
  </si>
  <si>
    <t>Two trips to west coast assuming vendor is in Ca (worst case assumption)</t>
  </si>
  <si>
    <t>Incoming Inspection</t>
  </si>
  <si>
    <t>For electrical testing and handling of Coil</t>
  </si>
  <si>
    <t>Title I and II Engineering for Coils and Title III Support of Fabrication Effort.</t>
  </si>
  <si>
    <t>Prepare for PDR</t>
  </si>
  <si>
    <t>PDR</t>
  </si>
  <si>
    <t>9months, 1day per week, +drafting support for vendor coordination and ECNs - Minimal oversight due to simple conventional coil design, based on experience supporting manufacture of TF Coils</t>
  </si>
  <si>
    <t>SUPPORT BRACKETS</t>
  </si>
  <si>
    <t>Trim Coil Structure, Materials &amp; Fabrication</t>
  </si>
  <si>
    <t>Order Materials</t>
  </si>
  <si>
    <t>Trim Coil Structure, Design &amp; Analysis</t>
  </si>
  <si>
    <t>Four days for each of four support types</t>
  </si>
  <si>
    <t>Structure Detail</t>
  </si>
  <si>
    <t>Two days per support</t>
  </si>
  <si>
    <t>Trim Coil Structure, Part Procurement and Fabrication</t>
  </si>
  <si>
    <t>Trim1</t>
  </si>
  <si>
    <t>Trim2</t>
  </si>
  <si>
    <t>Trim3</t>
  </si>
  <si>
    <t>Trim4</t>
  </si>
  <si>
    <t>Winding geometry</t>
  </si>
  <si>
    <t>radius</t>
  </si>
  <si>
    <t xml:space="preserve">m </t>
  </si>
  <si>
    <t>bundle dr</t>
  </si>
  <si>
    <t>mm</t>
  </si>
  <si>
    <t>bundle dz</t>
  </si>
  <si>
    <t>no. of turns</t>
  </si>
  <si>
    <t>packing fraction</t>
  </si>
  <si>
    <t>length per turn</t>
  </si>
  <si>
    <t>m</t>
  </si>
  <si>
    <t>total length of cu per coil</t>
  </si>
  <si>
    <t>turn height</t>
  </si>
  <si>
    <t>turn width</t>
  </si>
  <si>
    <t>coolant hole dia.</t>
  </si>
  <si>
    <t>corner radii</t>
  </si>
  <si>
    <t>conductor area</t>
  </si>
  <si>
    <t>mm^2</t>
  </si>
  <si>
    <t>calculated coil Cu wt.</t>
  </si>
  <si>
    <t>kg</t>
  </si>
  <si>
    <t>Cu density</t>
  </si>
  <si>
    <t>Trim Coil Material Estimate</t>
  </si>
  <si>
    <t>Total # Coils</t>
  </si>
  <si>
    <t>II.  Materials M&amp;S</t>
  </si>
  <si>
    <t>Number of Coils</t>
  </si>
  <si>
    <t>Copper Cost Per Meter</t>
  </si>
  <si>
    <t>copper cost per coil</t>
  </si>
  <si>
    <t>$</t>
  </si>
  <si>
    <t>misc matl -$ per lb of Cu in coils</t>
  </si>
  <si>
    <t>$/kg</t>
  </si>
  <si>
    <t>glass insul width</t>
  </si>
  <si>
    <t>turn insul.:  length/meter of cond./layer</t>
  </si>
  <si>
    <t>m/m</t>
  </si>
  <si>
    <t>turn ins.  Tape Thickness</t>
  </si>
  <si>
    <t>No. half lapped layers</t>
  </si>
  <si>
    <t>#</t>
  </si>
  <si>
    <t>meters of ins. /roll</t>
  </si>
  <si>
    <t>no. rolls/coil</t>
  </si>
  <si>
    <t>insulation waste factor</t>
  </si>
  <si>
    <t>multiplier</t>
  </si>
  <si>
    <t>total rolls of turn ins. reqd.per coil</t>
  </si>
  <si>
    <t>turn insulation cost per roll</t>
  </si>
  <si>
    <t>$/roll</t>
  </si>
  <si>
    <t xml:space="preserve"> insul width</t>
  </si>
  <si>
    <t>turn insul. length/meter of cond./layer</t>
  </si>
  <si>
    <t>total rolls of turn ins. reqd N Coils</t>
  </si>
  <si>
    <t>turn insulation cost per coil</t>
  </si>
  <si>
    <t>Length of Kapton</t>
  </si>
  <si>
    <t>Cost per Meter of Kapton</t>
  </si>
  <si>
    <t>$/m</t>
  </si>
  <si>
    <t>Kapton Cost per Coil</t>
  </si>
  <si>
    <t>ground wall tape thickness</t>
  </si>
  <si>
    <t>total ground wall thick.</t>
  </si>
  <si>
    <t>ground wall tape width</t>
  </si>
  <si>
    <t>cm</t>
  </si>
  <si>
    <t>gw tape length reqd.</t>
  </si>
  <si>
    <t>no. rolls of GW insulation, for all coils</t>
  </si>
  <si>
    <t>GW tape cost per roll</t>
  </si>
  <si>
    <t>GW insulation cost per coil</t>
  </si>
  <si>
    <t>Epoxy volume reqd. (15% void fraction)</t>
  </si>
  <si>
    <t>l</t>
  </si>
  <si>
    <t>Epoxy cost/liter</t>
  </si>
  <si>
    <t>$/l</t>
  </si>
  <si>
    <t>Epoxy cost per coil</t>
  </si>
  <si>
    <t>Material Costs Inuslation per Coil</t>
  </si>
  <si>
    <t>Material Cost Including Copper Condutor per Coil</t>
  </si>
  <si>
    <t>Material Costs Inuslation Total</t>
  </si>
  <si>
    <t>Material Cost Including Copper Condutor Total</t>
  </si>
  <si>
    <t>Everson Budgetary Estimate</t>
  </si>
  <si>
    <t>Contingency</t>
  </si>
  <si>
    <t>Total Material Cost All Trim Coils</t>
  </si>
  <si>
    <t>Cost from Everson Budgetary Estimate out of Plane</t>
  </si>
  <si>
    <t>Adjusted Cost for Planar Coils</t>
  </si>
  <si>
    <t>Total Cost for Fixtures</t>
  </si>
  <si>
    <t>Recurring Costs for N Coils no materials</t>
  </si>
  <si>
    <t>Total Cost For N Coils with Materials</t>
  </si>
  <si>
    <t>Total Cost All Coils</t>
  </si>
  <si>
    <t>Manufacturing Cost from Everson Budgetary Estimate</t>
  </si>
  <si>
    <t>`</t>
  </si>
  <si>
    <t>$ per lb for plate (316 SS $8/lb  AL $5/lb, $40/lb inconel)</t>
  </si>
  <si>
    <t>Weight LB per meter</t>
  </si>
  <si>
    <t>$$ per coil for brackets material per coil</t>
  </si>
  <si>
    <t>Cost of Material for Brackets Total</t>
  </si>
  <si>
    <t>Fabrication Cost per meter</t>
  </si>
  <si>
    <t>Cost Bracket Fabrication per coil</t>
  </si>
  <si>
    <t>Cost Bracket Fabrication Total</t>
  </si>
  <si>
    <t>Cost Bracket Fabrication with Materials Total</t>
  </si>
  <si>
    <t>Cost for Clamps per Coil</t>
  </si>
  <si>
    <t>Hardware Cost per 3/8 Bolt (Inconnel)</t>
  </si>
  <si>
    <t>Cost for Bolts and Studs per coil</t>
  </si>
  <si>
    <t>Cost for all Bolts and Studs &amp; Brackets Total</t>
  </si>
  <si>
    <t>Cost for Mockups of Each Coil</t>
  </si>
  <si>
    <t>Cost For Installation Fixtures</t>
  </si>
  <si>
    <t>Cost for Hardware</t>
  </si>
  <si>
    <t>Tooling / Training / Preperation</t>
  </si>
  <si>
    <t>Hours to Position Coil and mark locations</t>
  </si>
  <si>
    <t>Hours per bracket</t>
  </si>
  <si>
    <t>Hours per coil for brackets</t>
  </si>
  <si>
    <t>Hours per coil for coil Installation</t>
  </si>
  <si>
    <t>Metrology for bracket installation</t>
  </si>
  <si>
    <t>Total Hours for Tech (2 work at once)</t>
  </si>
  <si>
    <t>Determine Metrology Procedure and Setup</t>
  </si>
  <si>
    <t>Interpret Results and Report</t>
  </si>
  <si>
    <t>Charicterize Coils Before Assembly</t>
  </si>
  <si>
    <t>Hours to Measure Coil Location per Coil</t>
  </si>
  <si>
    <t>Total Hours for post Installation Metrology (2 Eng.)</t>
  </si>
  <si>
    <t>Weeks for two technicians per Field Period</t>
  </si>
  <si>
    <t>Cost Total M&amp;S</t>
  </si>
  <si>
    <t>Weeks for four technicians per Field Period</t>
  </si>
  <si>
    <t>Total Hours</t>
  </si>
  <si>
    <t>Technicican Rate</t>
  </si>
  <si>
    <t>Eng Rate</t>
  </si>
  <si>
    <t>Cost Man-hours</t>
  </si>
  <si>
    <t>Total Cost</t>
  </si>
  <si>
    <r>
      <t>Everson Budgetary Estimate</t>
    </r>
    <r>
      <rPr>
        <b/>
        <sz val="18"/>
        <rFont val="Arial"/>
        <family val="2"/>
      </rPr>
      <t xml:space="preserve"> (adjusted for uncertainty)</t>
    </r>
  </si>
  <si>
    <t>Installation Man Hour Estimate (budgeted in job 1815 station 5 assembly)</t>
  </si>
  <si>
    <t>Support Brackets</t>
  </si>
  <si>
    <t>Sub-Totals</t>
  </si>
  <si>
    <t>Grand Total</t>
  </si>
  <si>
    <t>Cost for Support Brackets adjusted for uncertainty</t>
  </si>
  <si>
    <t>Preliminary Trim Coil Concept and Requirements</t>
  </si>
  <si>
    <t>Detailed Drawings Coils and Supports</t>
  </si>
  <si>
    <t>Based on Estimate from Designer who is 50% through with scope of work</t>
  </si>
  <si>
    <t xml:space="preserve">Prepare Procurement Coil Spec, Four Coils              </t>
  </si>
  <si>
    <t>Assembly Drawings and Parts Lists</t>
  </si>
  <si>
    <t>Bracket Procurement Support</t>
  </si>
  <si>
    <t>4 visits to a vendor + on going support</t>
  </si>
  <si>
    <t>Material Procurement Support</t>
  </si>
  <si>
    <t>procurement of fasteners and material for in house fabrications</t>
  </si>
  <si>
    <t>In house Fabrication Support</t>
  </si>
  <si>
    <t>Layout / Design Coils &amp; Supports</t>
  </si>
  <si>
    <t>TRIM COILS and TRIM COIL SUPPORTS</t>
  </si>
  <si>
    <t>38 Drawings avg. 6 hrs/ drawing, 30% eng support</t>
  </si>
  <si>
    <t>Based on Experience with PF TF Coil Support job, and 30% eng support</t>
  </si>
  <si>
    <t>DELETED incorporated into coil estimate</t>
  </si>
  <si>
    <t>The external trim coil set is intended to provide low poloidal mode number (m=2,3) field error correction.  These will be conventionally wound coils in a windowpane configuration.  They are provided in two concentric rings at the top and bottom of the Coil Support Structure (WBS 151) primarily to reduce low poloidal mode number (m) resonant errors that may result from manufacturing or assembly errors in the modular coil geometry.</t>
  </si>
  <si>
    <t>Based on Experience with PF TF Coil Design</t>
  </si>
  <si>
    <t>Actual time spent in January and February</t>
  </si>
  <si>
    <t>Estimate from analysist after reviewing scope of work</t>
  </si>
  <si>
    <t>visits to shop for in house build of some of the hardware</t>
  </si>
  <si>
    <t>This table to be replaced with attachement !!</t>
  </si>
  <si>
    <t>PDR not yet held, conceptual design almost complete</t>
  </si>
  <si>
    <t>Coils are wound from solid copper conductor.  Generally conventional type construction.</t>
  </si>
  <si>
    <t xml:space="preserve">Brackets are numerous and do not require advanced technology, </t>
  </si>
  <si>
    <t xml:space="preserve">but the large variation in mounting locations and number of parts </t>
  </si>
  <si>
    <t>increases the complexity with respect to fit up issues and assembly time</t>
  </si>
  <si>
    <r>
      <t>DELETED!</t>
    </r>
    <r>
      <rPr>
        <b/>
        <sz val="10"/>
        <rFont val="Arial"/>
        <family val="2"/>
      </rPr>
      <t xml:space="preserve"> Additional trim coils may be required to suppress field errors from n&gt;1 modes</t>
    </r>
  </si>
  <si>
    <t>Modifications to allow for Midplane Coils</t>
  </si>
  <si>
    <t>Based on Experiance to date with layouts of upper Trim Coils</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</si>
</sst>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_(* #,##0.000_);_(* \(#,##0.000\);_(* &quot;-&quot;??_);_(@_)"/>
    <numFmt numFmtId="179" formatCode="_(* #,##0.000_);_(* \(#,##0.000\);_(* &quot;-&quot;???_);_(@_)"/>
    <numFmt numFmtId="180" formatCode="_(* #,##0.0_);_(* \(#,##0.0\);_(* &quot;-&quot;??_);_(@_)"/>
    <numFmt numFmtId="181" formatCode="_(* #,##0_);_(* \(#,##0\);_(* &quot;-&quot;??_);_(@_)"/>
    <numFmt numFmtId="182" formatCode="&quot;$&quot;#,##0\K"/>
    <numFmt numFmtId="183" formatCode="&quot;Yes&quot;;&quot;Yes&quot;;&quot;No&quot;"/>
    <numFmt numFmtId="184" formatCode="&quot;True&quot;;&quot;True&quot;;&quot;False&quot;"/>
    <numFmt numFmtId="185" formatCode="&quot;On&quot;;&quot;On&quot;;&quot;Off&quot;"/>
    <numFmt numFmtId="186" formatCode="[$€-2]\ #,##0.00_);[Red]\([$€-2]\ #,##0.00\)"/>
    <numFmt numFmtId="187" formatCode="&quot;$&quot;#,##0.0\K"/>
    <numFmt numFmtId="188" formatCode="[$-409]d\-mmm\-yyyy;@"/>
    <numFmt numFmtId="189" formatCode="m/d/yy;@"/>
    <numFmt numFmtId="190" formatCode="[Blue]\+\ \$#,##0_);[Red]\(&quot;$&quot;#,##0\)"/>
    <numFmt numFmtId="191" formatCode="[Blue]\+\ 0.00_);[Red]\(0.00\)"/>
    <numFmt numFmtId="192" formatCode="0.000"/>
  </numFmts>
  <fonts count="55">
    <font>
      <sz val="10"/>
      <name val="Arial"/>
      <family val="0"/>
    </font>
    <font>
      <b/>
      <sz val="12"/>
      <name val="Arial"/>
      <family val="2"/>
    </font>
    <font>
      <b/>
      <sz val="10"/>
      <name val="Arial"/>
      <family val="2"/>
    </font>
    <font>
      <b/>
      <i/>
      <sz val="10"/>
      <name val="Arial"/>
      <family val="2"/>
    </font>
    <font>
      <i/>
      <sz val="10"/>
      <name val="Arial"/>
      <family val="2"/>
    </font>
    <font>
      <b/>
      <u val="single"/>
      <sz val="10"/>
      <name val="Arial"/>
      <family val="2"/>
    </font>
    <font>
      <b/>
      <sz val="14"/>
      <name val="Arial"/>
      <family val="2"/>
    </font>
    <font>
      <b/>
      <sz val="16"/>
      <name val="Arial"/>
      <family val="2"/>
    </font>
    <font>
      <sz val="8"/>
      <name val="Arial"/>
      <family val="2"/>
    </font>
    <font>
      <sz val="10"/>
      <color indexed="12"/>
      <name val="Arial"/>
      <family val="2"/>
    </font>
    <font>
      <b/>
      <i/>
      <sz val="10"/>
      <color indexed="12"/>
      <name val="Arial"/>
      <family val="2"/>
    </font>
    <font>
      <b/>
      <sz val="9"/>
      <name val="Arial"/>
      <family val="2"/>
    </font>
    <font>
      <b/>
      <sz val="8"/>
      <name val="Arial"/>
      <family val="2"/>
    </font>
    <font>
      <i/>
      <sz val="10"/>
      <color indexed="12"/>
      <name val="Arial"/>
      <family val="2"/>
    </font>
    <font>
      <b/>
      <i/>
      <sz val="9"/>
      <name val="Arial"/>
      <family val="2"/>
    </font>
    <font>
      <i/>
      <sz val="9"/>
      <name val="Arial"/>
      <family val="2"/>
    </font>
    <font>
      <sz val="14"/>
      <name val="Arial"/>
      <family val="2"/>
    </font>
    <font>
      <b/>
      <u val="single"/>
      <sz val="12"/>
      <name val="Arial"/>
      <family val="2"/>
    </font>
    <font>
      <sz val="10"/>
      <name val="Times"/>
      <family val="0"/>
    </font>
    <font>
      <b/>
      <u val="single"/>
      <sz val="10"/>
      <color indexed="10"/>
      <name val="Times"/>
      <family val="0"/>
    </font>
    <font>
      <u val="single"/>
      <sz val="10"/>
      <name val="Times"/>
      <family val="0"/>
    </font>
    <font>
      <b/>
      <u val="single"/>
      <sz val="10"/>
      <name val="Times"/>
      <family val="0"/>
    </font>
    <font>
      <b/>
      <sz val="10"/>
      <color indexed="10"/>
      <name val="Arial"/>
      <family val="2"/>
    </font>
    <font>
      <b/>
      <sz val="10"/>
      <color indexed="8"/>
      <name val="Arial"/>
      <family val="2"/>
    </font>
    <font>
      <u val="single"/>
      <sz val="12.5"/>
      <color indexed="61"/>
      <name val="Arial"/>
      <family val="0"/>
    </font>
    <font>
      <u val="single"/>
      <sz val="12.5"/>
      <color indexed="12"/>
      <name val="Arial"/>
      <family val="0"/>
    </font>
    <font>
      <b/>
      <u val="single"/>
      <sz val="16"/>
      <name val="Arial"/>
      <family val="2"/>
    </font>
    <font>
      <sz val="12"/>
      <name val="Arial"/>
      <family val="2"/>
    </font>
    <font>
      <b/>
      <sz val="11"/>
      <name val="Arial"/>
      <family val="2"/>
    </font>
    <font>
      <sz val="11"/>
      <name val="Arial"/>
      <family val="2"/>
    </font>
    <font>
      <sz val="11"/>
      <name val="Times"/>
      <family val="0"/>
    </font>
    <font>
      <b/>
      <sz val="11"/>
      <name val="Times"/>
      <family val="0"/>
    </font>
    <font>
      <sz val="11"/>
      <name val="Helv"/>
      <family val="0"/>
    </font>
    <font>
      <sz val="18"/>
      <name val="Arial"/>
      <family val="2"/>
    </font>
    <font>
      <b/>
      <sz val="18"/>
      <name val="Arial"/>
      <family val="2"/>
    </font>
    <font>
      <b/>
      <u val="single"/>
      <sz val="18"/>
      <name val="Arial"/>
      <family val="2"/>
    </font>
    <font>
      <b/>
      <sz val="10"/>
      <name val="Helv"/>
      <family val="0"/>
    </font>
    <font>
      <b/>
      <i/>
      <u val="single"/>
      <sz val="10"/>
      <name val="Arial"/>
      <family val="2"/>
    </font>
    <font>
      <sz val="10"/>
      <color indexed="10"/>
      <name val="Arial"/>
      <family val="2"/>
    </font>
    <font>
      <sz val="10"/>
      <color indexed="21"/>
      <name val="Arial"/>
      <family val="2"/>
    </font>
    <font>
      <b/>
      <sz val="12"/>
      <color indexed="10"/>
      <name val="Arial"/>
      <family val="0"/>
    </font>
    <font>
      <i/>
      <sz val="12"/>
      <name val="Arial"/>
      <family val="2"/>
    </font>
    <font>
      <b/>
      <i/>
      <sz val="18"/>
      <name val="Arial"/>
      <family val="2"/>
    </font>
    <font>
      <b/>
      <i/>
      <sz val="12"/>
      <name val="Arial"/>
      <family val="2"/>
    </font>
    <font>
      <b/>
      <sz val="20"/>
      <color indexed="8"/>
      <name val="Arial"/>
      <family val="2"/>
    </font>
    <font>
      <b/>
      <u val="single"/>
      <sz val="11"/>
      <name val="Arial"/>
      <family val="2"/>
    </font>
    <font>
      <b/>
      <sz val="14"/>
      <name val="Times"/>
      <family val="0"/>
    </font>
    <font>
      <b/>
      <sz val="14"/>
      <color indexed="8"/>
      <name val="Times"/>
      <family val="0"/>
    </font>
    <font>
      <b/>
      <sz val="11"/>
      <color indexed="10"/>
      <name val="Times"/>
      <family val="0"/>
    </font>
    <font>
      <b/>
      <sz val="11"/>
      <color indexed="8"/>
      <name val="Times"/>
      <family val="0"/>
    </font>
    <font>
      <b/>
      <sz val="11"/>
      <color indexed="10"/>
      <name val="Arial"/>
      <family val="2"/>
    </font>
    <font>
      <sz val="26"/>
      <color indexed="10"/>
      <name val="Times"/>
      <family val="0"/>
    </font>
    <font>
      <b/>
      <sz val="26"/>
      <color indexed="10"/>
      <name val="Arial"/>
      <family val="2"/>
    </font>
    <font>
      <b/>
      <sz val="20"/>
      <color indexed="10"/>
      <name val="Arial"/>
      <family val="2"/>
    </font>
    <font>
      <sz val="11"/>
      <color indexed="10"/>
      <name val="Helv"/>
      <family val="0"/>
    </font>
  </fonts>
  <fills count="6">
    <fill>
      <patternFill/>
    </fill>
    <fill>
      <patternFill patternType="gray125"/>
    </fill>
    <fill>
      <patternFill patternType="solid">
        <fgColor indexed="22"/>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s>
  <borders count="48">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medium"/>
      <right style="medium"/>
      <top style="medium"/>
      <bottom style="thin"/>
    </border>
    <border>
      <left style="thin"/>
      <right style="medium"/>
      <top style="medium"/>
      <bottom style="thin"/>
    </border>
    <border>
      <left style="thin"/>
      <right style="thin"/>
      <top style="thin"/>
      <bottom style="thin"/>
    </border>
    <border>
      <left>
        <color indexed="63"/>
      </left>
      <right>
        <color indexed="63"/>
      </right>
      <top style="medium"/>
      <bottom style="thin"/>
    </border>
    <border>
      <left style="medium"/>
      <right>
        <color indexed="63"/>
      </right>
      <top style="medium"/>
      <bottom style="thin"/>
    </border>
    <border>
      <left style="medium"/>
      <right style="medium"/>
      <top style="medium"/>
      <bottom>
        <color indexed="63"/>
      </bottom>
    </border>
    <border>
      <left style="medium"/>
      <right style="medium"/>
      <top style="thin"/>
      <bottom style="thin"/>
    </border>
    <border>
      <left>
        <color indexed="63"/>
      </left>
      <right>
        <color indexed="63"/>
      </right>
      <top style="thin"/>
      <bottom style="thin"/>
    </border>
    <border>
      <left style="medium"/>
      <right>
        <color indexed="63"/>
      </right>
      <top style="thin"/>
      <bottom style="thin"/>
    </border>
    <border>
      <left style="medium"/>
      <right style="medium"/>
      <top>
        <color indexed="63"/>
      </top>
      <bottom>
        <color indexed="63"/>
      </bottom>
    </border>
    <border>
      <left style="medium"/>
      <right style="medium"/>
      <top style="thin"/>
      <bottom>
        <color indexed="63"/>
      </bottom>
    </border>
    <border>
      <left style="medium"/>
      <right>
        <color indexed="63"/>
      </right>
      <top style="thin"/>
      <bottom>
        <color indexed="63"/>
      </bottom>
    </border>
    <border>
      <left style="medium"/>
      <right style="medium"/>
      <top>
        <color indexed="63"/>
      </top>
      <bottom style="medium"/>
    </border>
    <border>
      <left style="medium"/>
      <right style="medium"/>
      <top style="medium"/>
      <bottom style="medium"/>
    </border>
    <border>
      <left>
        <color indexed="63"/>
      </left>
      <right>
        <color indexed="63"/>
      </right>
      <top style="medium"/>
      <bottom style="medium"/>
    </border>
    <border>
      <left style="medium"/>
      <right style="medium"/>
      <top>
        <color indexed="63"/>
      </top>
      <bottom style="thin"/>
    </border>
    <border>
      <left style="medium"/>
      <right style="medium"/>
      <top style="thin"/>
      <bottom style="medium"/>
    </border>
    <border>
      <left>
        <color indexed="63"/>
      </left>
      <right>
        <color indexed="63"/>
      </right>
      <top style="thin"/>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thin"/>
      <bottom>
        <color indexed="63"/>
      </bottom>
    </border>
    <border>
      <left style="thin"/>
      <right>
        <color indexed="63"/>
      </right>
      <top style="thin"/>
      <bottom style="medium"/>
    </border>
    <border>
      <left style="medium"/>
      <right style="thin"/>
      <top style="thin"/>
      <bottom>
        <color indexed="63"/>
      </bottom>
    </border>
    <border>
      <left style="thin"/>
      <right style="thin"/>
      <top style="thin"/>
      <bottom>
        <color indexed="63"/>
      </bottom>
    </border>
    <border>
      <left style="medium"/>
      <right style="thin"/>
      <top style="medium"/>
      <bottom style="medium"/>
    </border>
    <border>
      <left>
        <color indexed="63"/>
      </left>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0" borderId="0">
      <alignment/>
      <protection locked="0"/>
    </xf>
    <xf numFmtId="0" fontId="0" fillId="0" borderId="0">
      <alignment/>
      <protection locked="0"/>
    </xf>
    <xf numFmtId="9" fontId="0" fillId="0" borderId="0" applyFont="0" applyFill="0" applyBorder="0" applyAlignment="0" applyProtection="0"/>
  </cellStyleXfs>
  <cellXfs count="367">
    <xf numFmtId="0" fontId="0" fillId="0" borderId="0" xfId="0" applyAlignment="1">
      <alignment/>
    </xf>
    <xf numFmtId="0" fontId="2" fillId="0" borderId="0" xfId="0" applyFont="1" applyAlignment="1">
      <alignment/>
    </xf>
    <xf numFmtId="0" fontId="2" fillId="0" borderId="0" xfId="0" applyFont="1" applyAlignment="1">
      <alignment horizontal="center" wrapText="1"/>
    </xf>
    <xf numFmtId="0" fontId="0" fillId="0" borderId="0" xfId="0" applyAlignment="1">
      <alignment horizontal="centerContinuous"/>
    </xf>
    <xf numFmtId="0" fontId="0" fillId="0" borderId="0" xfId="0" applyAlignment="1">
      <alignment horizontal="center"/>
    </xf>
    <xf numFmtId="0" fontId="7" fillId="0" borderId="0" xfId="0" applyFont="1" applyAlignment="1">
      <alignment/>
    </xf>
    <xf numFmtId="0" fontId="6" fillId="0" borderId="1" xfId="0" applyFont="1" applyBorder="1" applyAlignment="1">
      <alignment/>
    </xf>
    <xf numFmtId="0" fontId="0" fillId="0" borderId="1" xfId="0" applyBorder="1" applyAlignment="1">
      <alignment/>
    </xf>
    <xf numFmtId="0" fontId="0" fillId="0" borderId="0" xfId="0" applyFill="1" applyBorder="1" applyAlignment="1">
      <alignment/>
    </xf>
    <xf numFmtId="0" fontId="3" fillId="0" borderId="0" xfId="0" applyFont="1" applyFill="1" applyBorder="1" applyAlignment="1">
      <alignment/>
    </xf>
    <xf numFmtId="168" fontId="3" fillId="0" borderId="0" xfId="0" applyNumberFormat="1" applyFont="1" applyFill="1" applyBorder="1" applyAlignment="1">
      <alignment horizontal="center"/>
    </xf>
    <xf numFmtId="0" fontId="4" fillId="0" borderId="0" xfId="0" applyFont="1" applyFill="1" applyBorder="1" applyAlignment="1">
      <alignment/>
    </xf>
    <xf numFmtId="0" fontId="2" fillId="0" borderId="0" xfId="0" applyFont="1" applyFill="1" applyBorder="1" applyAlignment="1">
      <alignment horizontal="left"/>
    </xf>
    <xf numFmtId="1" fontId="0" fillId="0" borderId="0" xfId="0" applyNumberFormat="1" applyFill="1" applyBorder="1" applyAlignment="1">
      <alignment/>
    </xf>
    <xf numFmtId="168" fontId="0" fillId="0" borderId="0" xfId="0" applyNumberFormat="1" applyFill="1" applyBorder="1" applyAlignment="1">
      <alignment horizontal="center"/>
    </xf>
    <xf numFmtId="169" fontId="0" fillId="0" borderId="0" xfId="0" applyNumberFormat="1" applyFill="1" applyBorder="1" applyAlignment="1">
      <alignment horizontal="center"/>
    </xf>
    <xf numFmtId="1" fontId="0" fillId="0" borderId="0" xfId="0" applyNumberFormat="1" applyFill="1" applyBorder="1" applyAlignment="1">
      <alignment horizontal="center"/>
    </xf>
    <xf numFmtId="170" fontId="0" fillId="0" borderId="0" xfId="0" applyNumberFormat="1" applyFill="1" applyBorder="1" applyAlignment="1">
      <alignment horizontal="center"/>
    </xf>
    <xf numFmtId="0" fontId="0" fillId="0" borderId="0" xfId="0" applyFill="1" applyBorder="1" applyAlignment="1">
      <alignment horizontal="center"/>
    </xf>
    <xf numFmtId="0" fontId="2" fillId="0" borderId="0" xfId="0" applyFont="1" applyFill="1" applyBorder="1" applyAlignment="1">
      <alignment horizontal="center"/>
    </xf>
    <xf numFmtId="168" fontId="9" fillId="0" borderId="0" xfId="0" applyNumberFormat="1" applyFont="1" applyFill="1" applyBorder="1" applyAlignment="1">
      <alignment horizontal="center"/>
    </xf>
    <xf numFmtId="168" fontId="10" fillId="0" borderId="0" xfId="0" applyNumberFormat="1" applyFont="1" applyFill="1" applyBorder="1" applyAlignment="1">
      <alignment horizontal="center"/>
    </xf>
    <xf numFmtId="0" fontId="2" fillId="0" borderId="0" xfId="0" applyFont="1" applyFill="1" applyBorder="1" applyAlignment="1">
      <alignment/>
    </xf>
    <xf numFmtId="168" fontId="2" fillId="0" borderId="0" xfId="0" applyNumberFormat="1" applyFont="1" applyFill="1" applyBorder="1" applyAlignment="1">
      <alignment horizontal="center"/>
    </xf>
    <xf numFmtId="0" fontId="0" fillId="0" borderId="0" xfId="0" applyFont="1" applyFill="1" applyBorder="1" applyAlignment="1">
      <alignment/>
    </xf>
    <xf numFmtId="168" fontId="14" fillId="0" borderId="0" xfId="0" applyNumberFormat="1" applyFont="1" applyFill="1" applyBorder="1" applyAlignment="1">
      <alignment horizontal="center"/>
    </xf>
    <xf numFmtId="0" fontId="11" fillId="0" borderId="0" xfId="0" applyFont="1" applyFill="1" applyBorder="1" applyAlignment="1">
      <alignment horizontal="center"/>
    </xf>
    <xf numFmtId="8" fontId="3" fillId="0" borderId="0" xfId="0" applyNumberFormat="1" applyFont="1" applyFill="1" applyBorder="1" applyAlignment="1">
      <alignment horizontal="center"/>
    </xf>
    <xf numFmtId="8" fontId="10" fillId="0" borderId="0" xfId="0" applyNumberFormat="1" applyFont="1" applyFill="1" applyBorder="1" applyAlignment="1">
      <alignment horizontal="center"/>
    </xf>
    <xf numFmtId="168" fontId="3" fillId="0" borderId="0" xfId="0" applyNumberFormat="1" applyFont="1" applyFill="1" applyBorder="1" applyAlignment="1">
      <alignment horizontal="left"/>
    </xf>
    <xf numFmtId="172" fontId="0" fillId="0" borderId="0" xfId="0" applyNumberFormat="1" applyFill="1" applyBorder="1" applyAlignment="1">
      <alignment horizontal="center"/>
    </xf>
    <xf numFmtId="172" fontId="2" fillId="0" borderId="0" xfId="0" applyNumberFormat="1" applyFont="1" applyFill="1" applyBorder="1" applyAlignment="1">
      <alignment horizontal="center"/>
    </xf>
    <xf numFmtId="0" fontId="15" fillId="0" borderId="0" xfId="0" applyFont="1" applyFill="1" applyBorder="1" applyAlignment="1">
      <alignment/>
    </xf>
    <xf numFmtId="0" fontId="13" fillId="0" borderId="0" xfId="0" applyFont="1" applyFill="1" applyBorder="1" applyAlignment="1">
      <alignment/>
    </xf>
    <xf numFmtId="0" fontId="4" fillId="0" borderId="0" xfId="0" applyFont="1" applyFill="1" applyBorder="1" applyAlignment="1">
      <alignment horizontal="left"/>
    </xf>
    <xf numFmtId="171" fontId="0" fillId="0" borderId="0" xfId="0" applyNumberFormat="1" applyFill="1" applyBorder="1" applyAlignment="1">
      <alignment horizontal="center"/>
    </xf>
    <xf numFmtId="169" fontId="2" fillId="0" borderId="0" xfId="0" applyNumberFormat="1" applyFont="1" applyFill="1" applyBorder="1" applyAlignment="1">
      <alignment horizontal="center"/>
    </xf>
    <xf numFmtId="9" fontId="2" fillId="0" borderId="0" xfId="0" applyNumberFormat="1" applyFont="1" applyFill="1" applyBorder="1" applyAlignment="1">
      <alignment horizontal="center"/>
    </xf>
    <xf numFmtId="0" fontId="2" fillId="0" borderId="0" xfId="0" applyFont="1" applyFill="1" applyBorder="1" applyAlignment="1">
      <alignment horizontal="center" wrapText="1"/>
    </xf>
    <xf numFmtId="0" fontId="12" fillId="0" borderId="0" xfId="0" applyFont="1" applyFill="1" applyBorder="1" applyAlignment="1">
      <alignment horizontal="center"/>
    </xf>
    <xf numFmtId="168" fontId="9" fillId="0" borderId="0" xfId="0" applyNumberFormat="1" applyFont="1" applyFill="1" applyBorder="1" applyAlignment="1">
      <alignment horizontal="left"/>
    </xf>
    <xf numFmtId="0" fontId="19" fillId="0" borderId="2" xfId="0" applyFont="1" applyBorder="1" applyAlignment="1">
      <alignment horizontal="centerContinuous"/>
    </xf>
    <xf numFmtId="0" fontId="20" fillId="0" borderId="3" xfId="0" applyFont="1" applyBorder="1" applyAlignment="1">
      <alignment horizontal="centerContinuous"/>
    </xf>
    <xf numFmtId="0" fontId="20" fillId="0" borderId="4" xfId="0" applyFont="1" applyBorder="1" applyAlignment="1">
      <alignment horizontal="centerContinuous"/>
    </xf>
    <xf numFmtId="0" fontId="21" fillId="0" borderId="2" xfId="0" applyFont="1" applyBorder="1" applyAlignment="1">
      <alignment horizontal="centerContinuous"/>
    </xf>
    <xf numFmtId="0" fontId="0" fillId="0" borderId="0" xfId="0" applyAlignment="1">
      <alignment horizontal="centerContinuous" vertical="top"/>
    </xf>
    <xf numFmtId="0" fontId="6" fillId="0" borderId="0" xfId="0" applyFont="1" applyAlignment="1">
      <alignment/>
    </xf>
    <xf numFmtId="0" fontId="0" fillId="2" borderId="0" xfId="0" applyFill="1" applyAlignment="1">
      <alignment/>
    </xf>
    <xf numFmtId="0" fontId="1" fillId="0" borderId="0" xfId="0" applyFont="1" applyAlignment="1">
      <alignment/>
    </xf>
    <xf numFmtId="0" fontId="17" fillId="0" borderId="0" xfId="0" applyFont="1" applyAlignment="1">
      <alignment/>
    </xf>
    <xf numFmtId="0" fontId="5" fillId="0" borderId="0" xfId="0" applyFont="1" applyAlignment="1">
      <alignment/>
    </xf>
    <xf numFmtId="0" fontId="5" fillId="0" borderId="0" xfId="0" applyFont="1" applyAlignment="1">
      <alignment horizontal="center"/>
    </xf>
    <xf numFmtId="0" fontId="5" fillId="0" borderId="0" xfId="0" applyFont="1" applyAlignment="1">
      <alignment horizontal="centerContinuous"/>
    </xf>
    <xf numFmtId="0" fontId="5" fillId="0" borderId="0" xfId="0" applyFont="1" applyAlignment="1">
      <alignment horizontal="center" wrapText="1"/>
    </xf>
    <xf numFmtId="0" fontId="18" fillId="0" borderId="5" xfId="0" applyFont="1" applyBorder="1" applyAlignment="1">
      <alignment/>
    </xf>
    <xf numFmtId="0" fontId="18" fillId="0" borderId="0" xfId="0" applyFont="1" applyBorder="1" applyAlignment="1">
      <alignment/>
    </xf>
    <xf numFmtId="0" fontId="18" fillId="0" borderId="0" xfId="0" applyFont="1" applyAlignment="1">
      <alignment/>
    </xf>
    <xf numFmtId="0" fontId="0" fillId="0" borderId="6" xfId="0" applyFont="1" applyBorder="1" applyAlignment="1">
      <alignment wrapText="1"/>
    </xf>
    <xf numFmtId="0" fontId="0" fillId="0" borderId="1" xfId="0" applyFont="1" applyBorder="1" applyAlignment="1">
      <alignment wrapText="1"/>
    </xf>
    <xf numFmtId="0" fontId="22" fillId="0" borderId="7" xfId="0" applyFont="1" applyFill="1" applyBorder="1" applyAlignment="1">
      <alignment textRotation="90" wrapText="1"/>
    </xf>
    <xf numFmtId="0" fontId="22" fillId="0" borderId="8" xfId="0" applyFont="1" applyFill="1" applyBorder="1" applyAlignment="1">
      <alignment textRotation="90" wrapText="1"/>
    </xf>
    <xf numFmtId="0" fontId="22" fillId="0" borderId="9" xfId="0" applyFont="1" applyFill="1" applyBorder="1" applyAlignment="1">
      <alignment textRotation="90" wrapText="1"/>
    </xf>
    <xf numFmtId="0" fontId="23" fillId="0" borderId="7" xfId="0" applyFont="1" applyFill="1" applyBorder="1" applyAlignment="1">
      <alignment textRotation="90" wrapText="1"/>
    </xf>
    <xf numFmtId="0" fontId="23" fillId="0" borderId="8" xfId="0" applyFont="1" applyFill="1" applyBorder="1" applyAlignment="1">
      <alignment textRotation="90" wrapText="1"/>
    </xf>
    <xf numFmtId="0" fontId="9" fillId="0" borderId="8" xfId="0" applyFont="1" applyFill="1" applyBorder="1" applyAlignment="1">
      <alignment textRotation="90" wrapText="1"/>
    </xf>
    <xf numFmtId="0" fontId="0" fillId="0" borderId="0" xfId="0" applyFont="1" applyAlignment="1">
      <alignment wrapText="1"/>
    </xf>
    <xf numFmtId="0" fontId="0" fillId="3" borderId="0" xfId="0" applyFont="1" applyFill="1" applyAlignment="1">
      <alignment/>
    </xf>
    <xf numFmtId="0" fontId="0" fillId="3" borderId="0" xfId="0" applyFont="1" applyFill="1" applyAlignment="1">
      <alignment textRotation="90"/>
    </xf>
    <xf numFmtId="2" fontId="0" fillId="0" borderId="0" xfId="0" applyNumberFormat="1" applyAlignment="1">
      <alignment/>
    </xf>
    <xf numFmtId="0" fontId="0" fillId="0" borderId="0" xfId="0" applyBorder="1" applyAlignment="1">
      <alignment/>
    </xf>
    <xf numFmtId="0" fontId="19" fillId="0" borderId="5" xfId="0" applyFont="1" applyBorder="1" applyAlignment="1">
      <alignment horizontal="centerContinuous"/>
    </xf>
    <xf numFmtId="0" fontId="20" fillId="0" borderId="0" xfId="0" applyFont="1" applyBorder="1" applyAlignment="1">
      <alignment horizontal="centerContinuous"/>
    </xf>
    <xf numFmtId="0" fontId="20" fillId="0" borderId="10" xfId="0" applyFont="1" applyBorder="1" applyAlignment="1">
      <alignment horizontal="centerContinuous"/>
    </xf>
    <xf numFmtId="0" fontId="21" fillId="0" borderId="5" xfId="0" applyFont="1" applyBorder="1" applyAlignment="1">
      <alignment horizontal="centerContinuous"/>
    </xf>
    <xf numFmtId="0" fontId="16" fillId="2" borderId="0" xfId="0" applyFont="1" applyFill="1" applyAlignment="1">
      <alignment/>
    </xf>
    <xf numFmtId="2" fontId="0" fillId="2" borderId="0" xfId="0" applyNumberFormat="1" applyFill="1" applyAlignment="1">
      <alignment/>
    </xf>
    <xf numFmtId="0" fontId="0" fillId="0" borderId="0" xfId="0" applyAlignment="1">
      <alignment vertical="top"/>
    </xf>
    <xf numFmtId="0" fontId="0" fillId="0" borderId="0" xfId="0" applyFont="1" applyFill="1" applyAlignment="1">
      <alignment vertical="top"/>
    </xf>
    <xf numFmtId="0" fontId="0" fillId="0" borderId="0" xfId="0" applyBorder="1" applyAlignment="1">
      <alignment vertical="top"/>
    </xf>
    <xf numFmtId="0" fontId="0" fillId="0" borderId="0" xfId="0" applyFont="1" applyAlignment="1">
      <alignment vertical="top"/>
    </xf>
    <xf numFmtId="0" fontId="2" fillId="0" borderId="0" xfId="0" applyFont="1" applyAlignment="1">
      <alignment horizontal="center"/>
    </xf>
    <xf numFmtId="0" fontId="2" fillId="0" borderId="0" xfId="0" applyFont="1" applyAlignment="1" quotePrefix="1">
      <alignment horizontal="center"/>
    </xf>
    <xf numFmtId="0" fontId="26" fillId="0" borderId="2" xfId="22" applyFont="1" applyBorder="1" applyAlignment="1">
      <alignment horizontal="centerContinuous"/>
      <protection locked="0"/>
    </xf>
    <xf numFmtId="0" fontId="0" fillId="0" borderId="4" xfId="22" applyBorder="1" applyAlignment="1">
      <alignment horizontal="centerContinuous"/>
      <protection locked="0"/>
    </xf>
    <xf numFmtId="0" fontId="0" fillId="0" borderId="0" xfId="22">
      <alignment/>
      <protection locked="0"/>
    </xf>
    <xf numFmtId="0" fontId="2" fillId="0" borderId="5" xfId="22" applyFont="1" applyBorder="1">
      <alignment/>
      <protection locked="0"/>
    </xf>
    <xf numFmtId="0" fontId="7" fillId="0" borderId="10" xfId="22" applyFont="1" applyBorder="1">
      <alignment/>
      <protection locked="0"/>
    </xf>
    <xf numFmtId="0" fontId="0" fillId="0" borderId="10" xfId="22" applyBorder="1">
      <alignment/>
      <protection locked="0"/>
    </xf>
    <xf numFmtId="0" fontId="0" fillId="0" borderId="0" xfId="22" applyAlignment="1">
      <alignment horizontal="left" vertical="top" wrapText="1"/>
      <protection locked="0"/>
    </xf>
    <xf numFmtId="0" fontId="2" fillId="0" borderId="6" xfId="22" applyFont="1" applyBorder="1">
      <alignment/>
      <protection locked="0"/>
    </xf>
    <xf numFmtId="0" fontId="0" fillId="0" borderId="11" xfId="22" applyBorder="1" applyAlignment="1">
      <alignment horizontal="left"/>
      <protection locked="0"/>
    </xf>
    <xf numFmtId="0" fontId="2" fillId="0" borderId="0" xfId="22" applyFont="1">
      <alignment/>
      <protection locked="0"/>
    </xf>
    <xf numFmtId="0" fontId="1" fillId="0" borderId="10" xfId="0" applyFont="1" applyBorder="1" applyAlignment="1">
      <alignment/>
    </xf>
    <xf numFmtId="0" fontId="0" fillId="0" borderId="10" xfId="0" applyFont="1" applyBorder="1" applyAlignment="1">
      <alignment horizontal="justify" vertical="top" wrapText="1"/>
    </xf>
    <xf numFmtId="0" fontId="2" fillId="0" borderId="5" xfId="21" applyFont="1" applyBorder="1">
      <alignment/>
      <protection locked="0"/>
    </xf>
    <xf numFmtId="0" fontId="0" fillId="0" borderId="10" xfId="21" applyFont="1" applyBorder="1" applyAlignment="1">
      <alignment horizontal="left"/>
      <protection locked="0"/>
    </xf>
    <xf numFmtId="0" fontId="0" fillId="0" borderId="0" xfId="21">
      <alignment/>
      <protection locked="0"/>
    </xf>
    <xf numFmtId="0" fontId="0" fillId="0" borderId="10" xfId="21" applyBorder="1" applyAlignment="1">
      <alignment horizontal="left"/>
      <protection locked="0"/>
    </xf>
    <xf numFmtId="0" fontId="0" fillId="0" borderId="0" xfId="21" applyFont="1">
      <alignment/>
      <protection locked="0"/>
    </xf>
    <xf numFmtId="0" fontId="2" fillId="0" borderId="0" xfId="0" applyFont="1" applyAlignment="1">
      <alignment horizontal="left"/>
    </xf>
    <xf numFmtId="0" fontId="1" fillId="0" borderId="0" xfId="0" applyFont="1" applyAlignment="1">
      <alignment vertical="top"/>
    </xf>
    <xf numFmtId="0" fontId="22" fillId="0" borderId="0" xfId="0" applyFont="1" applyAlignment="1">
      <alignment/>
    </xf>
    <xf numFmtId="0" fontId="1" fillId="0" borderId="5" xfId="0" applyFont="1" applyBorder="1" applyAlignment="1">
      <alignment/>
    </xf>
    <xf numFmtId="0" fontId="1" fillId="0" borderId="0" xfId="0" applyFont="1" applyAlignment="1">
      <alignment wrapText="1"/>
    </xf>
    <xf numFmtId="0" fontId="27" fillId="0" borderId="0" xfId="0" applyFont="1" applyAlignment="1">
      <alignment wrapText="1"/>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0" fillId="0" borderId="0" xfId="0" applyFill="1" applyAlignment="1">
      <alignment/>
    </xf>
    <xf numFmtId="0" fontId="2" fillId="0" borderId="12" xfId="0" applyFont="1" applyBorder="1" applyAlignment="1">
      <alignment horizontal="center"/>
    </xf>
    <xf numFmtId="0" fontId="2" fillId="0" borderId="12" xfId="0" applyFont="1" applyBorder="1" applyAlignment="1">
      <alignment horizontal="center" wrapText="1"/>
    </xf>
    <xf numFmtId="0" fontId="0" fillId="0" borderId="13" xfId="0" applyFont="1" applyBorder="1" applyAlignment="1">
      <alignment wrapText="1"/>
    </xf>
    <xf numFmtId="0" fontId="0" fillId="0" borderId="0" xfId="0" applyFont="1" applyBorder="1" applyAlignment="1">
      <alignment horizontal="center" wrapText="1"/>
    </xf>
    <xf numFmtId="0" fontId="0" fillId="0" borderId="0" xfId="0" applyFont="1" applyBorder="1" applyAlignment="1">
      <alignment wrapText="1"/>
    </xf>
    <xf numFmtId="0" fontId="0" fillId="0" borderId="12" xfId="0" applyFont="1" applyBorder="1" applyAlignment="1">
      <alignment wrapText="1"/>
    </xf>
    <xf numFmtId="0" fontId="0" fillId="0" borderId="12" xfId="0" applyFont="1" applyBorder="1" applyAlignment="1">
      <alignment horizontal="center" wrapText="1"/>
    </xf>
    <xf numFmtId="0" fontId="2" fillId="0" borderId="0" xfId="0" applyFont="1" applyBorder="1" applyAlignment="1">
      <alignment vertical="top" wrapText="1"/>
    </xf>
    <xf numFmtId="0" fontId="29" fillId="0" borderId="0" xfId="0" applyFont="1" applyFill="1" applyAlignment="1">
      <alignment vertical="top"/>
    </xf>
    <xf numFmtId="0" fontId="30" fillId="0" borderId="0" xfId="0" applyFont="1" applyFill="1" applyAlignment="1">
      <alignment textRotation="91"/>
    </xf>
    <xf numFmtId="0" fontId="28" fillId="0" borderId="0" xfId="0" applyFont="1" applyBorder="1" applyAlignment="1">
      <alignment vertical="top"/>
    </xf>
    <xf numFmtId="0" fontId="31" fillId="0" borderId="0" xfId="0" applyFont="1" applyFill="1" applyAlignment="1">
      <alignment textRotation="91"/>
    </xf>
    <xf numFmtId="0" fontId="30" fillId="3" borderId="0" xfId="0" applyFont="1" applyFill="1" applyBorder="1" applyAlignment="1">
      <alignment vertical="top" textRotation="91"/>
    </xf>
    <xf numFmtId="0" fontId="32" fillId="0" borderId="0" xfId="0" applyFont="1" applyFill="1" applyBorder="1" applyAlignment="1">
      <alignment vertical="top" wrapText="1"/>
    </xf>
    <xf numFmtId="0" fontId="28" fillId="0" borderId="0" xfId="0" applyFont="1" applyAlignment="1">
      <alignment vertical="top"/>
    </xf>
    <xf numFmtId="0" fontId="29" fillId="0" borderId="0" xfId="0" applyFont="1" applyAlignment="1">
      <alignment vertical="top"/>
    </xf>
    <xf numFmtId="0" fontId="28" fillId="0" borderId="0" xfId="0" applyFont="1" applyFill="1" applyBorder="1" applyAlignment="1">
      <alignment vertical="top"/>
    </xf>
    <xf numFmtId="0" fontId="30" fillId="3" borderId="0" xfId="0" applyFont="1" applyFill="1" applyAlignment="1">
      <alignment vertical="top" textRotation="91"/>
    </xf>
    <xf numFmtId="0" fontId="28" fillId="0" borderId="0" xfId="0" applyFont="1" applyAlignment="1">
      <alignment/>
    </xf>
    <xf numFmtId="0" fontId="0" fillId="0" borderId="0" xfId="0" applyFont="1" applyFill="1" applyAlignment="1">
      <alignment/>
    </xf>
    <xf numFmtId="0" fontId="0" fillId="0" borderId="0" xfId="0" applyFont="1" applyFill="1" applyAlignment="1">
      <alignment textRotation="90"/>
    </xf>
    <xf numFmtId="0" fontId="35" fillId="0" borderId="0" xfId="0" applyFont="1" applyFill="1" applyAlignment="1">
      <alignment/>
    </xf>
    <xf numFmtId="0" fontId="2" fillId="0" borderId="0" xfId="0" applyFont="1" applyFill="1" applyBorder="1" applyAlignment="1">
      <alignment vertical="top"/>
    </xf>
    <xf numFmtId="0" fontId="36" fillId="0" borderId="0" xfId="0" applyFont="1" applyFill="1" applyBorder="1" applyAlignment="1">
      <alignment vertical="top" wrapText="1"/>
    </xf>
    <xf numFmtId="0" fontId="22" fillId="0" borderId="0" xfId="0" applyFont="1" applyFill="1" applyBorder="1" applyAlignment="1">
      <alignment vertical="top"/>
    </xf>
    <xf numFmtId="0" fontId="2" fillId="0" borderId="12" xfId="0" applyFont="1" applyFill="1" applyBorder="1" applyAlignment="1">
      <alignment vertical="top"/>
    </xf>
    <xf numFmtId="0" fontId="0" fillId="0" borderId="0" xfId="0" applyAlignment="1">
      <alignment/>
    </xf>
    <xf numFmtId="0" fontId="48" fillId="0" borderId="0" xfId="0" applyFont="1" applyFill="1" applyAlignment="1">
      <alignment textRotation="91"/>
    </xf>
    <xf numFmtId="0" fontId="49" fillId="0" borderId="0" xfId="0" applyFont="1" applyFill="1" applyAlignment="1">
      <alignment textRotation="91"/>
    </xf>
    <xf numFmtId="0" fontId="50" fillId="0" borderId="0" xfId="0" applyFont="1" applyBorder="1" applyAlignment="1">
      <alignment vertical="top"/>
    </xf>
    <xf numFmtId="1" fontId="48" fillId="0" borderId="0" xfId="0" applyNumberFormat="1" applyFont="1" applyFill="1" applyAlignment="1">
      <alignment textRotation="91"/>
    </xf>
    <xf numFmtId="0" fontId="35" fillId="4" borderId="0" xfId="0" applyFont="1" applyFill="1" applyBorder="1" applyAlignment="1">
      <alignment vertical="top"/>
    </xf>
    <xf numFmtId="0" fontId="0" fillId="4" borderId="0" xfId="0" applyFill="1" applyAlignment="1">
      <alignment/>
    </xf>
    <xf numFmtId="0" fontId="18" fillId="4" borderId="0" xfId="0" applyFont="1" applyFill="1" applyAlignment="1">
      <alignment textRotation="91"/>
    </xf>
    <xf numFmtId="0" fontId="2" fillId="4" borderId="0" xfId="0" applyFont="1" applyFill="1" applyBorder="1" applyAlignment="1">
      <alignment vertical="top"/>
    </xf>
    <xf numFmtId="0" fontId="2" fillId="4" borderId="0" xfId="0" applyFont="1" applyFill="1" applyAlignment="1">
      <alignment/>
    </xf>
    <xf numFmtId="0" fontId="0" fillId="0" borderId="12" xfId="0" applyBorder="1" applyAlignment="1">
      <alignment/>
    </xf>
    <xf numFmtId="0" fontId="7" fillId="3" borderId="0" xfId="0" applyFont="1" applyFill="1" applyAlignment="1">
      <alignment/>
    </xf>
    <xf numFmtId="0" fontId="0" fillId="3" borderId="0" xfId="0" applyFill="1" applyAlignment="1">
      <alignment/>
    </xf>
    <xf numFmtId="0" fontId="0" fillId="3" borderId="0" xfId="0" applyFill="1" applyAlignment="1">
      <alignment horizontal="centerContinuous" vertical="top"/>
    </xf>
    <xf numFmtId="0" fontId="18" fillId="3" borderId="0" xfId="0" applyFont="1" applyFill="1" applyAlignment="1">
      <alignment/>
    </xf>
    <xf numFmtId="0" fontId="0" fillId="3" borderId="0" xfId="0" applyFont="1" applyFill="1" applyAlignment="1">
      <alignment wrapText="1"/>
    </xf>
    <xf numFmtId="0" fontId="29" fillId="3" borderId="0" xfId="0" applyFont="1" applyFill="1" applyAlignment="1">
      <alignment vertical="top"/>
    </xf>
    <xf numFmtId="0" fontId="30" fillId="3" borderId="0" xfId="0" applyFont="1" applyFill="1" applyAlignment="1">
      <alignment textRotation="91"/>
    </xf>
    <xf numFmtId="0" fontId="2" fillId="3" borderId="0" xfId="0" applyFont="1" applyFill="1" applyBorder="1" applyAlignment="1">
      <alignment vertical="top"/>
    </xf>
    <xf numFmtId="0" fontId="2" fillId="0" borderId="0" xfId="0" applyFont="1" applyFill="1" applyAlignment="1">
      <alignment/>
    </xf>
    <xf numFmtId="0" fontId="2" fillId="0" borderId="14" xfId="0" applyFont="1" applyFill="1" applyBorder="1" applyAlignment="1">
      <alignment horizontal="center"/>
    </xf>
    <xf numFmtId="0" fontId="0" fillId="0" borderId="0" xfId="0" applyAlignment="1">
      <alignment wrapText="1"/>
    </xf>
    <xf numFmtId="0" fontId="45" fillId="0" borderId="0" xfId="0" applyFont="1" applyFill="1" applyAlignment="1">
      <alignment vertical="top"/>
    </xf>
    <xf numFmtId="0" fontId="45" fillId="0" borderId="0" xfId="0" applyFont="1" applyAlignment="1">
      <alignment vertical="top"/>
    </xf>
    <xf numFmtId="0" fontId="6" fillId="0" borderId="0" xfId="0" applyFont="1" applyFill="1" applyBorder="1" applyAlignment="1">
      <alignment vertical="top"/>
    </xf>
    <xf numFmtId="0" fontId="6" fillId="0" borderId="0" xfId="0" applyFont="1" applyAlignment="1">
      <alignment/>
    </xf>
    <xf numFmtId="0" fontId="46" fillId="0" borderId="0" xfId="0" applyFont="1" applyFill="1" applyAlignment="1">
      <alignment/>
    </xf>
    <xf numFmtId="0" fontId="46" fillId="0" borderId="0" xfId="0" applyFont="1" applyFill="1" applyAlignment="1">
      <alignment textRotation="91"/>
    </xf>
    <xf numFmtId="0" fontId="47" fillId="0" borderId="0" xfId="0" applyFont="1" applyFill="1" applyAlignment="1">
      <alignment/>
    </xf>
    <xf numFmtId="0" fontId="34" fillId="0" borderId="0" xfId="0" applyFont="1" applyAlignment="1">
      <alignment/>
    </xf>
    <xf numFmtId="166" fontId="1" fillId="5" borderId="15" xfId="0" applyNumberFormat="1" applyFont="1" applyFill="1" applyBorder="1" applyAlignment="1">
      <alignment wrapText="1"/>
    </xf>
    <xf numFmtId="0" fontId="0" fillId="0" borderId="0" xfId="0" applyBorder="1" applyAlignment="1">
      <alignment horizontal="center"/>
    </xf>
    <xf numFmtId="166" fontId="1" fillId="5" borderId="0" xfId="0" applyNumberFormat="1" applyFont="1" applyFill="1" applyAlignment="1">
      <alignment/>
    </xf>
    <xf numFmtId="0" fontId="36" fillId="4" borderId="0" xfId="0" applyFont="1" applyFill="1" applyBorder="1" applyAlignment="1">
      <alignment vertical="top" wrapText="1"/>
    </xf>
    <xf numFmtId="0" fontId="51" fillId="4" borderId="0" xfId="0" applyFont="1" applyFill="1" applyAlignment="1">
      <alignment horizontal="center" textRotation="91"/>
    </xf>
    <xf numFmtId="0" fontId="0" fillId="5" borderId="0" xfId="0" applyFill="1" applyAlignment="1">
      <alignment/>
    </xf>
    <xf numFmtId="0" fontId="17" fillId="5" borderId="0" xfId="0" applyFont="1" applyFill="1" applyAlignment="1">
      <alignment/>
    </xf>
    <xf numFmtId="0" fontId="0" fillId="5" borderId="0" xfId="0" applyFont="1" applyFill="1" applyAlignment="1">
      <alignment wrapText="1"/>
    </xf>
    <xf numFmtId="2" fontId="0" fillId="5" borderId="0" xfId="0" applyNumberFormat="1" applyFont="1" applyFill="1" applyBorder="1" applyAlignment="1">
      <alignment/>
    </xf>
    <xf numFmtId="2" fontId="0" fillId="5" borderId="0" xfId="0" applyNumberFormat="1" applyFill="1" applyAlignment="1">
      <alignment wrapText="1"/>
    </xf>
    <xf numFmtId="0" fontId="54" fillId="0" borderId="0" xfId="0" applyFont="1" applyFill="1" applyBorder="1" applyAlignment="1">
      <alignment vertical="top" wrapText="1"/>
    </xf>
    <xf numFmtId="0" fontId="0" fillId="5" borderId="0" xfId="0" applyFill="1" applyAlignment="1">
      <alignment horizontal="right" wrapText="1"/>
    </xf>
    <xf numFmtId="0" fontId="0" fillId="5" borderId="16" xfId="0" applyFont="1" applyFill="1" applyBorder="1" applyAlignment="1">
      <alignment wrapText="1"/>
    </xf>
    <xf numFmtId="192" fontId="0" fillId="5" borderId="16" xfId="0" applyNumberFormat="1" applyFont="1" applyFill="1" applyBorder="1" applyAlignment="1">
      <alignment/>
    </xf>
    <xf numFmtId="3" fontId="2" fillId="5" borderId="0" xfId="0" applyNumberFormat="1" applyFont="1" applyFill="1" applyAlignment="1">
      <alignment horizontal="center" wrapText="1"/>
    </xf>
    <xf numFmtId="166" fontId="2" fillId="5" borderId="0" xfId="0" applyNumberFormat="1" applyFont="1" applyFill="1" applyAlignment="1">
      <alignment horizontal="center" wrapText="1"/>
    </xf>
    <xf numFmtId="2" fontId="0" fillId="5" borderId="16" xfId="0" applyNumberFormat="1" applyFont="1" applyFill="1" applyBorder="1" applyAlignment="1">
      <alignment/>
    </xf>
    <xf numFmtId="0" fontId="0" fillId="5" borderId="16" xfId="0" applyFont="1" applyFill="1" applyBorder="1" applyAlignment="1">
      <alignment/>
    </xf>
    <xf numFmtId="0" fontId="0" fillId="5" borderId="16" xfId="0" applyFill="1" applyBorder="1" applyAlignment="1">
      <alignment wrapText="1"/>
    </xf>
    <xf numFmtId="11" fontId="0" fillId="5" borderId="16" xfId="0" applyNumberFormat="1" applyFill="1" applyBorder="1" applyAlignment="1">
      <alignment wrapText="1"/>
    </xf>
    <xf numFmtId="0" fontId="0" fillId="5" borderId="16" xfId="0" applyFill="1" applyBorder="1" applyAlignment="1">
      <alignment/>
    </xf>
    <xf numFmtId="0" fontId="1" fillId="5" borderId="0" xfId="0" applyFont="1" applyFill="1" applyAlignment="1">
      <alignment/>
    </xf>
    <xf numFmtId="0" fontId="0" fillId="5" borderId="14" xfId="0" applyFill="1" applyBorder="1" applyAlignment="1">
      <alignment/>
    </xf>
    <xf numFmtId="0" fontId="0" fillId="5" borderId="17" xfId="0" applyFill="1" applyBorder="1" applyAlignment="1">
      <alignment/>
    </xf>
    <xf numFmtId="0" fontId="2" fillId="5" borderId="14" xfId="0" applyFont="1" applyFill="1" applyBorder="1" applyAlignment="1">
      <alignment horizontal="center"/>
    </xf>
    <xf numFmtId="0" fontId="2" fillId="5" borderId="18" xfId="0" applyFont="1" applyFill="1" applyBorder="1" applyAlignment="1">
      <alignment horizontal="center"/>
    </xf>
    <xf numFmtId="0" fontId="2" fillId="5" borderId="16" xfId="0" applyFont="1" applyFill="1" applyBorder="1" applyAlignment="1">
      <alignment horizontal="center"/>
    </xf>
    <xf numFmtId="0" fontId="22" fillId="5" borderId="19" xfId="0" applyFont="1" applyFill="1" applyBorder="1" applyAlignment="1">
      <alignment horizontal="center"/>
    </xf>
    <xf numFmtId="165" fontId="37" fillId="5" borderId="20" xfId="0" applyNumberFormat="1" applyFont="1" applyFill="1" applyBorder="1" applyAlignment="1">
      <alignment wrapText="1"/>
    </xf>
    <xf numFmtId="165" fontId="2" fillId="5" borderId="21" xfId="0" applyNumberFormat="1" applyFont="1" applyFill="1" applyBorder="1" applyAlignment="1">
      <alignment horizontal="center" wrapText="1"/>
    </xf>
    <xf numFmtId="1" fontId="2" fillId="5" borderId="20" xfId="0" applyNumberFormat="1" applyFont="1" applyFill="1" applyBorder="1" applyAlignment="1">
      <alignment horizontal="center"/>
    </xf>
    <xf numFmtId="1" fontId="2" fillId="5" borderId="22" xfId="0" applyNumberFormat="1" applyFont="1" applyFill="1" applyBorder="1" applyAlignment="1">
      <alignment horizontal="center"/>
    </xf>
    <xf numFmtId="1" fontId="2" fillId="5" borderId="16" xfId="0" applyNumberFormat="1" applyFont="1" applyFill="1" applyBorder="1" applyAlignment="1">
      <alignment horizontal="center"/>
    </xf>
    <xf numFmtId="0" fontId="38" fillId="5" borderId="23" xfId="0" applyFont="1" applyFill="1" applyBorder="1" applyAlignment="1">
      <alignment/>
    </xf>
    <xf numFmtId="0" fontId="0" fillId="5" borderId="24" xfId="0" applyFill="1" applyBorder="1" applyAlignment="1">
      <alignment wrapText="1"/>
    </xf>
    <xf numFmtId="0" fontId="0" fillId="5" borderId="13" xfId="0" applyFill="1" applyBorder="1" applyAlignment="1">
      <alignment horizontal="center" wrapText="1"/>
    </xf>
    <xf numFmtId="0" fontId="2" fillId="5" borderId="24" xfId="0" applyFont="1" applyFill="1" applyBorder="1" applyAlignment="1">
      <alignment horizontal="center"/>
    </xf>
    <xf numFmtId="0" fontId="2" fillId="5" borderId="25" xfId="0" applyFont="1" applyFill="1" applyBorder="1" applyAlignment="1">
      <alignment horizontal="center"/>
    </xf>
    <xf numFmtId="1" fontId="22" fillId="5" borderId="26" xfId="0" applyNumberFormat="1" applyFont="1" applyFill="1" applyBorder="1" applyAlignment="1">
      <alignment/>
    </xf>
    <xf numFmtId="0" fontId="0" fillId="5" borderId="23" xfId="0" applyFill="1" applyBorder="1" applyAlignment="1">
      <alignment wrapText="1"/>
    </xf>
    <xf numFmtId="0" fontId="0" fillId="5" borderId="0" xfId="0" applyFill="1" applyBorder="1" applyAlignment="1">
      <alignment horizontal="center" wrapText="1"/>
    </xf>
    <xf numFmtId="166" fontId="2" fillId="5" borderId="27" xfId="0" applyNumberFormat="1" applyFont="1" applyFill="1" applyBorder="1" applyAlignment="1">
      <alignment horizontal="center"/>
    </xf>
    <xf numFmtId="166" fontId="2" fillId="5" borderId="26" xfId="0" applyNumberFormat="1" applyFont="1" applyFill="1" applyBorder="1" applyAlignment="1">
      <alignment horizontal="center"/>
    </xf>
    <xf numFmtId="165" fontId="0" fillId="5" borderId="27" xfId="0" applyNumberFormat="1" applyFont="1" applyFill="1" applyBorder="1" applyAlignment="1">
      <alignment wrapText="1"/>
    </xf>
    <xf numFmtId="165" fontId="2" fillId="5" borderId="28" xfId="0" applyNumberFormat="1" applyFont="1" applyFill="1" applyBorder="1" applyAlignment="1">
      <alignment horizontal="center" wrapText="1"/>
    </xf>
    <xf numFmtId="165" fontId="0" fillId="5" borderId="29" xfId="0" applyNumberFormat="1" applyFont="1" applyFill="1" applyBorder="1" applyAlignment="1">
      <alignment wrapText="1"/>
    </xf>
    <xf numFmtId="165" fontId="0" fillId="5" borderId="12" xfId="0" applyNumberFormat="1" applyFont="1" applyFill="1" applyBorder="1" applyAlignment="1">
      <alignment horizontal="center" wrapText="1"/>
    </xf>
    <xf numFmtId="2" fontId="0" fillId="5" borderId="29" xfId="0" applyNumberFormat="1" applyFont="1" applyFill="1" applyBorder="1" applyAlignment="1">
      <alignment horizontal="center" wrapText="1"/>
    </xf>
    <xf numFmtId="165" fontId="0" fillId="5" borderId="20" xfId="0" applyNumberFormat="1" applyFont="1" applyFill="1" applyBorder="1" applyAlignment="1">
      <alignment wrapText="1"/>
    </xf>
    <xf numFmtId="165" fontId="0" fillId="5" borderId="21" xfId="0" applyNumberFormat="1" applyFont="1" applyFill="1" applyBorder="1" applyAlignment="1">
      <alignment horizontal="center" wrapText="1"/>
    </xf>
    <xf numFmtId="165" fontId="0" fillId="5" borderId="20" xfId="0" applyNumberFormat="1" applyFill="1" applyBorder="1" applyAlignment="1">
      <alignment horizontal="center"/>
    </xf>
    <xf numFmtId="1" fontId="38" fillId="5" borderId="0" xfId="0" applyNumberFormat="1" applyFont="1" applyFill="1" applyAlignment="1">
      <alignment/>
    </xf>
    <xf numFmtId="0" fontId="0" fillId="5" borderId="20" xfId="0" applyFont="1" applyFill="1" applyBorder="1" applyAlignment="1">
      <alignment wrapText="1"/>
    </xf>
    <xf numFmtId="0" fontId="0" fillId="5" borderId="21" xfId="0" applyFont="1" applyFill="1" applyBorder="1" applyAlignment="1">
      <alignment horizontal="center" wrapText="1"/>
    </xf>
    <xf numFmtId="2" fontId="0" fillId="5" borderId="20" xfId="0" applyNumberFormat="1" applyFont="1" applyFill="1" applyBorder="1" applyAlignment="1">
      <alignment horizontal="center"/>
    </xf>
    <xf numFmtId="0" fontId="38" fillId="5" borderId="0" xfId="0" applyFont="1" applyFill="1" applyAlignment="1">
      <alignment/>
    </xf>
    <xf numFmtId="1" fontId="0" fillId="5" borderId="20" xfId="0" applyNumberFormat="1" applyFont="1" applyFill="1" applyBorder="1" applyAlignment="1">
      <alignment horizontal="center"/>
    </xf>
    <xf numFmtId="165" fontId="0" fillId="5" borderId="20" xfId="0" applyNumberFormat="1" applyFont="1" applyFill="1" applyBorder="1" applyAlignment="1">
      <alignment horizontal="center"/>
    </xf>
    <xf numFmtId="2" fontId="0" fillId="5" borderId="0" xfId="0" applyNumberFormat="1" applyFill="1" applyBorder="1" applyAlignment="1">
      <alignment horizontal="center"/>
    </xf>
    <xf numFmtId="0" fontId="0" fillId="5" borderId="21" xfId="0" applyFill="1" applyBorder="1" applyAlignment="1">
      <alignment horizontal="center" wrapText="1"/>
    </xf>
    <xf numFmtId="166" fontId="2" fillId="5" borderId="20" xfId="0" applyNumberFormat="1" applyFont="1" applyFill="1" applyBorder="1" applyAlignment="1">
      <alignment horizontal="center"/>
    </xf>
    <xf numFmtId="165" fontId="39" fillId="5" borderId="21" xfId="0" applyNumberFormat="1" applyFont="1" applyFill="1" applyBorder="1" applyAlignment="1">
      <alignment horizontal="center" wrapText="1"/>
    </xf>
    <xf numFmtId="192" fontId="0" fillId="5" borderId="20" xfId="0" applyNumberFormat="1" applyFont="1" applyFill="1" applyBorder="1" applyAlignment="1">
      <alignment wrapText="1"/>
    </xf>
    <xf numFmtId="192" fontId="39" fillId="5" borderId="21" xfId="0" applyNumberFormat="1" applyFont="1" applyFill="1" applyBorder="1" applyAlignment="1">
      <alignment horizontal="center" wrapText="1"/>
    </xf>
    <xf numFmtId="1" fontId="0" fillId="5" borderId="20" xfId="0" applyNumberFormat="1" applyFont="1" applyFill="1" applyBorder="1" applyAlignment="1">
      <alignment horizontal="center"/>
    </xf>
    <xf numFmtId="165" fontId="0" fillId="5" borderId="24" xfId="0" applyNumberFormat="1" applyFont="1" applyFill="1" applyBorder="1" applyAlignment="1">
      <alignment wrapText="1"/>
    </xf>
    <xf numFmtId="165" fontId="0" fillId="5" borderId="13" xfId="0" applyNumberFormat="1" applyFont="1" applyFill="1" applyBorder="1" applyAlignment="1">
      <alignment horizontal="center" wrapText="1"/>
    </xf>
    <xf numFmtId="166" fontId="0" fillId="5" borderId="24" xfId="0" applyNumberFormat="1" applyFont="1" applyFill="1" applyBorder="1" applyAlignment="1">
      <alignment horizontal="center"/>
    </xf>
    <xf numFmtId="165" fontId="5" fillId="5" borderId="27" xfId="0" applyNumberFormat="1" applyFont="1" applyFill="1" applyBorder="1" applyAlignment="1">
      <alignment horizontal="left" wrapText="1"/>
    </xf>
    <xf numFmtId="165" fontId="5" fillId="5" borderId="28" xfId="0" applyNumberFormat="1" applyFont="1" applyFill="1" applyBorder="1" applyAlignment="1">
      <alignment horizontal="center" wrapText="1"/>
    </xf>
    <xf numFmtId="165" fontId="5" fillId="5" borderId="30" xfId="0" applyNumberFormat="1" applyFont="1" applyFill="1" applyBorder="1" applyAlignment="1">
      <alignment wrapText="1"/>
    </xf>
    <xf numFmtId="0" fontId="0" fillId="5" borderId="31" xfId="0" applyFill="1" applyBorder="1" applyAlignment="1">
      <alignment/>
    </xf>
    <xf numFmtId="166" fontId="2" fillId="5" borderId="30" xfId="0" applyNumberFormat="1" applyFont="1" applyFill="1" applyBorder="1" applyAlignment="1">
      <alignment horizontal="center"/>
    </xf>
    <xf numFmtId="165" fontId="17" fillId="5" borderId="30" xfId="0" applyNumberFormat="1" applyFont="1" applyFill="1" applyBorder="1" applyAlignment="1">
      <alignment wrapText="1"/>
    </xf>
    <xf numFmtId="0" fontId="27" fillId="5" borderId="31" xfId="0" applyFont="1" applyFill="1" applyBorder="1" applyAlignment="1">
      <alignment/>
    </xf>
    <xf numFmtId="166" fontId="1" fillId="5" borderId="30" xfId="0" applyNumberFormat="1" applyFont="1" applyFill="1" applyBorder="1" applyAlignment="1">
      <alignment horizontal="center"/>
    </xf>
    <xf numFmtId="165" fontId="5" fillId="5" borderId="0" xfId="0" applyNumberFormat="1" applyFont="1" applyFill="1" applyBorder="1" applyAlignment="1">
      <alignment wrapText="1"/>
    </xf>
    <xf numFmtId="0" fontId="0" fillId="5" borderId="0" xfId="0" applyFill="1" applyBorder="1" applyAlignment="1">
      <alignment/>
    </xf>
    <xf numFmtId="166" fontId="2" fillId="5" borderId="0" xfId="0" applyNumberFormat="1" applyFont="1" applyFill="1" applyBorder="1" applyAlignment="1">
      <alignment horizontal="center"/>
    </xf>
    <xf numFmtId="0" fontId="41" fillId="5" borderId="0" xfId="0" applyFont="1" applyFill="1" applyBorder="1" applyAlignment="1">
      <alignment/>
    </xf>
    <xf numFmtId="0" fontId="41" fillId="5" borderId="0" xfId="0" applyFont="1" applyFill="1" applyBorder="1" applyAlignment="1">
      <alignment wrapText="1"/>
    </xf>
    <xf numFmtId="166" fontId="41" fillId="5" borderId="0" xfId="0" applyNumberFormat="1" applyFont="1" applyFill="1" applyBorder="1" applyAlignment="1">
      <alignment/>
    </xf>
    <xf numFmtId="0" fontId="4" fillId="5" borderId="0" xfId="0" applyFont="1" applyFill="1" applyAlignment="1">
      <alignment horizontal="left"/>
    </xf>
    <xf numFmtId="0" fontId="4" fillId="5" borderId="32" xfId="0" applyFont="1" applyFill="1" applyBorder="1" applyAlignment="1">
      <alignment/>
    </xf>
    <xf numFmtId="0" fontId="4" fillId="5" borderId="33" xfId="0" applyFont="1" applyFill="1" applyBorder="1" applyAlignment="1">
      <alignment/>
    </xf>
    <xf numFmtId="166" fontId="4" fillId="5" borderId="15" xfId="0" applyNumberFormat="1" applyFont="1" applyFill="1" applyBorder="1" applyAlignment="1">
      <alignment wrapText="1"/>
    </xf>
    <xf numFmtId="0" fontId="4" fillId="5" borderId="34" xfId="0" applyFont="1" applyFill="1" applyBorder="1" applyAlignment="1">
      <alignment/>
    </xf>
    <xf numFmtId="0" fontId="4" fillId="5" borderId="16" xfId="0" applyFont="1" applyFill="1" applyBorder="1" applyAlignment="1">
      <alignment/>
    </xf>
    <xf numFmtId="166" fontId="4" fillId="5" borderId="16" xfId="0" applyNumberFormat="1" applyFont="1" applyFill="1" applyBorder="1" applyAlignment="1">
      <alignment/>
    </xf>
    <xf numFmtId="0" fontId="4" fillId="5" borderId="35" xfId="0" applyFont="1" applyFill="1" applyBorder="1" applyAlignment="1">
      <alignment/>
    </xf>
    <xf numFmtId="0" fontId="4" fillId="5" borderId="0" xfId="0" applyFont="1" applyFill="1" applyAlignment="1">
      <alignment/>
    </xf>
    <xf numFmtId="166" fontId="4" fillId="5" borderId="35" xfId="0" applyNumberFormat="1" applyFont="1" applyFill="1" applyBorder="1" applyAlignment="1">
      <alignment/>
    </xf>
    <xf numFmtId="0" fontId="4" fillId="5" borderId="16" xfId="0" applyFont="1" applyFill="1" applyBorder="1" applyAlignment="1">
      <alignment wrapText="1"/>
    </xf>
    <xf numFmtId="0" fontId="41" fillId="5" borderId="36" xfId="0" applyFont="1" applyFill="1" applyBorder="1" applyAlignment="1">
      <alignment/>
    </xf>
    <xf numFmtId="0" fontId="41" fillId="5" borderId="37" xfId="0" applyFont="1" applyFill="1" applyBorder="1" applyAlignment="1">
      <alignment wrapText="1"/>
    </xf>
    <xf numFmtId="166" fontId="41" fillId="5" borderId="37" xfId="0" applyNumberFormat="1" applyFont="1" applyFill="1" applyBorder="1" applyAlignment="1">
      <alignment/>
    </xf>
    <xf numFmtId="166" fontId="41" fillId="5" borderId="38" xfId="0" applyNumberFormat="1" applyFont="1" applyFill="1" applyBorder="1" applyAlignment="1">
      <alignment/>
    </xf>
    <xf numFmtId="0" fontId="1" fillId="5" borderId="0" xfId="0" applyFont="1" applyFill="1" applyBorder="1" applyAlignment="1">
      <alignment/>
    </xf>
    <xf numFmtId="0" fontId="1" fillId="5" borderId="0" xfId="0" applyFont="1" applyFill="1" applyBorder="1" applyAlignment="1">
      <alignment wrapText="1"/>
    </xf>
    <xf numFmtId="166" fontId="27" fillId="5" borderId="0" xfId="0" applyNumberFormat="1" applyFont="1" applyFill="1" applyBorder="1" applyAlignment="1">
      <alignment/>
    </xf>
    <xf numFmtId="166" fontId="1" fillId="5" borderId="0" xfId="0" applyNumberFormat="1" applyFont="1" applyFill="1" applyBorder="1" applyAlignment="1">
      <alignment/>
    </xf>
    <xf numFmtId="0" fontId="0" fillId="5" borderId="0" xfId="0" applyFill="1" applyAlignment="1">
      <alignment horizontal="left"/>
    </xf>
    <xf numFmtId="9" fontId="27" fillId="5" borderId="0" xfId="0" applyNumberFormat="1" applyFont="1" applyFill="1" applyBorder="1" applyAlignment="1">
      <alignment/>
    </xf>
    <xf numFmtId="0" fontId="2" fillId="5" borderId="32" xfId="0" applyFont="1" applyFill="1" applyBorder="1" applyAlignment="1">
      <alignment/>
    </xf>
    <xf numFmtId="0" fontId="0" fillId="5" borderId="33" xfId="0" applyFill="1" applyBorder="1" applyAlignment="1">
      <alignment/>
    </xf>
    <xf numFmtId="9" fontId="27" fillId="5" borderId="0" xfId="0" applyNumberFormat="1" applyFont="1" applyFill="1" applyBorder="1" applyAlignment="1">
      <alignment horizontal="left"/>
    </xf>
    <xf numFmtId="0" fontId="0" fillId="5" borderId="34" xfId="0" applyFill="1" applyBorder="1" applyAlignment="1">
      <alignment/>
    </xf>
    <xf numFmtId="0" fontId="0" fillId="5" borderId="35" xfId="0" applyFill="1" applyBorder="1" applyAlignment="1">
      <alignment/>
    </xf>
    <xf numFmtId="9" fontId="27" fillId="5" borderId="0" xfId="0" applyNumberFormat="1" applyFont="1" applyFill="1" applyAlignment="1">
      <alignment horizontal="left"/>
    </xf>
    <xf numFmtId="166" fontId="0" fillId="5" borderId="16" xfId="0" applyNumberFormat="1" applyFont="1" applyFill="1" applyBorder="1" applyAlignment="1">
      <alignment/>
    </xf>
    <xf numFmtId="0" fontId="0" fillId="5" borderId="34" xfId="0" applyFont="1" applyFill="1" applyBorder="1" applyAlignment="1">
      <alignment/>
    </xf>
    <xf numFmtId="166" fontId="2" fillId="5" borderId="35" xfId="0" applyNumberFormat="1" applyFont="1" applyFill="1" applyBorder="1" applyAlignment="1">
      <alignment/>
    </xf>
    <xf numFmtId="166" fontId="0" fillId="5" borderId="35" xfId="0" applyNumberFormat="1" applyFill="1" applyBorder="1" applyAlignment="1">
      <alignment/>
    </xf>
    <xf numFmtId="166" fontId="0" fillId="5" borderId="16" xfId="0" applyNumberFormat="1" applyFill="1" applyBorder="1" applyAlignment="1">
      <alignment/>
    </xf>
    <xf numFmtId="166" fontId="0" fillId="5" borderId="39" xfId="0" applyNumberFormat="1" applyFill="1" applyBorder="1" applyAlignment="1">
      <alignment/>
    </xf>
    <xf numFmtId="0" fontId="34" fillId="5" borderId="36" xfId="0" applyFont="1" applyFill="1" applyBorder="1" applyAlignment="1">
      <alignment/>
    </xf>
    <xf numFmtId="0" fontId="34" fillId="5" borderId="37" xfId="0" applyFont="1" applyFill="1" applyBorder="1" applyAlignment="1">
      <alignment wrapText="1"/>
    </xf>
    <xf numFmtId="166" fontId="33" fillId="5" borderId="37" xfId="0" applyNumberFormat="1" applyFont="1" applyFill="1" applyBorder="1" applyAlignment="1">
      <alignment/>
    </xf>
    <xf numFmtId="166" fontId="33" fillId="5" borderId="40" xfId="0" applyNumberFormat="1" applyFont="1" applyFill="1" applyBorder="1" applyAlignment="1">
      <alignment/>
    </xf>
    <xf numFmtId="166" fontId="44" fillId="5" borderId="27" xfId="0" applyNumberFormat="1" applyFont="1" applyFill="1" applyBorder="1" applyAlignment="1">
      <alignment/>
    </xf>
    <xf numFmtId="0" fontId="2" fillId="5" borderId="0" xfId="0" applyFont="1" applyFill="1" applyAlignment="1">
      <alignment wrapText="1"/>
    </xf>
    <xf numFmtId="166" fontId="0" fillId="5" borderId="0" xfId="0" applyNumberFormat="1" applyFill="1" applyAlignment="1">
      <alignment/>
    </xf>
    <xf numFmtId="0" fontId="35" fillId="5" borderId="32" xfId="0" applyFont="1" applyFill="1" applyBorder="1" applyAlignment="1">
      <alignment/>
    </xf>
    <xf numFmtId="0" fontId="2" fillId="5" borderId="33" xfId="0" applyFont="1" applyFill="1" applyBorder="1" applyAlignment="1">
      <alignment wrapText="1"/>
    </xf>
    <xf numFmtId="0" fontId="0" fillId="5" borderId="15" xfId="0" applyFill="1" applyBorder="1" applyAlignment="1">
      <alignment/>
    </xf>
    <xf numFmtId="166" fontId="0" fillId="5" borderId="16" xfId="0" applyNumberFormat="1" applyFont="1" applyFill="1" applyBorder="1" applyAlignment="1">
      <alignment wrapText="1"/>
    </xf>
    <xf numFmtId="166" fontId="2" fillId="5" borderId="39" xfId="0" applyNumberFormat="1" applyFont="1" applyFill="1" applyBorder="1" applyAlignment="1">
      <alignment/>
    </xf>
    <xf numFmtId="0" fontId="2" fillId="5" borderId="35" xfId="0" applyFont="1" applyFill="1" applyBorder="1" applyAlignment="1">
      <alignment/>
    </xf>
    <xf numFmtId="0" fontId="0" fillId="5" borderId="41" xfId="0" applyFill="1" applyBorder="1" applyAlignment="1">
      <alignment/>
    </xf>
    <xf numFmtId="0" fontId="0" fillId="5" borderId="42" xfId="0" applyFill="1" applyBorder="1" applyAlignment="1">
      <alignment/>
    </xf>
    <xf numFmtId="166" fontId="0" fillId="5" borderId="37" xfId="0" applyNumberFormat="1" applyFill="1" applyBorder="1" applyAlignment="1">
      <alignment/>
    </xf>
    <xf numFmtId="0" fontId="2" fillId="5" borderId="39" xfId="0" applyFont="1" applyFill="1" applyBorder="1" applyAlignment="1">
      <alignment/>
    </xf>
    <xf numFmtId="0" fontId="0" fillId="5" borderId="36" xfId="0" applyFill="1" applyBorder="1" applyAlignment="1">
      <alignment/>
    </xf>
    <xf numFmtId="0" fontId="0" fillId="5" borderId="37" xfId="0" applyFill="1" applyBorder="1" applyAlignment="1">
      <alignment/>
    </xf>
    <xf numFmtId="166" fontId="2" fillId="5" borderId="38" xfId="0" applyNumberFormat="1" applyFont="1" applyFill="1" applyBorder="1" applyAlignment="1">
      <alignment/>
    </xf>
    <xf numFmtId="0" fontId="0" fillId="5" borderId="7" xfId="0" applyFill="1" applyBorder="1" applyAlignment="1">
      <alignment/>
    </xf>
    <xf numFmtId="0" fontId="0" fillId="5" borderId="1" xfId="0" applyFill="1" applyBorder="1" applyAlignment="1">
      <alignment/>
    </xf>
    <xf numFmtId="166" fontId="0" fillId="5" borderId="1" xfId="0" applyNumberFormat="1" applyFill="1" applyBorder="1" applyAlignment="1">
      <alignment/>
    </xf>
    <xf numFmtId="166" fontId="2" fillId="5" borderId="11" xfId="0" applyNumberFormat="1" applyFont="1" applyFill="1" applyBorder="1" applyAlignment="1">
      <alignment/>
    </xf>
    <xf numFmtId="0" fontId="27" fillId="5" borderId="43" xfId="0" applyFont="1" applyFill="1" applyBorder="1" applyAlignment="1">
      <alignment/>
    </xf>
    <xf numFmtId="0" fontId="27" fillId="5" borderId="28" xfId="0" applyFont="1" applyFill="1" applyBorder="1" applyAlignment="1">
      <alignment/>
    </xf>
    <xf numFmtId="166" fontId="27" fillId="5" borderId="44" xfId="0" applyNumberFormat="1" applyFont="1" applyFill="1" applyBorder="1" applyAlignment="1">
      <alignment/>
    </xf>
    <xf numFmtId="9" fontId="2" fillId="5" borderId="0" xfId="0" applyNumberFormat="1" applyFont="1" applyFill="1" applyAlignment="1">
      <alignment horizontal="left"/>
    </xf>
    <xf numFmtId="0" fontId="34" fillId="5" borderId="43" xfId="0" applyFont="1" applyFill="1" applyBorder="1" applyAlignment="1">
      <alignment/>
    </xf>
    <xf numFmtId="0" fontId="34" fillId="5" borderId="0" xfId="0" applyFont="1" applyFill="1" applyBorder="1" applyAlignment="1">
      <alignment/>
    </xf>
    <xf numFmtId="0" fontId="42" fillId="5" borderId="32" xfId="0" applyFont="1" applyFill="1" applyBorder="1" applyAlignment="1">
      <alignment/>
    </xf>
    <xf numFmtId="0" fontId="4" fillId="5" borderId="15" xfId="0" applyFont="1" applyFill="1" applyBorder="1" applyAlignment="1">
      <alignment/>
    </xf>
    <xf numFmtId="0" fontId="3" fillId="5" borderId="45" xfId="0" applyFont="1" applyFill="1" applyBorder="1" applyAlignment="1">
      <alignment/>
    </xf>
    <xf numFmtId="0" fontId="4" fillId="5" borderId="46" xfId="0" applyFont="1" applyFill="1" applyBorder="1" applyAlignment="1">
      <alignment/>
    </xf>
    <xf numFmtId="1" fontId="43" fillId="5" borderId="37" xfId="0" applyNumberFormat="1" applyFont="1" applyFill="1" applyBorder="1" applyAlignment="1">
      <alignment/>
    </xf>
    <xf numFmtId="0" fontId="4" fillId="5" borderId="47" xfId="0" applyFont="1" applyFill="1" applyBorder="1" applyAlignment="1">
      <alignment/>
    </xf>
    <xf numFmtId="0" fontId="4" fillId="5" borderId="45" xfId="0" applyFont="1" applyFill="1" applyBorder="1" applyAlignment="1">
      <alignment/>
    </xf>
    <xf numFmtId="1" fontId="41" fillId="5" borderId="37" xfId="0" applyNumberFormat="1" applyFont="1" applyFill="1" applyBorder="1" applyAlignment="1">
      <alignment/>
    </xf>
    <xf numFmtId="0" fontId="4" fillId="5" borderId="39" xfId="0" applyFont="1" applyFill="1" applyBorder="1" applyAlignment="1">
      <alignment/>
    </xf>
    <xf numFmtId="0" fontId="43" fillId="5" borderId="34" xfId="0" applyFont="1" applyFill="1" applyBorder="1" applyAlignment="1">
      <alignment/>
    </xf>
    <xf numFmtId="0" fontId="41" fillId="5" borderId="16" xfId="0" applyFont="1" applyFill="1" applyBorder="1" applyAlignment="1">
      <alignment/>
    </xf>
    <xf numFmtId="1" fontId="42" fillId="5" borderId="27" xfId="0" applyNumberFormat="1" applyFont="1" applyFill="1" applyBorder="1" applyAlignment="1">
      <alignment/>
    </xf>
    <xf numFmtId="1" fontId="43" fillId="5" borderId="47" xfId="0" applyNumberFormat="1" applyFont="1" applyFill="1" applyBorder="1" applyAlignment="1">
      <alignment/>
    </xf>
    <xf numFmtId="1" fontId="43" fillId="5" borderId="35" xfId="0" applyNumberFormat="1" applyFont="1" applyFill="1" applyBorder="1" applyAlignment="1">
      <alignment/>
    </xf>
    <xf numFmtId="0" fontId="43" fillId="5" borderId="36" xfId="0" applyFont="1" applyFill="1" applyBorder="1" applyAlignment="1">
      <alignment/>
    </xf>
    <xf numFmtId="0" fontId="41" fillId="5" borderId="37" xfId="0" applyFont="1" applyFill="1" applyBorder="1" applyAlignment="1">
      <alignment/>
    </xf>
    <xf numFmtId="0" fontId="27" fillId="5" borderId="0" xfId="0" applyFont="1" applyFill="1" applyAlignment="1">
      <alignment/>
    </xf>
    <xf numFmtId="165" fontId="27" fillId="5" borderId="0" xfId="0" applyNumberFormat="1" applyFont="1" applyFill="1" applyAlignment="1">
      <alignment/>
    </xf>
    <xf numFmtId="0" fontId="1" fillId="5" borderId="0" xfId="0" applyFont="1" applyFill="1" applyAlignment="1">
      <alignment/>
    </xf>
    <xf numFmtId="166" fontId="40" fillId="5" borderId="27" xfId="0" applyNumberFormat="1" applyFont="1" applyFill="1" applyBorder="1" applyAlignment="1">
      <alignment/>
    </xf>
    <xf numFmtId="1" fontId="27" fillId="5" borderId="0" xfId="0" applyNumberFormat="1" applyFont="1" applyFill="1" applyAlignment="1">
      <alignment/>
    </xf>
    <xf numFmtId="166" fontId="27" fillId="5" borderId="0" xfId="0" applyNumberFormat="1" applyFont="1" applyFill="1" applyAlignment="1">
      <alignment/>
    </xf>
    <xf numFmtId="2" fontId="0" fillId="5" borderId="0" xfId="0" applyNumberFormat="1" applyFill="1" applyAlignment="1">
      <alignment/>
    </xf>
    <xf numFmtId="0" fontId="52" fillId="5" borderId="0" xfId="0" applyFont="1" applyFill="1" applyAlignment="1">
      <alignment/>
    </xf>
    <xf numFmtId="0" fontId="2" fillId="5" borderId="0" xfId="0" applyFont="1" applyFill="1" applyBorder="1" applyAlignment="1">
      <alignment vertical="top" wrapText="1"/>
    </xf>
    <xf numFmtId="0" fontId="2" fillId="5" borderId="0" xfId="0" applyFont="1" applyFill="1" applyBorder="1" applyAlignment="1">
      <alignment horizontal="center" vertical="top" wrapText="1"/>
    </xf>
    <xf numFmtId="190" fontId="2" fillId="5" borderId="0" xfId="0" applyNumberFormat="1" applyFont="1" applyFill="1" applyBorder="1" applyAlignment="1">
      <alignment vertical="top" wrapText="1"/>
    </xf>
    <xf numFmtId="190" fontId="2" fillId="5" borderId="0" xfId="0" applyNumberFormat="1" applyFont="1" applyFill="1" applyBorder="1" applyAlignment="1">
      <alignment vertical="top"/>
    </xf>
    <xf numFmtId="191" fontId="2" fillId="5" borderId="0" xfId="0" applyNumberFormat="1" applyFont="1" applyFill="1" applyBorder="1" applyAlignment="1">
      <alignment vertical="top"/>
    </xf>
    <xf numFmtId="0" fontId="3" fillId="0" borderId="0" xfId="0" applyFont="1" applyAlignment="1">
      <alignment horizontal="left" vertical="top" wrapText="1"/>
    </xf>
    <xf numFmtId="0" fontId="0" fillId="0" borderId="0" xfId="0" applyAlignment="1">
      <alignment vertical="top" wrapText="1"/>
    </xf>
    <xf numFmtId="0" fontId="0" fillId="0" borderId="0" xfId="0" applyAlignment="1">
      <alignment vertical="top"/>
    </xf>
    <xf numFmtId="1" fontId="9" fillId="0" borderId="0" xfId="0" applyNumberFormat="1" applyFont="1" applyFill="1" applyBorder="1" applyAlignment="1">
      <alignment horizontal="center"/>
    </xf>
    <xf numFmtId="1" fontId="0" fillId="0" borderId="0" xfId="0" applyNumberFormat="1" applyFill="1" applyBorder="1" applyAlignment="1">
      <alignment horizontal="center"/>
    </xf>
    <xf numFmtId="169" fontId="8" fillId="0" borderId="0" xfId="0" applyNumberFormat="1" applyFont="1" applyFill="1" applyBorder="1" applyAlignment="1">
      <alignment horizontal="center"/>
    </xf>
    <xf numFmtId="168" fontId="0" fillId="0" borderId="0" xfId="0" applyNumberFormat="1" applyFill="1" applyBorder="1" applyAlignment="1">
      <alignment horizontal="center"/>
    </xf>
    <xf numFmtId="172" fontId="9" fillId="0" borderId="0" xfId="0" applyNumberFormat="1" applyFont="1" applyFill="1" applyBorder="1" applyAlignment="1">
      <alignment horizontal="center"/>
    </xf>
    <xf numFmtId="169" fontId="12" fillId="0" borderId="0" xfId="0" applyNumberFormat="1" applyFont="1" applyFill="1" applyBorder="1" applyAlignment="1">
      <alignment horizontal="center"/>
    </xf>
    <xf numFmtId="170" fontId="0" fillId="0" borderId="0" xfId="0" applyNumberFormat="1" applyFill="1" applyBorder="1" applyAlignment="1">
      <alignment horizontal="center"/>
    </xf>
    <xf numFmtId="169" fontId="0" fillId="0" borderId="0" xfId="0" applyNumberFormat="1" applyFill="1" applyBorder="1" applyAlignment="1">
      <alignment horizontal="center"/>
    </xf>
    <xf numFmtId="0" fontId="2" fillId="0" borderId="0" xfId="0" applyFont="1" applyFill="1" applyBorder="1" applyAlignment="1">
      <alignment horizontal="center"/>
    </xf>
    <xf numFmtId="169" fontId="9" fillId="0" borderId="0" xfId="0" applyNumberFormat="1" applyFont="1" applyFill="1" applyBorder="1" applyAlignment="1">
      <alignment horizontal="center"/>
    </xf>
    <xf numFmtId="172" fontId="2" fillId="0" borderId="0" xfId="0" applyNumberFormat="1" applyFont="1" applyFill="1" applyBorder="1" applyAlignment="1">
      <alignment horizontal="center"/>
    </xf>
    <xf numFmtId="172" fontId="0" fillId="0" borderId="0" xfId="0" applyNumberFormat="1" applyFill="1" applyBorder="1" applyAlignment="1">
      <alignment horizontal="center"/>
    </xf>
    <xf numFmtId="168" fontId="2" fillId="0" borderId="0" xfId="0" applyNumberFormat="1" applyFont="1" applyFill="1" applyBorder="1" applyAlignment="1">
      <alignment horizontal="center"/>
    </xf>
    <xf numFmtId="1" fontId="12" fillId="0" borderId="0" xfId="0" applyNumberFormat="1" applyFont="1" applyFill="1" applyBorder="1" applyAlignment="1">
      <alignment horizontal="center"/>
    </xf>
    <xf numFmtId="168" fontId="11" fillId="0" borderId="0" xfId="0" applyNumberFormat="1" applyFont="1" applyFill="1" applyBorder="1" applyAlignment="1">
      <alignment horizontal="center"/>
    </xf>
    <xf numFmtId="1" fontId="11" fillId="0" borderId="0" xfId="0" applyNumberFormat="1" applyFont="1" applyFill="1" applyBorder="1" applyAlignment="1">
      <alignment horizontal="center"/>
    </xf>
    <xf numFmtId="0" fontId="0" fillId="0" borderId="0" xfId="0" applyFont="1" applyFill="1" applyBorder="1" applyAlignment="1">
      <alignment horizontal="center" wrapText="1"/>
    </xf>
    <xf numFmtId="0" fontId="0" fillId="0" borderId="12" xfId="0" applyFont="1" applyBorder="1" applyAlignment="1">
      <alignment horizontal="center" wrapText="1"/>
    </xf>
    <xf numFmtId="0" fontId="0" fillId="0" borderId="13" xfId="0" applyFont="1" applyBorder="1" applyAlignment="1">
      <alignment horizontal="center" wrapText="1"/>
    </xf>
    <xf numFmtId="0" fontId="0" fillId="0" borderId="0" xfId="0" applyFont="1" applyBorder="1" applyAlignment="1">
      <alignment horizontal="center" wrapText="1"/>
    </xf>
    <xf numFmtId="0" fontId="2" fillId="5" borderId="0" xfId="0" applyFont="1" applyFill="1" applyBorder="1" applyAlignment="1">
      <alignment horizontal="left" vertical="top" wrapText="1"/>
    </xf>
    <xf numFmtId="0" fontId="53" fillId="5" borderId="0" xfId="0" applyFont="1" applyFill="1" applyBorder="1" applyAlignment="1">
      <alignment horizontal="left" vertical="top" wrapText="1"/>
    </xf>
    <xf numFmtId="0" fontId="2" fillId="0" borderId="0" xfId="0" applyFont="1" applyAlignment="1">
      <alignment horizontal="center" vertical="top"/>
    </xf>
    <xf numFmtId="0" fontId="2" fillId="0" borderId="12" xfId="0" applyFont="1" applyBorder="1" applyAlignment="1">
      <alignment horizontal="center"/>
    </xf>
  </cellXfs>
  <cellStyles count="10">
    <cellStyle name="Normal" xfId="0"/>
    <cellStyle name="Comma" xfId="15"/>
    <cellStyle name="Comma [0]" xfId="16"/>
    <cellStyle name="Currency" xfId="17"/>
    <cellStyle name="Currency [0]" xfId="18"/>
    <cellStyle name="Followed Hyperlink" xfId="19"/>
    <cellStyle name="Hyperlink" xfId="20"/>
    <cellStyle name="Normal_Job 1501and1550_2007ETC_Cost Basis-Fnl" xfId="21"/>
    <cellStyle name="Normal_Job 5101_2007ETC_Cost Basi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F32"/>
  <sheetViews>
    <sheetView workbookViewId="0" topLeftCell="A1">
      <selection activeCell="B14" sqref="B14"/>
    </sheetView>
  </sheetViews>
  <sheetFormatPr defaultColWidth="9.140625" defaultRowHeight="12.75"/>
  <cols>
    <col min="1" max="1" width="11.421875" style="91" customWidth="1"/>
    <col min="2" max="2" width="76.57421875" style="84" customWidth="1"/>
    <col min="3" max="16384" width="9.140625" style="84" customWidth="1"/>
  </cols>
  <sheetData>
    <row r="1" spans="1:2" ht="20.25">
      <c r="A1" s="82" t="s">
        <v>46</v>
      </c>
      <c r="B1" s="83"/>
    </row>
    <row r="2" spans="1:2" ht="20.25">
      <c r="A2" s="85"/>
      <c r="B2" s="86"/>
    </row>
    <row r="3" spans="1:2" s="48" customFormat="1" ht="15.75">
      <c r="A3" s="102" t="s">
        <v>30</v>
      </c>
      <c r="B3" s="92"/>
    </row>
    <row r="4" spans="1:2" s="48" customFormat="1" ht="15.75">
      <c r="A4" s="102" t="s">
        <v>31</v>
      </c>
      <c r="B4" s="92"/>
    </row>
    <row r="5" spans="1:2" s="48" customFormat="1" ht="15.75">
      <c r="A5" s="102" t="s">
        <v>32</v>
      </c>
      <c r="B5" s="92"/>
    </row>
    <row r="6" spans="1:2" s="48" customFormat="1" ht="15.75">
      <c r="A6" s="102" t="s">
        <v>33</v>
      </c>
      <c r="B6" s="92"/>
    </row>
    <row r="7" spans="1:2" s="48" customFormat="1" ht="15.75">
      <c r="A7" s="102" t="s">
        <v>34</v>
      </c>
      <c r="B7" s="92"/>
    </row>
    <row r="8" spans="1:2" ht="12.75">
      <c r="A8" s="85"/>
      <c r="B8" s="87"/>
    </row>
    <row r="9" spans="1:2" ht="12.75">
      <c r="A9" s="85" t="s">
        <v>1</v>
      </c>
      <c r="B9" s="87"/>
    </row>
    <row r="10" spans="1:6" ht="192" customHeight="1">
      <c r="A10" s="85"/>
      <c r="B10" s="93" t="s">
        <v>237</v>
      </c>
      <c r="C10" s="88"/>
      <c r="D10" s="88"/>
      <c r="E10" s="88"/>
      <c r="F10" s="88"/>
    </row>
    <row r="11" spans="1:2" ht="12.75">
      <c r="A11" s="85"/>
      <c r="B11" s="87"/>
    </row>
    <row r="12" spans="1:2" ht="12.75">
      <c r="A12" s="85" t="s">
        <v>47</v>
      </c>
      <c r="B12" s="87"/>
    </row>
    <row r="13" spans="1:2" ht="12.75">
      <c r="A13" s="85"/>
      <c r="B13" s="87" t="s">
        <v>48</v>
      </c>
    </row>
    <row r="14" spans="1:2" ht="12.75">
      <c r="A14" s="85"/>
      <c r="B14" s="87"/>
    </row>
    <row r="15" spans="1:2" ht="12.75">
      <c r="A15" s="85"/>
      <c r="B15" s="87"/>
    </row>
    <row r="16" spans="1:2" ht="12.75">
      <c r="A16" s="85"/>
      <c r="B16" s="87"/>
    </row>
    <row r="17" spans="1:2" ht="12.75">
      <c r="A17" s="85" t="s">
        <v>49</v>
      </c>
      <c r="B17" s="87"/>
    </row>
    <row r="18" spans="1:2" s="96" customFormat="1" ht="12.75">
      <c r="A18" s="94"/>
      <c r="B18" s="95" t="s">
        <v>50</v>
      </c>
    </row>
    <row r="19" spans="1:2" s="96" customFormat="1" ht="12.75">
      <c r="A19" s="94"/>
      <c r="B19" s="95" t="s">
        <v>52</v>
      </c>
    </row>
    <row r="20" spans="1:2" s="96" customFormat="1" ht="12.75">
      <c r="A20" s="94"/>
      <c r="B20" s="97"/>
    </row>
    <row r="21" spans="1:2" s="96" customFormat="1" ht="12.75">
      <c r="A21" s="94"/>
      <c r="B21" s="97"/>
    </row>
    <row r="22" spans="1:2" s="96" customFormat="1" ht="12.75">
      <c r="A22" s="94"/>
      <c r="B22" s="95" t="s">
        <v>50</v>
      </c>
    </row>
    <row r="23" spans="1:2" s="96" customFormat="1" ht="12.75">
      <c r="A23" s="94"/>
      <c r="B23" s="95" t="s">
        <v>53</v>
      </c>
    </row>
    <row r="24" spans="1:2" s="96" customFormat="1" ht="12.75">
      <c r="A24" s="94"/>
      <c r="B24" s="97"/>
    </row>
    <row r="25" spans="1:2" s="96" customFormat="1" ht="12.75">
      <c r="A25" s="94"/>
      <c r="B25" s="97"/>
    </row>
    <row r="26" spans="1:2" s="96" customFormat="1" ht="12.75">
      <c r="A26" s="94"/>
      <c r="B26" s="95" t="s">
        <v>50</v>
      </c>
    </row>
    <row r="27" spans="1:2" s="96" customFormat="1" ht="12.75">
      <c r="A27" s="94"/>
      <c r="B27" s="97" t="s">
        <v>51</v>
      </c>
    </row>
    <row r="28" spans="1:2" s="96" customFormat="1" ht="12.75">
      <c r="A28" s="94"/>
      <c r="B28" s="97"/>
    </row>
    <row r="29" spans="1:2" s="96" customFormat="1" ht="12.75">
      <c r="A29" s="94"/>
      <c r="B29" s="97"/>
    </row>
    <row r="30" spans="1:5" s="96" customFormat="1" ht="12.75">
      <c r="A30" s="94"/>
      <c r="B30" s="95" t="s">
        <v>50</v>
      </c>
      <c r="E30" s="98" t="s">
        <v>44</v>
      </c>
    </row>
    <row r="31" spans="1:2" s="96" customFormat="1" ht="12.75">
      <c r="A31" s="94"/>
      <c r="B31" s="95" t="s">
        <v>54</v>
      </c>
    </row>
    <row r="32" spans="1:2" ht="13.5" thickBot="1">
      <c r="A32" s="89"/>
      <c r="B32" s="90"/>
    </row>
  </sheetData>
  <printOptions/>
  <pageMargins left="0.75" right="0.43" top="1" bottom="1" header="0.5" footer="0.5"/>
  <pageSetup horizontalDpi="600" verticalDpi="600" orientation="portrait" r:id="rId1"/>
  <headerFooter alignWithMargins="0">
    <oddFooter>&amp;L&amp;F&amp;C          &amp;A&amp;R&amp;D   &amp;T</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Q52"/>
  <sheetViews>
    <sheetView workbookViewId="0" topLeftCell="A17">
      <selection activeCell="S56" sqref="S56"/>
    </sheetView>
  </sheetViews>
  <sheetFormatPr defaultColWidth="9.140625" defaultRowHeight="12.75"/>
  <cols>
    <col min="1" max="1" width="7.00390625" style="0" customWidth="1"/>
    <col min="2" max="2" width="44.140625" style="0" customWidth="1"/>
    <col min="3" max="3" width="4.7109375" style="0" hidden="1" customWidth="1"/>
    <col min="4" max="5" width="4.00390625" style="0" hidden="1" customWidth="1"/>
    <col min="6" max="6" width="6.00390625" style="0" customWidth="1"/>
    <col min="7" max="7" width="4.00390625" style="0" bestFit="1" customWidth="1"/>
    <col min="8" max="12" width="4.00390625" style="0" hidden="1" customWidth="1"/>
    <col min="13" max="13" width="7.140625" style="0" bestFit="1" customWidth="1"/>
    <col min="14" max="14" width="11.140625" style="0" customWidth="1"/>
    <col min="15" max="15" width="10.7109375" style="0" customWidth="1"/>
    <col min="16" max="16" width="1.7109375" style="148" customWidth="1"/>
    <col min="17" max="17" width="54.8515625" style="0" customWidth="1"/>
  </cols>
  <sheetData>
    <row r="1" spans="1:16" s="5" customFormat="1" ht="20.25">
      <c r="A1" s="5" t="s">
        <v>30</v>
      </c>
      <c r="P1" s="147"/>
    </row>
    <row r="2" spans="1:16" s="5" customFormat="1" ht="20.25">
      <c r="A2" s="5" t="s">
        <v>31</v>
      </c>
      <c r="P2" s="147"/>
    </row>
    <row r="3" spans="1:16" s="5" customFormat="1" ht="20.25">
      <c r="A3" s="5" t="s">
        <v>32</v>
      </c>
      <c r="P3" s="147"/>
    </row>
    <row r="4" spans="1:16" s="5" customFormat="1" ht="20.25">
      <c r="A4" s="5" t="s">
        <v>33</v>
      </c>
      <c r="P4" s="147"/>
    </row>
    <row r="5" spans="1:16" s="5" customFormat="1" ht="20.25">
      <c r="A5" s="5" t="s">
        <v>34</v>
      </c>
      <c r="P5" s="147"/>
    </row>
    <row r="6" spans="1:3" ht="20.25">
      <c r="A6" s="46"/>
      <c r="B6" s="5"/>
      <c r="C6" s="5"/>
    </row>
    <row r="7" spans="2:16" s="47" customFormat="1" ht="10.5" customHeight="1">
      <c r="B7" s="74"/>
      <c r="P7" s="148"/>
    </row>
    <row r="8" ht="15.75">
      <c r="A8" s="48" t="s">
        <v>1</v>
      </c>
    </row>
    <row r="9" spans="1:16" s="45" customFormat="1" ht="18" customHeight="1" thickBot="1">
      <c r="A9" s="340" t="s">
        <v>87</v>
      </c>
      <c r="B9" s="341"/>
      <c r="C9" s="341"/>
      <c r="D9" s="341"/>
      <c r="E9" s="341"/>
      <c r="F9" s="342"/>
      <c r="G9" s="342"/>
      <c r="H9" s="342"/>
      <c r="I9" s="342"/>
      <c r="J9" s="342"/>
      <c r="K9" s="342"/>
      <c r="L9" s="342"/>
      <c r="M9" s="342"/>
      <c r="N9" s="342"/>
      <c r="O9" s="342"/>
      <c r="P9" s="149"/>
    </row>
    <row r="10" spans="1:16" s="56" customFormat="1" ht="12.75">
      <c r="A10" s="54"/>
      <c r="B10" s="55"/>
      <c r="C10" s="41" t="s">
        <v>13</v>
      </c>
      <c r="D10" s="42"/>
      <c r="E10" s="42"/>
      <c r="F10" s="42"/>
      <c r="G10" s="43"/>
      <c r="H10" s="44" t="s">
        <v>14</v>
      </c>
      <c r="I10" s="42"/>
      <c r="J10" s="42"/>
      <c r="K10" s="42"/>
      <c r="L10" s="42"/>
      <c r="M10" s="42"/>
      <c r="N10" s="42"/>
      <c r="O10" s="42"/>
      <c r="P10" s="150"/>
    </row>
    <row r="11" spans="1:16" s="56" customFormat="1" ht="12.75">
      <c r="A11" s="54"/>
      <c r="B11" s="55"/>
      <c r="C11" s="70"/>
      <c r="D11" s="71"/>
      <c r="E11" s="71"/>
      <c r="F11" s="71"/>
      <c r="G11" s="72"/>
      <c r="H11" s="73"/>
      <c r="I11" s="71"/>
      <c r="J11" s="71"/>
      <c r="K11" s="71"/>
      <c r="L11" s="71"/>
      <c r="M11" s="71"/>
      <c r="N11" s="71"/>
      <c r="O11" s="71"/>
      <c r="P11" s="150"/>
    </row>
    <row r="12" spans="1:17" s="65" customFormat="1" ht="56.25" customHeight="1" thickBot="1">
      <c r="A12" s="57" t="s">
        <v>15</v>
      </c>
      <c r="B12" s="58"/>
      <c r="C12" s="59" t="s">
        <v>16</v>
      </c>
      <c r="D12" s="60" t="s">
        <v>17</v>
      </c>
      <c r="E12" s="60" t="s">
        <v>18</v>
      </c>
      <c r="F12" s="60" t="s">
        <v>19</v>
      </c>
      <c r="G12" s="61" t="s">
        <v>20</v>
      </c>
      <c r="H12" s="62" t="s">
        <v>22</v>
      </c>
      <c r="I12" s="63" t="s">
        <v>23</v>
      </c>
      <c r="J12" s="64" t="s">
        <v>4</v>
      </c>
      <c r="K12" s="64" t="s">
        <v>6</v>
      </c>
      <c r="L12" s="64" t="s">
        <v>21</v>
      </c>
      <c r="M12" s="64" t="s">
        <v>2</v>
      </c>
      <c r="N12" s="64" t="s">
        <v>0</v>
      </c>
      <c r="O12" s="64" t="s">
        <v>82</v>
      </c>
      <c r="P12" s="151"/>
      <c r="Q12" s="2" t="s">
        <v>5</v>
      </c>
    </row>
    <row r="13" spans="3:15" s="66" customFormat="1" ht="12.75">
      <c r="C13" s="67"/>
      <c r="D13" s="67"/>
      <c r="E13" s="67"/>
      <c r="F13" s="67"/>
      <c r="G13" s="67"/>
      <c r="H13" s="67"/>
      <c r="I13" s="67"/>
      <c r="J13" s="67"/>
      <c r="K13" s="67"/>
      <c r="L13" s="67"/>
      <c r="M13" s="67"/>
      <c r="N13" s="67"/>
      <c r="O13" s="67"/>
    </row>
    <row r="14" spans="1:16" s="129" customFormat="1" ht="23.25">
      <c r="A14" s="131" t="s">
        <v>233</v>
      </c>
      <c r="C14" s="130"/>
      <c r="D14" s="130"/>
      <c r="E14" s="130"/>
      <c r="F14" s="130"/>
      <c r="G14" s="130"/>
      <c r="H14" s="130"/>
      <c r="I14" s="130"/>
      <c r="J14" s="130"/>
      <c r="K14" s="130"/>
      <c r="L14" s="130"/>
      <c r="M14" s="130"/>
      <c r="N14" s="130"/>
      <c r="O14" s="130"/>
      <c r="P14" s="66"/>
    </row>
    <row r="15" spans="1:17" s="77" customFormat="1" ht="15">
      <c r="A15" s="158" t="s">
        <v>28</v>
      </c>
      <c r="B15" s="118"/>
      <c r="C15" s="119"/>
      <c r="D15" s="119"/>
      <c r="E15" s="119"/>
      <c r="F15" s="119"/>
      <c r="G15" s="119"/>
      <c r="H15" s="119"/>
      <c r="I15" s="119"/>
      <c r="J15" s="119"/>
      <c r="K15" s="119"/>
      <c r="L15" s="119"/>
      <c r="M15" s="119"/>
      <c r="N15" s="119"/>
      <c r="O15" s="119"/>
      <c r="P15" s="152"/>
      <c r="Q15" s="118"/>
    </row>
    <row r="16" spans="2:17" s="78" customFormat="1" ht="16.5">
      <c r="B16" s="120" t="s">
        <v>83</v>
      </c>
      <c r="C16" s="121"/>
      <c r="D16" s="121"/>
      <c r="E16" s="121"/>
      <c r="F16" s="121"/>
      <c r="G16" s="121"/>
      <c r="H16" s="121"/>
      <c r="I16" s="121"/>
      <c r="J16" s="121"/>
      <c r="K16" s="121"/>
      <c r="L16" s="121"/>
      <c r="M16" s="121"/>
      <c r="N16" s="121">
        <v>24</v>
      </c>
      <c r="O16" s="121"/>
      <c r="P16" s="122"/>
      <c r="Q16" s="123" t="s">
        <v>238</v>
      </c>
    </row>
    <row r="17" spans="2:17" s="78" customFormat="1" ht="24" customHeight="1">
      <c r="B17" s="139" t="s">
        <v>222</v>
      </c>
      <c r="C17" s="121"/>
      <c r="D17" s="121"/>
      <c r="E17" s="121"/>
      <c r="F17" s="121"/>
      <c r="G17" s="121"/>
      <c r="H17" s="121"/>
      <c r="I17" s="121"/>
      <c r="J17" s="121"/>
      <c r="K17" s="121"/>
      <c r="L17" s="121"/>
      <c r="M17" s="121"/>
      <c r="N17" s="137">
        <v>120</v>
      </c>
      <c r="O17" s="121"/>
      <c r="P17" s="122"/>
      <c r="Q17" s="123" t="s">
        <v>239</v>
      </c>
    </row>
    <row r="18" spans="2:17" s="78" customFormat="1" ht="16.5" customHeight="1">
      <c r="B18" s="120" t="s">
        <v>25</v>
      </c>
      <c r="C18" s="121"/>
      <c r="D18" s="121"/>
      <c r="E18" s="121"/>
      <c r="F18" s="121"/>
      <c r="G18" s="121"/>
      <c r="H18" s="121"/>
      <c r="I18" s="121"/>
      <c r="J18" s="121"/>
      <c r="K18" s="121"/>
      <c r="L18" s="121"/>
      <c r="M18" s="121"/>
      <c r="N18" s="121">
        <v>160</v>
      </c>
      <c r="O18" s="121"/>
      <c r="P18" s="122"/>
      <c r="Q18" s="123" t="s">
        <v>240</v>
      </c>
    </row>
    <row r="19" spans="2:17" s="78" customFormat="1" ht="24" customHeight="1">
      <c r="B19" s="139" t="s">
        <v>232</v>
      </c>
      <c r="C19" s="121"/>
      <c r="D19" s="121"/>
      <c r="E19" s="121"/>
      <c r="F19" s="121"/>
      <c r="G19" s="121"/>
      <c r="H19" s="121"/>
      <c r="I19" s="121"/>
      <c r="J19" s="121"/>
      <c r="K19" s="121"/>
      <c r="L19" s="121"/>
      <c r="M19" s="121"/>
      <c r="N19" s="138">
        <v>80</v>
      </c>
      <c r="O19" s="137">
        <v>312</v>
      </c>
      <c r="P19" s="122"/>
      <c r="Q19" s="123" t="s">
        <v>224</v>
      </c>
    </row>
    <row r="20" spans="2:17" s="78" customFormat="1" ht="19.5" customHeight="1">
      <c r="B20" s="120" t="s">
        <v>88</v>
      </c>
      <c r="C20" s="121"/>
      <c r="D20" s="121"/>
      <c r="E20" s="121"/>
      <c r="F20" s="121"/>
      <c r="G20" s="121"/>
      <c r="H20" s="121"/>
      <c r="I20" s="121"/>
      <c r="J20" s="121"/>
      <c r="K20" s="121"/>
      <c r="L20" s="121"/>
      <c r="M20" s="121"/>
      <c r="N20" s="121">
        <v>40</v>
      </c>
      <c r="O20" s="121">
        <v>24</v>
      </c>
      <c r="P20" s="122"/>
      <c r="Q20" s="123" t="s">
        <v>238</v>
      </c>
    </row>
    <row r="21" spans="2:17" s="78" customFormat="1" ht="21" customHeight="1">
      <c r="B21" s="139" t="s">
        <v>249</v>
      </c>
      <c r="C21" s="121"/>
      <c r="D21" s="121"/>
      <c r="E21" s="121"/>
      <c r="F21" s="121"/>
      <c r="G21" s="121"/>
      <c r="H21" s="121"/>
      <c r="I21" s="121"/>
      <c r="J21" s="121"/>
      <c r="K21" s="121"/>
      <c r="L21" s="121"/>
      <c r="M21" s="121"/>
      <c r="N21" s="137">
        <v>40</v>
      </c>
      <c r="O21" s="137">
        <v>80</v>
      </c>
      <c r="P21" s="122"/>
      <c r="Q21" s="176" t="s">
        <v>250</v>
      </c>
    </row>
    <row r="22" spans="2:17" s="78" customFormat="1" ht="19.5" customHeight="1">
      <c r="B22" s="120" t="s">
        <v>89</v>
      </c>
      <c r="C22" s="121"/>
      <c r="D22" s="121"/>
      <c r="E22" s="121"/>
      <c r="F22" s="121"/>
      <c r="G22" s="121"/>
      <c r="H22" s="121"/>
      <c r="I22" s="121"/>
      <c r="J22" s="121"/>
      <c r="K22" s="121"/>
      <c r="L22" s="121"/>
      <c r="M22" s="121"/>
      <c r="N22" s="121">
        <v>8</v>
      </c>
      <c r="O22" s="121">
        <v>4</v>
      </c>
      <c r="P22" s="122"/>
      <c r="Q22" s="123" t="s">
        <v>238</v>
      </c>
    </row>
    <row r="23" spans="2:17" s="78" customFormat="1" ht="16.5">
      <c r="B23" s="120" t="s">
        <v>225</v>
      </c>
      <c r="C23" s="121"/>
      <c r="D23" s="121"/>
      <c r="E23" s="121"/>
      <c r="F23" s="121"/>
      <c r="G23" s="121"/>
      <c r="H23" s="121"/>
      <c r="I23" s="121"/>
      <c r="J23" s="121"/>
      <c r="K23" s="121"/>
      <c r="L23" s="121"/>
      <c r="M23" s="121"/>
      <c r="N23" s="121">
        <v>40</v>
      </c>
      <c r="O23" s="121">
        <v>8</v>
      </c>
      <c r="P23" s="122"/>
      <c r="Q23" s="123" t="s">
        <v>238</v>
      </c>
    </row>
    <row r="24" spans="2:17" s="78" customFormat="1" ht="21" customHeight="1">
      <c r="B24" s="120" t="s">
        <v>223</v>
      </c>
      <c r="C24" s="121"/>
      <c r="D24" s="121"/>
      <c r="E24" s="121"/>
      <c r="F24" s="121"/>
      <c r="G24" s="121"/>
      <c r="H24" s="121"/>
      <c r="I24" s="121"/>
      <c r="J24" s="121"/>
      <c r="K24" s="121"/>
      <c r="L24" s="121"/>
      <c r="M24" s="121"/>
      <c r="N24" s="140">
        <f>O24*0.3</f>
        <v>68.39999999999999</v>
      </c>
      <c r="O24" s="137">
        <v>228</v>
      </c>
      <c r="P24" s="122"/>
      <c r="Q24" s="123" t="s">
        <v>234</v>
      </c>
    </row>
    <row r="25" spans="2:17" s="78" customFormat="1" ht="25.5">
      <c r="B25" s="120" t="s">
        <v>226</v>
      </c>
      <c r="C25" s="121"/>
      <c r="D25" s="121"/>
      <c r="E25" s="121"/>
      <c r="F25" s="121"/>
      <c r="G25" s="121"/>
      <c r="H25" s="121"/>
      <c r="I25" s="121"/>
      <c r="J25" s="121"/>
      <c r="K25" s="121"/>
      <c r="L25" s="121"/>
      <c r="M25" s="121"/>
      <c r="N25" s="140">
        <f>O25*0.3</f>
        <v>36</v>
      </c>
      <c r="O25" s="137">
        <v>120</v>
      </c>
      <c r="P25" s="122"/>
      <c r="Q25" s="123" t="s">
        <v>235</v>
      </c>
    </row>
    <row r="26" spans="2:17" s="78" customFormat="1" ht="16.5">
      <c r="B26" s="120" t="s">
        <v>40</v>
      </c>
      <c r="C26" s="121"/>
      <c r="D26" s="121"/>
      <c r="E26" s="121"/>
      <c r="F26" s="121"/>
      <c r="G26" s="121"/>
      <c r="H26" s="121"/>
      <c r="I26" s="121"/>
      <c r="J26" s="121"/>
      <c r="K26" s="121"/>
      <c r="L26" s="121"/>
      <c r="M26" s="121"/>
      <c r="N26" s="121">
        <v>40</v>
      </c>
      <c r="O26" s="121">
        <v>24</v>
      </c>
      <c r="P26" s="122"/>
      <c r="Q26" s="123" t="s">
        <v>238</v>
      </c>
    </row>
    <row r="27" spans="2:17" s="78" customFormat="1" ht="16.5">
      <c r="B27" s="120" t="s">
        <v>41</v>
      </c>
      <c r="C27" s="121"/>
      <c r="D27" s="121"/>
      <c r="E27" s="121"/>
      <c r="F27" s="121"/>
      <c r="G27" s="121"/>
      <c r="H27" s="121"/>
      <c r="I27" s="121"/>
      <c r="J27" s="121"/>
      <c r="K27" s="121"/>
      <c r="L27" s="121"/>
      <c r="M27" s="121"/>
      <c r="N27" s="121">
        <v>8</v>
      </c>
      <c r="O27" s="121">
        <v>4</v>
      </c>
      <c r="P27" s="122"/>
      <c r="Q27" s="123" t="s">
        <v>238</v>
      </c>
    </row>
    <row r="28" spans="2:17" s="78" customFormat="1" ht="16.5">
      <c r="B28" s="120" t="s">
        <v>42</v>
      </c>
      <c r="C28" s="121"/>
      <c r="D28" s="121"/>
      <c r="E28" s="121"/>
      <c r="F28" s="121"/>
      <c r="G28" s="121"/>
      <c r="H28" s="121"/>
      <c r="I28" s="121"/>
      <c r="J28" s="121"/>
      <c r="K28" s="121"/>
      <c r="L28" s="121"/>
      <c r="M28" s="121"/>
      <c r="N28" s="121">
        <v>24</v>
      </c>
      <c r="O28" s="121"/>
      <c r="P28" s="122"/>
      <c r="Q28" s="123" t="s">
        <v>238</v>
      </c>
    </row>
    <row r="29" spans="1:17" s="79" customFormat="1" ht="15">
      <c r="A29" s="159" t="s">
        <v>29</v>
      </c>
      <c r="B29" s="124"/>
      <c r="C29" s="121"/>
      <c r="D29" s="121"/>
      <c r="E29" s="121"/>
      <c r="F29" s="121"/>
      <c r="G29" s="121"/>
      <c r="H29" s="121"/>
      <c r="I29" s="121"/>
      <c r="J29" s="121"/>
      <c r="K29" s="121"/>
      <c r="L29" s="121"/>
      <c r="M29" s="121"/>
      <c r="N29" s="121"/>
      <c r="O29" s="121"/>
      <c r="P29" s="152"/>
      <c r="Q29" s="125"/>
    </row>
    <row r="30" spans="2:17" s="78" customFormat="1" ht="16.5">
      <c r="B30" s="120" t="s">
        <v>26</v>
      </c>
      <c r="C30" s="121"/>
      <c r="D30" s="121"/>
      <c r="E30" s="121"/>
      <c r="F30" s="121"/>
      <c r="G30" s="121"/>
      <c r="H30" s="121"/>
      <c r="I30" s="121"/>
      <c r="J30" s="121"/>
      <c r="K30" s="121"/>
      <c r="L30" s="121"/>
      <c r="M30" s="121"/>
      <c r="N30" s="121">
        <v>80</v>
      </c>
      <c r="O30" s="121">
        <v>16</v>
      </c>
      <c r="P30" s="152"/>
      <c r="Q30" s="123" t="s">
        <v>36</v>
      </c>
    </row>
    <row r="31" spans="2:17" s="78" customFormat="1" ht="54" customHeight="1">
      <c r="B31" s="120" t="s">
        <v>27</v>
      </c>
      <c r="C31" s="121"/>
      <c r="D31" s="121"/>
      <c r="E31" s="121"/>
      <c r="F31" s="121"/>
      <c r="G31" s="121"/>
      <c r="H31" s="121"/>
      <c r="I31" s="121"/>
      <c r="J31" s="121"/>
      <c r="K31" s="121"/>
      <c r="L31" s="121"/>
      <c r="M31" s="121"/>
      <c r="N31" s="121">
        <f>9*4*8</f>
        <v>288</v>
      </c>
      <c r="O31" s="121">
        <v>80</v>
      </c>
      <c r="P31" s="152"/>
      <c r="Q31" s="123" t="s">
        <v>90</v>
      </c>
    </row>
    <row r="32" spans="2:17" s="78" customFormat="1" ht="21" customHeight="1">
      <c r="B32" s="120" t="s">
        <v>227</v>
      </c>
      <c r="C32" s="121"/>
      <c r="D32" s="121"/>
      <c r="E32" s="121"/>
      <c r="F32" s="121"/>
      <c r="G32" s="121"/>
      <c r="H32" s="121"/>
      <c r="I32" s="121"/>
      <c r="J32" s="121"/>
      <c r="K32" s="121"/>
      <c r="L32" s="121"/>
      <c r="M32" s="121"/>
      <c r="N32" s="137">
        <v>80</v>
      </c>
      <c r="O32" s="121"/>
      <c r="P32" s="152"/>
      <c r="Q32" s="123" t="s">
        <v>228</v>
      </c>
    </row>
    <row r="33" spans="2:17" s="78" customFormat="1" ht="21" customHeight="1">
      <c r="B33" s="120" t="s">
        <v>229</v>
      </c>
      <c r="C33" s="121"/>
      <c r="D33" s="121"/>
      <c r="E33" s="121"/>
      <c r="F33" s="121"/>
      <c r="G33" s="121"/>
      <c r="H33" s="121"/>
      <c r="I33" s="121"/>
      <c r="J33" s="121"/>
      <c r="K33" s="121"/>
      <c r="L33" s="121"/>
      <c r="M33" s="121"/>
      <c r="N33" s="137">
        <v>40</v>
      </c>
      <c r="O33" s="121"/>
      <c r="P33" s="152"/>
      <c r="Q33" s="123" t="s">
        <v>230</v>
      </c>
    </row>
    <row r="34" spans="2:17" s="78" customFormat="1" ht="21" customHeight="1">
      <c r="B34" s="120" t="s">
        <v>231</v>
      </c>
      <c r="C34" s="121"/>
      <c r="D34" s="121"/>
      <c r="E34" s="121"/>
      <c r="F34" s="121"/>
      <c r="G34" s="121"/>
      <c r="H34" s="121"/>
      <c r="I34" s="121"/>
      <c r="J34" s="121"/>
      <c r="K34" s="121"/>
      <c r="L34" s="121"/>
      <c r="M34" s="121"/>
      <c r="N34" s="137">
        <v>24</v>
      </c>
      <c r="O34" s="121"/>
      <c r="P34" s="152"/>
      <c r="Q34" s="123" t="s">
        <v>241</v>
      </c>
    </row>
    <row r="35" spans="2:17" s="76" customFormat="1" ht="30.75" customHeight="1">
      <c r="B35" s="126" t="s">
        <v>37</v>
      </c>
      <c r="C35" s="121"/>
      <c r="D35" s="121"/>
      <c r="E35" s="121"/>
      <c r="F35" s="121">
        <v>10</v>
      </c>
      <c r="G35" s="121"/>
      <c r="H35" s="121"/>
      <c r="I35" s="121"/>
      <c r="J35" s="121"/>
      <c r="K35" s="121"/>
      <c r="L35" s="121"/>
      <c r="M35" s="121"/>
      <c r="N35" s="121">
        <v>48</v>
      </c>
      <c r="O35" s="121"/>
      <c r="P35" s="127"/>
      <c r="Q35" s="123" t="s">
        <v>84</v>
      </c>
    </row>
    <row r="36" spans="2:17" s="76" customFormat="1" ht="17.25" customHeight="1">
      <c r="B36" s="126" t="s">
        <v>85</v>
      </c>
      <c r="C36" s="121"/>
      <c r="D36" s="121"/>
      <c r="E36" s="121"/>
      <c r="F36" s="121"/>
      <c r="G36" s="121"/>
      <c r="H36" s="121"/>
      <c r="I36" s="121"/>
      <c r="J36" s="121"/>
      <c r="K36" s="121"/>
      <c r="L36" s="121"/>
      <c r="M36" s="121">
        <v>144</v>
      </c>
      <c r="N36" s="121">
        <v>72</v>
      </c>
      <c r="O36" s="121"/>
      <c r="P36" s="127"/>
      <c r="Q36" s="123" t="s">
        <v>86</v>
      </c>
    </row>
    <row r="37" spans="1:17" s="76" customFormat="1" ht="17.25" customHeight="1">
      <c r="A37" s="126"/>
      <c r="B37" s="136"/>
      <c r="C37" s="146"/>
      <c r="D37" s="146"/>
      <c r="E37" s="146"/>
      <c r="F37" s="146"/>
      <c r="G37" s="146"/>
      <c r="H37" s="146"/>
      <c r="I37" s="146"/>
      <c r="J37" s="146"/>
      <c r="K37" s="146"/>
      <c r="L37" s="146"/>
      <c r="M37" s="146"/>
      <c r="N37" s="146"/>
      <c r="O37" s="146"/>
      <c r="P37" s="127"/>
      <c r="Q37" s="123"/>
    </row>
    <row r="38" spans="1:17" ht="41.25" customHeight="1">
      <c r="A38" s="160" t="s">
        <v>219</v>
      </c>
      <c r="B38" s="161"/>
      <c r="C38" s="162"/>
      <c r="D38" s="162"/>
      <c r="E38" s="162"/>
      <c r="F38" s="162">
        <f>SUM(F15:F36)</f>
        <v>10</v>
      </c>
      <c r="G38" s="163"/>
      <c r="H38" s="163"/>
      <c r="I38" s="163"/>
      <c r="J38" s="163"/>
      <c r="K38" s="163"/>
      <c r="L38" s="163"/>
      <c r="M38" s="164">
        <f>SUM(M15:M36)</f>
        <v>144</v>
      </c>
      <c r="N38" s="162">
        <f>SUM(N15:N36)</f>
        <v>1320.4</v>
      </c>
      <c r="O38" s="162">
        <f>SUM(O15:O36)</f>
        <v>900</v>
      </c>
      <c r="P38" s="153"/>
      <c r="Q38" s="119"/>
    </row>
    <row r="39" spans="1:17" ht="15">
      <c r="A39" s="128"/>
      <c r="B39" s="128"/>
      <c r="C39" s="121"/>
      <c r="D39" s="121"/>
      <c r="E39" s="121"/>
      <c r="F39" s="121"/>
      <c r="G39" s="121"/>
      <c r="H39" s="121"/>
      <c r="I39" s="121"/>
      <c r="J39" s="121"/>
      <c r="K39" s="121"/>
      <c r="L39" s="121"/>
      <c r="M39" s="121"/>
      <c r="N39" s="121"/>
      <c r="O39" s="121"/>
      <c r="P39" s="153"/>
      <c r="Q39" s="119"/>
    </row>
    <row r="40" spans="1:17" ht="41.25">
      <c r="A40" s="141" t="s">
        <v>91</v>
      </c>
      <c r="B40" s="142"/>
      <c r="C40" s="143"/>
      <c r="D40" s="143"/>
      <c r="E40" s="143"/>
      <c r="F40" s="143"/>
      <c r="G40" s="143"/>
      <c r="H40" s="143"/>
      <c r="I40" s="143"/>
      <c r="J40" s="143"/>
      <c r="K40" s="143"/>
      <c r="L40" s="143"/>
      <c r="M40" s="143"/>
      <c r="N40" s="170" t="s">
        <v>236</v>
      </c>
      <c r="O40" s="143"/>
      <c r="P40" s="143"/>
      <c r="Q40" s="143"/>
    </row>
    <row r="41" spans="1:17" ht="12.75">
      <c r="A41" s="142"/>
      <c r="B41" s="142"/>
      <c r="C41" s="143"/>
      <c r="D41" s="143"/>
      <c r="E41" s="143"/>
      <c r="F41" s="143"/>
      <c r="G41" s="143"/>
      <c r="H41" s="143"/>
      <c r="I41" s="143"/>
      <c r="J41" s="143"/>
      <c r="K41" s="143"/>
      <c r="L41" s="143"/>
      <c r="M41" s="143"/>
      <c r="N41" s="143"/>
      <c r="O41" s="143"/>
      <c r="P41" s="143"/>
      <c r="Q41" s="143"/>
    </row>
    <row r="42" spans="1:17" ht="12.75">
      <c r="A42" s="144" t="s">
        <v>92</v>
      </c>
      <c r="B42" s="145"/>
      <c r="C42" s="144"/>
      <c r="D42" s="144"/>
      <c r="E42" s="144"/>
      <c r="F42" s="144"/>
      <c r="G42" s="144"/>
      <c r="H42" s="144"/>
      <c r="I42" s="144"/>
      <c r="J42" s="144"/>
      <c r="K42" s="144"/>
      <c r="L42" s="144"/>
      <c r="M42" s="144"/>
      <c r="N42" s="144"/>
      <c r="O42" s="144"/>
      <c r="P42" s="144"/>
      <c r="Q42" s="169"/>
    </row>
    <row r="43" spans="1:17" ht="12.75">
      <c r="A43" s="144" t="s">
        <v>93</v>
      </c>
      <c r="B43" s="145"/>
      <c r="C43" s="144"/>
      <c r="D43" s="144"/>
      <c r="E43" s="144"/>
      <c r="F43" s="144"/>
      <c r="G43" s="144"/>
      <c r="H43" s="144"/>
      <c r="I43" s="144"/>
      <c r="J43" s="144"/>
      <c r="K43" s="144"/>
      <c r="L43" s="144"/>
      <c r="M43" s="144"/>
      <c r="N43" s="144"/>
      <c r="O43" s="144"/>
      <c r="P43" s="144"/>
      <c r="Q43" s="169"/>
    </row>
    <row r="44" spans="1:17" ht="12.75">
      <c r="A44" s="144" t="s">
        <v>94</v>
      </c>
      <c r="B44" s="145"/>
      <c r="C44" s="144"/>
      <c r="D44" s="144"/>
      <c r="E44" s="144"/>
      <c r="F44" s="144"/>
      <c r="G44" s="144"/>
      <c r="H44" s="144"/>
      <c r="I44" s="144"/>
      <c r="J44" s="144"/>
      <c r="K44" s="144"/>
      <c r="L44" s="144"/>
      <c r="M44" s="144"/>
      <c r="N44" s="144"/>
      <c r="O44" s="144"/>
      <c r="P44" s="144"/>
      <c r="Q44" s="169" t="s">
        <v>95</v>
      </c>
    </row>
    <row r="45" spans="1:17" ht="12.75">
      <c r="A45" s="144" t="s">
        <v>96</v>
      </c>
      <c r="B45" s="145"/>
      <c r="C45" s="144"/>
      <c r="D45" s="144"/>
      <c r="E45" s="144"/>
      <c r="F45" s="144"/>
      <c r="G45" s="144"/>
      <c r="H45" s="144"/>
      <c r="I45" s="144"/>
      <c r="J45" s="144"/>
      <c r="K45" s="144"/>
      <c r="L45" s="144"/>
      <c r="M45" s="144"/>
      <c r="N45" s="144"/>
      <c r="O45" s="144"/>
      <c r="P45" s="144"/>
      <c r="Q45" s="169" t="s">
        <v>97</v>
      </c>
    </row>
    <row r="46" spans="1:17" ht="12.75">
      <c r="A46" s="144" t="s">
        <v>98</v>
      </c>
      <c r="B46" s="145"/>
      <c r="C46" s="144"/>
      <c r="D46" s="144"/>
      <c r="E46" s="144"/>
      <c r="F46" s="144"/>
      <c r="G46" s="144"/>
      <c r="H46" s="144"/>
      <c r="I46" s="144"/>
      <c r="J46" s="144"/>
      <c r="K46" s="144"/>
      <c r="L46" s="144"/>
      <c r="M46" s="144"/>
      <c r="N46" s="144"/>
      <c r="O46" s="144"/>
      <c r="P46" s="144"/>
      <c r="Q46" s="169"/>
    </row>
    <row r="47" spans="1:17" ht="12.75">
      <c r="A47" s="144"/>
      <c r="B47" s="145"/>
      <c r="C47" s="144"/>
      <c r="D47" s="144"/>
      <c r="E47" s="144"/>
      <c r="F47" s="144"/>
      <c r="G47" s="144"/>
      <c r="H47" s="144"/>
      <c r="I47" s="144"/>
      <c r="J47" s="144"/>
      <c r="K47" s="144"/>
      <c r="L47" s="144"/>
      <c r="M47" s="144"/>
      <c r="N47" s="144"/>
      <c r="O47" s="144"/>
      <c r="P47" s="144"/>
      <c r="Q47" s="169"/>
    </row>
    <row r="48" spans="1:17" ht="12.75">
      <c r="A48" s="132"/>
      <c r="B48" s="1"/>
      <c r="C48" s="132"/>
      <c r="D48" s="132"/>
      <c r="E48" s="132"/>
      <c r="F48" s="132"/>
      <c r="G48" s="132"/>
      <c r="H48" s="132"/>
      <c r="I48" s="132"/>
      <c r="J48" s="132"/>
      <c r="K48" s="132"/>
      <c r="L48" s="132"/>
      <c r="M48" s="132"/>
      <c r="N48" s="132"/>
      <c r="O48" s="132"/>
      <c r="P48" s="154"/>
      <c r="Q48" s="133"/>
    </row>
    <row r="49" spans="1:17" ht="12.75">
      <c r="A49" s="134"/>
      <c r="B49" s="132"/>
      <c r="C49" s="132"/>
      <c r="D49" s="132"/>
      <c r="E49" s="132"/>
      <c r="F49" s="132"/>
      <c r="G49" s="132"/>
      <c r="H49" s="132"/>
      <c r="I49" s="132"/>
      <c r="J49" s="132"/>
      <c r="K49" s="132"/>
      <c r="L49" s="132"/>
      <c r="M49" s="135"/>
      <c r="N49" s="135"/>
      <c r="O49" s="135"/>
      <c r="P49" s="154"/>
      <c r="Q49" s="133"/>
    </row>
    <row r="50" spans="1:17" ht="18">
      <c r="A50" s="160" t="s">
        <v>219</v>
      </c>
      <c r="B50" s="160"/>
      <c r="C50" s="160"/>
      <c r="D50" s="160"/>
      <c r="E50" s="160"/>
      <c r="F50" s="160"/>
      <c r="G50" s="160"/>
      <c r="H50" s="160"/>
      <c r="I50" s="160"/>
      <c r="J50" s="160"/>
      <c r="K50" s="160"/>
      <c r="L50" s="160"/>
      <c r="M50" s="160"/>
      <c r="N50" s="160">
        <f>SUM(N42:N49)</f>
        <v>0</v>
      </c>
      <c r="O50" s="160">
        <f>SUM(O42:O49)</f>
        <v>0</v>
      </c>
      <c r="P50" s="154"/>
      <c r="Q50" s="133"/>
    </row>
    <row r="51" spans="3:15" ht="13.5" thickBot="1">
      <c r="C51" s="7"/>
      <c r="D51" s="7"/>
      <c r="E51" s="7"/>
      <c r="F51" s="7"/>
      <c r="G51" s="7"/>
      <c r="H51" s="7"/>
      <c r="I51" s="7"/>
      <c r="J51" s="7"/>
      <c r="K51" s="7"/>
      <c r="L51" s="7"/>
      <c r="M51" s="7"/>
      <c r="N51" s="7"/>
      <c r="O51" s="7"/>
    </row>
    <row r="52" spans="1:15" ht="23.25">
      <c r="A52" s="165" t="s">
        <v>220</v>
      </c>
      <c r="B52" s="165"/>
      <c r="C52" s="165">
        <f>SUM(C38,C50)</f>
        <v>0</v>
      </c>
      <c r="D52" s="165">
        <f aca="true" t="shared" si="0" ref="D52:O52">SUM(D38,D50)</f>
        <v>0</v>
      </c>
      <c r="E52" s="165">
        <f t="shared" si="0"/>
        <v>0</v>
      </c>
      <c r="F52" s="165">
        <f t="shared" si="0"/>
        <v>10</v>
      </c>
      <c r="G52" s="165"/>
      <c r="H52" s="165"/>
      <c r="I52" s="165"/>
      <c r="J52" s="165"/>
      <c r="K52" s="165"/>
      <c r="L52" s="165"/>
      <c r="M52" s="165">
        <f t="shared" si="0"/>
        <v>144</v>
      </c>
      <c r="N52" s="165">
        <f t="shared" si="0"/>
        <v>1320.4</v>
      </c>
      <c r="O52" s="165">
        <f t="shared" si="0"/>
        <v>900</v>
      </c>
    </row>
  </sheetData>
  <mergeCells count="1">
    <mergeCell ref="A9:O9"/>
  </mergeCells>
  <printOptions gridLines="1"/>
  <pageMargins left="0.17" right="0.17" top="1.5" bottom="0.37" header="0.75" footer="0.17"/>
  <pageSetup fitToHeight="1" fitToWidth="1" horizontalDpi="300" verticalDpi="300" orientation="landscape" scale="73" r:id="rId1"/>
  <headerFooter alignWithMargins="0">
    <oddHeader>&amp;C&amp;"Arial,Bold"&amp;14NCSX 
TABLE I - DESIGN LABOR</oddHeader>
    <oddFooter>&amp;L&amp;F&amp;C&amp;"Arial,Bold"page &amp;P of &amp;N&amp;R&amp;D    &amp;T</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I147"/>
  <sheetViews>
    <sheetView tabSelected="1" zoomScale="75" zoomScaleNormal="75" workbookViewId="0" topLeftCell="A89">
      <selection activeCell="C15" sqref="C15"/>
    </sheetView>
  </sheetViews>
  <sheetFormatPr defaultColWidth="9.140625" defaultRowHeight="12.75"/>
  <cols>
    <col min="1" max="1" width="45.57421875" style="0" customWidth="1"/>
    <col min="2" max="2" width="15.421875" style="68" customWidth="1"/>
    <col min="3" max="5" width="15.421875" style="0" customWidth="1"/>
    <col min="6" max="6" width="21.140625" style="0" customWidth="1"/>
    <col min="7" max="7" width="20.57421875" style="0" customWidth="1"/>
    <col min="8" max="8" width="15.421875" style="0" customWidth="1"/>
    <col min="9" max="9" width="16.421875" style="0" customWidth="1"/>
    <col min="10" max="10" width="6.140625" style="0" customWidth="1"/>
    <col min="11" max="11" width="6.140625" style="0" bestFit="1" customWidth="1"/>
    <col min="12" max="12" width="22.28125" style="0" customWidth="1"/>
  </cols>
  <sheetData>
    <row r="1" s="5" customFormat="1" ht="20.25">
      <c r="A1" s="5" t="s">
        <v>30</v>
      </c>
    </row>
    <row r="2" s="5" customFormat="1" ht="20.25">
      <c r="A2" s="5" t="s">
        <v>31</v>
      </c>
    </row>
    <row r="3" s="5" customFormat="1" ht="20.25">
      <c r="A3" s="5" t="s">
        <v>32</v>
      </c>
    </row>
    <row r="4" s="5" customFormat="1" ht="20.25">
      <c r="A4" s="5" t="s">
        <v>33</v>
      </c>
    </row>
    <row r="5" s="5" customFormat="1" ht="20.25">
      <c r="A5" s="5" t="s">
        <v>34</v>
      </c>
    </row>
    <row r="6" s="47" customFormat="1" ht="12.75">
      <c r="B6" s="75"/>
    </row>
    <row r="7" ht="18.75" thickBot="1">
      <c r="A7" s="6" t="s">
        <v>3</v>
      </c>
    </row>
    <row r="8" spans="1:6" ht="12.75">
      <c r="A8" s="155"/>
      <c r="B8" s="109"/>
      <c r="C8" s="156" t="s">
        <v>99</v>
      </c>
      <c r="D8" s="156" t="s">
        <v>100</v>
      </c>
      <c r="E8" s="156" t="s">
        <v>101</v>
      </c>
      <c r="F8" s="156" t="s">
        <v>102</v>
      </c>
    </row>
    <row r="9" spans="1:8" ht="33.75">
      <c r="A9" s="334" t="s">
        <v>242</v>
      </c>
      <c r="B9" s="171"/>
      <c r="C9" s="171"/>
      <c r="D9" s="171"/>
      <c r="E9" s="171"/>
      <c r="F9" s="171"/>
      <c r="G9" s="171"/>
      <c r="H9" s="171"/>
    </row>
    <row r="10" spans="1:8" ht="15.75">
      <c r="A10" s="172" t="s">
        <v>103</v>
      </c>
      <c r="B10" s="171"/>
      <c r="C10" s="171"/>
      <c r="D10" s="171"/>
      <c r="E10" s="171"/>
      <c r="F10" s="171"/>
      <c r="G10" s="171"/>
      <c r="H10" s="171"/>
    </row>
    <row r="11" spans="1:9" ht="12.75">
      <c r="A11" s="173"/>
      <c r="B11" s="173"/>
      <c r="C11" s="174"/>
      <c r="D11" s="174"/>
      <c r="E11" s="174"/>
      <c r="F11" s="174"/>
      <c r="G11" s="175"/>
      <c r="H11" s="177"/>
      <c r="I11" s="157"/>
    </row>
    <row r="12" spans="1:9" ht="12.75">
      <c r="A12" s="178" t="s">
        <v>104</v>
      </c>
      <c r="B12" s="178" t="s">
        <v>105</v>
      </c>
      <c r="C12" s="179">
        <v>0.5219446</v>
      </c>
      <c r="D12" s="179">
        <v>0.5219446</v>
      </c>
      <c r="E12" s="179">
        <v>0.5219446</v>
      </c>
      <c r="F12" s="179">
        <v>0.5219446</v>
      </c>
      <c r="G12" s="180"/>
      <c r="H12" s="181"/>
      <c r="I12" s="2"/>
    </row>
    <row r="13" spans="1:8" ht="12.75">
      <c r="A13" s="178" t="s">
        <v>106</v>
      </c>
      <c r="B13" s="178" t="s">
        <v>107</v>
      </c>
      <c r="C13" s="182">
        <f>C20*2+2.8</f>
        <v>28.8</v>
      </c>
      <c r="D13" s="182">
        <f>D20*2+2.8</f>
        <v>28.8</v>
      </c>
      <c r="E13" s="182">
        <f>E20*2+2.8</f>
        <v>28.8</v>
      </c>
      <c r="F13" s="182">
        <f>F20*2+2.8</f>
        <v>28.8</v>
      </c>
      <c r="G13" s="171"/>
      <c r="H13" s="171"/>
    </row>
    <row r="14" spans="1:8" ht="12.75">
      <c r="A14" s="178" t="s">
        <v>108</v>
      </c>
      <c r="B14" s="178" t="s">
        <v>107</v>
      </c>
      <c r="C14" s="182">
        <f>C13</f>
        <v>28.8</v>
      </c>
      <c r="D14" s="182">
        <f>D13</f>
        <v>28.8</v>
      </c>
      <c r="E14" s="182">
        <f>E13</f>
        <v>28.8</v>
      </c>
      <c r="F14" s="182">
        <f>F13</f>
        <v>28.8</v>
      </c>
      <c r="G14" s="171"/>
      <c r="H14" s="171"/>
    </row>
    <row r="15" spans="1:8" ht="12.75">
      <c r="A15" s="178" t="s">
        <v>109</v>
      </c>
      <c r="B15" s="178"/>
      <c r="C15" s="183">
        <v>4</v>
      </c>
      <c r="D15" s="183">
        <v>4</v>
      </c>
      <c r="E15" s="183">
        <v>4</v>
      </c>
      <c r="F15" s="183">
        <v>4</v>
      </c>
      <c r="G15" s="171"/>
      <c r="H15" s="171"/>
    </row>
    <row r="16" spans="1:8" ht="12.75">
      <c r="A16" s="178" t="s">
        <v>110</v>
      </c>
      <c r="B16" s="178"/>
      <c r="C16" s="182">
        <v>0.75</v>
      </c>
      <c r="D16" s="182">
        <v>0.75</v>
      </c>
      <c r="E16" s="182">
        <v>0.75</v>
      </c>
      <c r="F16" s="182">
        <v>0.75</v>
      </c>
      <c r="G16" s="171"/>
      <c r="H16" s="171"/>
    </row>
    <row r="17" spans="1:8" ht="12.75">
      <c r="A17" s="178" t="s">
        <v>111</v>
      </c>
      <c r="B17" s="178" t="s">
        <v>112</v>
      </c>
      <c r="C17" s="182">
        <f>C18/C15</f>
        <v>4.6175</v>
      </c>
      <c r="D17" s="182">
        <f>D18/D15</f>
        <v>3.0775</v>
      </c>
      <c r="E17" s="182">
        <f>E18/E15</f>
        <v>3.0775</v>
      </c>
      <c r="F17" s="182">
        <f>F18/F15</f>
        <v>3.0775</v>
      </c>
      <c r="G17" s="171"/>
      <c r="H17" s="171"/>
    </row>
    <row r="18" spans="1:8" ht="12.75">
      <c r="A18" s="178" t="s">
        <v>113</v>
      </c>
      <c r="B18" s="178" t="s">
        <v>112</v>
      </c>
      <c r="C18" s="182">
        <v>18.47</v>
      </c>
      <c r="D18" s="182">
        <v>12.31</v>
      </c>
      <c r="E18" s="182">
        <v>12.31</v>
      </c>
      <c r="F18" s="182">
        <v>12.31</v>
      </c>
      <c r="G18" s="171"/>
      <c r="H18" s="171"/>
    </row>
    <row r="19" spans="1:8" ht="12.75">
      <c r="A19" s="178" t="s">
        <v>114</v>
      </c>
      <c r="B19" s="178" t="s">
        <v>107</v>
      </c>
      <c r="C19" s="182">
        <v>13</v>
      </c>
      <c r="D19" s="182">
        <v>13</v>
      </c>
      <c r="E19" s="182">
        <v>13</v>
      </c>
      <c r="F19" s="182">
        <v>13</v>
      </c>
      <c r="G19" s="171"/>
      <c r="H19" s="171"/>
    </row>
    <row r="20" spans="1:8" ht="12.75">
      <c r="A20" s="178" t="s">
        <v>115</v>
      </c>
      <c r="B20" s="178" t="s">
        <v>107</v>
      </c>
      <c r="C20" s="182">
        <v>13</v>
      </c>
      <c r="D20" s="182">
        <v>13</v>
      </c>
      <c r="E20" s="182">
        <v>13</v>
      </c>
      <c r="F20" s="182">
        <v>13</v>
      </c>
      <c r="G20" s="171"/>
      <c r="H20" s="171"/>
    </row>
    <row r="21" spans="1:8" ht="12.75">
      <c r="A21" s="178" t="s">
        <v>116</v>
      </c>
      <c r="B21" s="178" t="s">
        <v>107</v>
      </c>
      <c r="C21" s="182">
        <v>0</v>
      </c>
      <c r="D21" s="182">
        <v>0</v>
      </c>
      <c r="E21" s="182">
        <v>0</v>
      </c>
      <c r="F21" s="182">
        <v>0</v>
      </c>
      <c r="G21" s="171"/>
      <c r="H21" s="171"/>
    </row>
    <row r="22" spans="1:8" ht="12.75">
      <c r="A22" s="178" t="s">
        <v>117</v>
      </c>
      <c r="B22" s="178" t="s">
        <v>107</v>
      </c>
      <c r="C22" s="182">
        <v>1.016</v>
      </c>
      <c r="D22" s="182">
        <v>1.016</v>
      </c>
      <c r="E22" s="182">
        <v>1.016</v>
      </c>
      <c r="F22" s="182">
        <v>1.016</v>
      </c>
      <c r="G22" s="171"/>
      <c r="H22" s="171"/>
    </row>
    <row r="23" spans="1:8" ht="12.75">
      <c r="A23" s="178" t="s">
        <v>118</v>
      </c>
      <c r="B23" s="178" t="s">
        <v>119</v>
      </c>
      <c r="C23" s="182">
        <f>C20*C19-((4-PI())*C22*C22)-PI()*C21^2/4</f>
        <v>168.11390386622398</v>
      </c>
      <c r="D23" s="182">
        <f>D20*D19-((4-PI())*D22*D22)-PI()*D21^2/4</f>
        <v>168.11390386622398</v>
      </c>
      <c r="E23" s="182">
        <f>E20*E19-((4-PI())*E22*E22)-PI()*E21^2/4</f>
        <v>168.11390386622398</v>
      </c>
      <c r="F23" s="182">
        <f>F20*F19-((4-PI())*F22*F22)-PI()*F21^2/4</f>
        <v>168.11390386622398</v>
      </c>
      <c r="G23" s="171"/>
      <c r="H23" s="171"/>
    </row>
    <row r="24" spans="1:8" ht="12.75">
      <c r="A24" s="178" t="s">
        <v>120</v>
      </c>
      <c r="B24" s="178" t="s">
        <v>121</v>
      </c>
      <c r="C24" s="182">
        <f>C18*1000*C23*$B25</f>
        <v>26.641447441830564</v>
      </c>
      <c r="D24" s="182">
        <f>D18*1000*D23*$B25</f>
        <v>17.756156903569803</v>
      </c>
      <c r="E24" s="182">
        <f>E18*1000*E23*$B25</f>
        <v>17.756156903569803</v>
      </c>
      <c r="F24" s="182">
        <f>F18*1000*F23*$B25</f>
        <v>17.756156903569803</v>
      </c>
      <c r="G24" s="171"/>
      <c r="H24" s="171"/>
    </row>
    <row r="25" spans="1:8" ht="12.75">
      <c r="A25" s="184" t="s">
        <v>122</v>
      </c>
      <c r="B25" s="185">
        <v>8.58E-06</v>
      </c>
      <c r="C25" s="186"/>
      <c r="D25" s="186"/>
      <c r="E25" s="186"/>
      <c r="F25" s="186"/>
      <c r="G25" s="171"/>
      <c r="H25" s="171"/>
    </row>
    <row r="26" spans="1:8" ht="12.75">
      <c r="A26" s="171"/>
      <c r="B26" s="171"/>
      <c r="C26" s="171"/>
      <c r="D26" s="171"/>
      <c r="E26" s="171"/>
      <c r="F26" s="171"/>
      <c r="G26" s="171"/>
      <c r="H26" s="171"/>
    </row>
    <row r="27" spans="1:8" ht="16.5" thickBot="1">
      <c r="A27" s="187" t="s">
        <v>123</v>
      </c>
      <c r="B27" s="171"/>
      <c r="C27" s="171"/>
      <c r="D27" s="171"/>
      <c r="E27" s="171"/>
      <c r="F27" s="171"/>
      <c r="G27" s="171"/>
      <c r="H27" s="171"/>
    </row>
    <row r="28" spans="1:8" ht="12.75">
      <c r="A28" s="188"/>
      <c r="B28" s="189"/>
      <c r="C28" s="190" t="s">
        <v>99</v>
      </c>
      <c r="D28" s="190" t="s">
        <v>100</v>
      </c>
      <c r="E28" s="191" t="s">
        <v>101</v>
      </c>
      <c r="F28" s="192" t="s">
        <v>102</v>
      </c>
      <c r="G28" s="193" t="s">
        <v>124</v>
      </c>
      <c r="H28" s="171"/>
    </row>
    <row r="29" spans="1:8" ht="12.75">
      <c r="A29" s="194" t="s">
        <v>125</v>
      </c>
      <c r="B29" s="195"/>
      <c r="C29" s="196"/>
      <c r="D29" s="196"/>
      <c r="E29" s="197"/>
      <c r="F29" s="198"/>
      <c r="G29" s="199"/>
      <c r="H29" s="171"/>
    </row>
    <row r="30" spans="1:8" ht="13.5" thickBot="1">
      <c r="A30" s="200" t="s">
        <v>126</v>
      </c>
      <c r="B30" s="201"/>
      <c r="C30" s="202">
        <v>6</v>
      </c>
      <c r="D30" s="202">
        <v>12</v>
      </c>
      <c r="E30" s="203">
        <v>6</v>
      </c>
      <c r="F30" s="192">
        <v>24</v>
      </c>
      <c r="G30" s="204">
        <f>SUM(C30:F30)</f>
        <v>48</v>
      </c>
      <c r="H30" s="171"/>
    </row>
    <row r="31" spans="1:8" ht="13.5" thickBot="1">
      <c r="A31" s="205" t="s">
        <v>127</v>
      </c>
      <c r="B31" s="206"/>
      <c r="C31" s="207">
        <f>3153/(18.47*6)</f>
        <v>28.451543042772066</v>
      </c>
      <c r="D31" s="207">
        <v>28</v>
      </c>
      <c r="E31" s="207">
        <v>28</v>
      </c>
      <c r="F31" s="208">
        <v>28</v>
      </c>
      <c r="G31" s="171"/>
      <c r="H31" s="171"/>
    </row>
    <row r="32" spans="1:8" ht="13.5" thickBot="1">
      <c r="A32" s="209" t="s">
        <v>128</v>
      </c>
      <c r="B32" s="210" t="s">
        <v>129</v>
      </c>
      <c r="C32" s="207">
        <f>C31*C18</f>
        <v>525.5</v>
      </c>
      <c r="D32" s="207">
        <f>D31*D18</f>
        <v>344.68</v>
      </c>
      <c r="E32" s="207">
        <f>E31*E18</f>
        <v>344.68</v>
      </c>
      <c r="F32" s="207">
        <f>F31*F18</f>
        <v>344.68</v>
      </c>
      <c r="G32" s="171"/>
      <c r="H32" s="171"/>
    </row>
    <row r="33" spans="1:8" ht="12.75">
      <c r="A33" s="211" t="s">
        <v>130</v>
      </c>
      <c r="B33" s="212">
        <v>2</v>
      </c>
      <c r="C33" s="213" t="s">
        <v>131</v>
      </c>
      <c r="D33" s="213" t="s">
        <v>131</v>
      </c>
      <c r="E33" s="213" t="s">
        <v>131</v>
      </c>
      <c r="F33" s="213" t="s">
        <v>131</v>
      </c>
      <c r="G33" s="171"/>
      <c r="H33" s="171"/>
    </row>
    <row r="34" spans="1:8" ht="12.75">
      <c r="A34" s="214" t="s">
        <v>132</v>
      </c>
      <c r="B34" s="215" t="s">
        <v>107</v>
      </c>
      <c r="C34" s="216">
        <v>25.4</v>
      </c>
      <c r="D34" s="216">
        <v>25.4</v>
      </c>
      <c r="E34" s="216">
        <v>25.4</v>
      </c>
      <c r="F34" s="216">
        <v>25.4</v>
      </c>
      <c r="G34" s="171"/>
      <c r="H34" s="217"/>
    </row>
    <row r="35" spans="1:8" ht="12.75">
      <c r="A35" s="218" t="s">
        <v>133</v>
      </c>
      <c r="B35" s="219" t="s">
        <v>134</v>
      </c>
      <c r="C35" s="220">
        <f>(2*(C19+C20)*1000/C34)/1000</f>
        <v>2.0472440944881893</v>
      </c>
      <c r="D35" s="220">
        <f>(2*(D19+D20)*1000/D34)/1000</f>
        <v>2.0472440944881893</v>
      </c>
      <c r="E35" s="220">
        <f>(2*(E19+E20)*1000/E34)/1000</f>
        <v>2.0472440944881893</v>
      </c>
      <c r="F35" s="220">
        <f>(2*(F19+F20)*1000/F34)/1000</f>
        <v>2.0472440944881893</v>
      </c>
      <c r="G35" s="171"/>
      <c r="H35" s="221"/>
    </row>
    <row r="36" spans="1:8" ht="12.75">
      <c r="A36" s="218" t="s">
        <v>135</v>
      </c>
      <c r="B36" s="219" t="s">
        <v>107</v>
      </c>
      <c r="C36" s="220">
        <v>0.19</v>
      </c>
      <c r="D36" s="220">
        <v>0.19</v>
      </c>
      <c r="E36" s="220">
        <v>0.19</v>
      </c>
      <c r="F36" s="220">
        <v>0.19</v>
      </c>
      <c r="G36" s="171"/>
      <c r="H36" s="171"/>
    </row>
    <row r="37" spans="1:8" ht="12.75">
      <c r="A37" s="218" t="s">
        <v>136</v>
      </c>
      <c r="B37" s="219" t="s">
        <v>137</v>
      </c>
      <c r="C37" s="222">
        <v>2</v>
      </c>
      <c r="D37" s="222">
        <v>2</v>
      </c>
      <c r="E37" s="222">
        <v>2</v>
      </c>
      <c r="F37" s="222">
        <v>2</v>
      </c>
      <c r="G37" s="171"/>
      <c r="H37" s="171"/>
    </row>
    <row r="38" spans="1:8" ht="12.75">
      <c r="A38" s="218" t="s">
        <v>138</v>
      </c>
      <c r="B38" s="219" t="s">
        <v>112</v>
      </c>
      <c r="C38" s="220">
        <v>182</v>
      </c>
      <c r="D38" s="220">
        <v>182</v>
      </c>
      <c r="E38" s="220">
        <v>182</v>
      </c>
      <c r="F38" s="220">
        <v>182</v>
      </c>
      <c r="G38" s="171"/>
      <c r="H38" s="171"/>
    </row>
    <row r="39" spans="1:8" ht="12.75">
      <c r="A39" s="218" t="s">
        <v>139</v>
      </c>
      <c r="B39" s="219" t="s">
        <v>137</v>
      </c>
      <c r="C39" s="223">
        <f>2*C37*C18*C35/C38</f>
        <v>0.8310461192350956</v>
      </c>
      <c r="D39" s="223">
        <f>2*D37*D18*D35/D38</f>
        <v>0.5538807649043871</v>
      </c>
      <c r="E39" s="223">
        <f>2*E37*E18*E35/E38</f>
        <v>0.5538807649043871</v>
      </c>
      <c r="F39" s="223">
        <f>2*F37*F18*F35/F38</f>
        <v>0.5538807649043871</v>
      </c>
      <c r="G39" s="171"/>
      <c r="H39" s="171"/>
    </row>
    <row r="40" spans="1:8" ht="12.75">
      <c r="A40" s="218" t="s">
        <v>140</v>
      </c>
      <c r="B40" s="219" t="s">
        <v>141</v>
      </c>
      <c r="C40" s="223">
        <v>1.3</v>
      </c>
      <c r="D40" s="223">
        <v>1.3</v>
      </c>
      <c r="E40" s="223">
        <v>1.3</v>
      </c>
      <c r="F40" s="223">
        <v>1.3</v>
      </c>
      <c r="G40" s="171"/>
      <c r="H40" s="171"/>
    </row>
    <row r="41" spans="1:8" ht="12.75">
      <c r="A41" s="218" t="s">
        <v>142</v>
      </c>
      <c r="B41" s="219" t="s">
        <v>137</v>
      </c>
      <c r="C41" s="223">
        <f>C40*C39</f>
        <v>1.0803599550056244</v>
      </c>
      <c r="D41" s="223">
        <f>D40*D39*2</f>
        <v>1.4400899887514065</v>
      </c>
      <c r="E41" s="223">
        <f>E40*E39*2</f>
        <v>1.4400899887514065</v>
      </c>
      <c r="F41" s="223">
        <f>F40*F39*2</f>
        <v>1.4400899887514065</v>
      </c>
      <c r="G41" s="171"/>
      <c r="H41" s="171"/>
    </row>
    <row r="42" spans="1:8" ht="12.75">
      <c r="A42" s="218" t="s">
        <v>143</v>
      </c>
      <c r="B42" s="219" t="s">
        <v>144</v>
      </c>
      <c r="C42" s="222">
        <v>728</v>
      </c>
      <c r="D42" s="222">
        <v>728</v>
      </c>
      <c r="E42" s="222">
        <v>728</v>
      </c>
      <c r="F42" s="222">
        <v>728</v>
      </c>
      <c r="G42" s="171"/>
      <c r="H42" s="171"/>
    </row>
    <row r="43" spans="1:8" ht="12.75">
      <c r="A43" s="214" t="s">
        <v>145</v>
      </c>
      <c r="B43" s="215" t="s">
        <v>107</v>
      </c>
      <c r="C43" s="223">
        <v>25.4</v>
      </c>
      <c r="D43" s="223">
        <v>25.4</v>
      </c>
      <c r="E43" s="223">
        <v>25.4</v>
      </c>
      <c r="F43" s="223">
        <v>25.4</v>
      </c>
      <c r="G43" s="171"/>
      <c r="H43" s="171"/>
    </row>
    <row r="44" spans="1:8" ht="12.75">
      <c r="A44" s="218" t="s">
        <v>146</v>
      </c>
      <c r="B44" s="219" t="s">
        <v>134</v>
      </c>
      <c r="C44" s="220">
        <f>(2*(C19+C20)*1000/C43)/1000</f>
        <v>2.0472440944881893</v>
      </c>
      <c r="D44" s="220">
        <f>(2*(D19+D20)*1000/D43)/1000</f>
        <v>2.0472440944881893</v>
      </c>
      <c r="E44" s="220">
        <f>(2*(E19+E20)*1000/E43)/1000</f>
        <v>2.0472440944881893</v>
      </c>
      <c r="F44" s="220">
        <f>(2*(F19+F20)*1000/F43)/1000</f>
        <v>2.0472440944881893</v>
      </c>
      <c r="G44" s="171"/>
      <c r="H44" s="224"/>
    </row>
    <row r="45" spans="1:8" ht="12.75">
      <c r="A45" s="218" t="s">
        <v>135</v>
      </c>
      <c r="B45" s="219" t="s">
        <v>107</v>
      </c>
      <c r="C45" s="220">
        <v>0.19</v>
      </c>
      <c r="D45" s="220">
        <v>0.19</v>
      </c>
      <c r="E45" s="220">
        <v>0.19</v>
      </c>
      <c r="F45" s="220">
        <v>0.19</v>
      </c>
      <c r="G45" s="171"/>
      <c r="H45" s="171"/>
    </row>
    <row r="46" spans="1:8" ht="12.75">
      <c r="A46" s="218" t="s">
        <v>136</v>
      </c>
      <c r="B46" s="219" t="s">
        <v>137</v>
      </c>
      <c r="C46" s="222">
        <v>2</v>
      </c>
      <c r="D46" s="222">
        <v>2</v>
      </c>
      <c r="E46" s="222">
        <v>2</v>
      </c>
      <c r="F46" s="222">
        <v>2</v>
      </c>
      <c r="G46" s="171"/>
      <c r="H46" s="171"/>
    </row>
    <row r="47" spans="1:8" ht="12.75">
      <c r="A47" s="218" t="s">
        <v>138</v>
      </c>
      <c r="B47" s="219" t="s">
        <v>112</v>
      </c>
      <c r="C47" s="220">
        <v>182</v>
      </c>
      <c r="D47" s="220">
        <v>182</v>
      </c>
      <c r="E47" s="220">
        <v>182</v>
      </c>
      <c r="F47" s="220">
        <v>182</v>
      </c>
      <c r="G47" s="171"/>
      <c r="H47" s="171"/>
    </row>
    <row r="48" spans="1:8" ht="12.75">
      <c r="A48" s="218" t="s">
        <v>139</v>
      </c>
      <c r="B48" s="219" t="s">
        <v>137</v>
      </c>
      <c r="C48" s="223">
        <f>2*C46*C18*C44/C47</f>
        <v>0.8310461192350956</v>
      </c>
      <c r="D48" s="223">
        <f>2*D46*D18*D44/D47</f>
        <v>0.5538807649043871</v>
      </c>
      <c r="E48" s="223">
        <f>2*E46*E18*E44/E47</f>
        <v>0.5538807649043871</v>
      </c>
      <c r="F48" s="223">
        <f>2*F46*F18*F44/F47</f>
        <v>0.5538807649043871</v>
      </c>
      <c r="G48" s="171"/>
      <c r="H48" s="171"/>
    </row>
    <row r="49" spans="1:8" ht="12.75">
      <c r="A49" s="218" t="s">
        <v>140</v>
      </c>
      <c r="B49" s="219" t="s">
        <v>141</v>
      </c>
      <c r="C49" s="223">
        <v>1.3</v>
      </c>
      <c r="D49" s="223">
        <v>1.3</v>
      </c>
      <c r="E49" s="223">
        <v>1.3</v>
      </c>
      <c r="F49" s="223">
        <v>1.3</v>
      </c>
      <c r="G49" s="171"/>
      <c r="H49" s="171"/>
    </row>
    <row r="50" spans="1:8" ht="12.75">
      <c r="A50" s="218" t="s">
        <v>147</v>
      </c>
      <c r="B50" s="219" t="s">
        <v>137</v>
      </c>
      <c r="C50" s="223">
        <f>C49*C48*C30</f>
        <v>6.482159730033747</v>
      </c>
      <c r="D50" s="223">
        <f>D49*D48*D30</f>
        <v>8.640539932508439</v>
      </c>
      <c r="E50" s="223">
        <f>E49*E48*E30</f>
        <v>4.320269966254219</v>
      </c>
      <c r="F50" s="223">
        <f>F49*F48*F30</f>
        <v>17.281079865016878</v>
      </c>
      <c r="G50" s="171"/>
      <c r="H50" s="171"/>
    </row>
    <row r="51" spans="1:8" ht="12.75">
      <c r="A51" s="218" t="s">
        <v>143</v>
      </c>
      <c r="B51" s="225" t="s">
        <v>144</v>
      </c>
      <c r="C51" s="222">
        <v>728</v>
      </c>
      <c r="D51" s="222">
        <v>728</v>
      </c>
      <c r="E51" s="222">
        <v>728</v>
      </c>
      <c r="F51" s="222">
        <v>728</v>
      </c>
      <c r="G51" s="171"/>
      <c r="H51" s="171"/>
    </row>
    <row r="52" spans="1:8" ht="12.75">
      <c r="A52" s="218" t="s">
        <v>148</v>
      </c>
      <c r="B52" s="195" t="s">
        <v>129</v>
      </c>
      <c r="C52" s="226">
        <f>C51*C50/C30</f>
        <v>786.5020472440946</v>
      </c>
      <c r="D52" s="226">
        <f>D51*D50/D30</f>
        <v>524.192755905512</v>
      </c>
      <c r="E52" s="226">
        <f>E51*E50/E30</f>
        <v>524.192755905512</v>
      </c>
      <c r="F52" s="226">
        <f>F51*F50/F30</f>
        <v>524.192755905512</v>
      </c>
      <c r="G52" s="171"/>
      <c r="H52" s="171"/>
    </row>
    <row r="53" spans="1:8" ht="12.75">
      <c r="A53" s="218" t="s">
        <v>149</v>
      </c>
      <c r="B53" s="215" t="s">
        <v>112</v>
      </c>
      <c r="C53" s="222">
        <f>C35*C18</f>
        <v>37.81259842519685</v>
      </c>
      <c r="D53" s="222">
        <f>D35*D18</f>
        <v>25.20157480314961</v>
      </c>
      <c r="E53" s="222">
        <f>E35*E18</f>
        <v>25.20157480314961</v>
      </c>
      <c r="F53" s="222">
        <f>F35*F18</f>
        <v>25.20157480314961</v>
      </c>
      <c r="G53" s="171"/>
      <c r="H53" s="171"/>
    </row>
    <row r="54" spans="1:8" ht="12.75">
      <c r="A54" s="218" t="s">
        <v>150</v>
      </c>
      <c r="B54" s="215" t="s">
        <v>151</v>
      </c>
      <c r="C54" s="220">
        <f>1.258</f>
        <v>1.258</v>
      </c>
      <c r="D54" s="220">
        <f>1.258</f>
        <v>1.258</v>
      </c>
      <c r="E54" s="220">
        <f>1.258</f>
        <v>1.258</v>
      </c>
      <c r="F54" s="220">
        <f>1.258</f>
        <v>1.258</v>
      </c>
      <c r="G54" s="171"/>
      <c r="H54" s="171"/>
    </row>
    <row r="55" spans="1:8" ht="12.75">
      <c r="A55" s="218" t="s">
        <v>152</v>
      </c>
      <c r="B55" s="215" t="s">
        <v>129</v>
      </c>
      <c r="C55" s="226">
        <f>C54*C53</f>
        <v>47.568248818897644</v>
      </c>
      <c r="D55" s="226">
        <f>D54*D53</f>
        <v>31.70358110236221</v>
      </c>
      <c r="E55" s="226">
        <f>E54*E53</f>
        <v>31.70358110236221</v>
      </c>
      <c r="F55" s="226">
        <f>F54*F53</f>
        <v>31.70358110236221</v>
      </c>
      <c r="G55" s="171"/>
      <c r="H55" s="171"/>
    </row>
    <row r="56" spans="1:8" ht="12.75">
      <c r="A56" s="218" t="s">
        <v>153</v>
      </c>
      <c r="B56" s="225" t="s">
        <v>107</v>
      </c>
      <c r="C56" s="220">
        <v>0.38</v>
      </c>
      <c r="D56" s="220">
        <v>0.38</v>
      </c>
      <c r="E56" s="220">
        <v>0.38</v>
      </c>
      <c r="F56" s="220">
        <v>0.38</v>
      </c>
      <c r="G56" s="171"/>
      <c r="H56" s="171"/>
    </row>
    <row r="57" spans="1:8" ht="12.75">
      <c r="A57" s="218" t="s">
        <v>136</v>
      </c>
      <c r="B57" s="225" t="s">
        <v>137</v>
      </c>
      <c r="C57" s="220">
        <v>4</v>
      </c>
      <c r="D57" s="220">
        <v>4</v>
      </c>
      <c r="E57" s="220">
        <v>4</v>
      </c>
      <c r="F57" s="220">
        <v>4</v>
      </c>
      <c r="G57" s="171"/>
      <c r="H57" s="171"/>
    </row>
    <row r="58" spans="1:8" ht="12.75">
      <c r="A58" s="218" t="s">
        <v>154</v>
      </c>
      <c r="B58" s="225" t="s">
        <v>107</v>
      </c>
      <c r="C58" s="220">
        <f>2*C57*C56</f>
        <v>3.04</v>
      </c>
      <c r="D58" s="220">
        <f>2*D57*D56</f>
        <v>3.04</v>
      </c>
      <c r="E58" s="220">
        <f>2*E57*E56</f>
        <v>3.04</v>
      </c>
      <c r="F58" s="220">
        <f>2*F57*F56</f>
        <v>3.04</v>
      </c>
      <c r="G58" s="171"/>
      <c r="H58" s="171"/>
    </row>
    <row r="59" spans="1:8" ht="12.75">
      <c r="A59" s="218" t="s">
        <v>155</v>
      </c>
      <c r="B59" s="225" t="s">
        <v>156</v>
      </c>
      <c r="C59" s="222">
        <v>6</v>
      </c>
      <c r="D59" s="222">
        <v>6</v>
      </c>
      <c r="E59" s="222">
        <v>6</v>
      </c>
      <c r="F59" s="222">
        <v>6</v>
      </c>
      <c r="G59" s="171"/>
      <c r="H59" s="171"/>
    </row>
    <row r="60" spans="1:8" ht="12.75">
      <c r="A60" s="218" t="s">
        <v>157</v>
      </c>
      <c r="B60" s="225" t="s">
        <v>112</v>
      </c>
      <c r="C60" s="222">
        <f>(C17*(100*C57/C59))*2*(C14+C13)/1000</f>
        <v>35.4624</v>
      </c>
      <c r="D60" s="222">
        <f>(D17*(100*D57/D59))*2*(D14+D13)/1000</f>
        <v>23.635200000000005</v>
      </c>
      <c r="E60" s="222">
        <f>(E17*(100*E57/E59))*2*(E14+E13)/1000</f>
        <v>23.635200000000005</v>
      </c>
      <c r="F60" s="222">
        <f>(F17*(100*F57/F59))*2*(F14+F13)/1000</f>
        <v>23.635200000000005</v>
      </c>
      <c r="G60" s="171"/>
      <c r="H60" s="171"/>
    </row>
    <row r="61" spans="1:8" ht="12.75">
      <c r="A61" s="218" t="s">
        <v>138</v>
      </c>
      <c r="B61" s="225" t="s">
        <v>112</v>
      </c>
      <c r="C61" s="222">
        <v>10</v>
      </c>
      <c r="D61" s="222">
        <v>10</v>
      </c>
      <c r="E61" s="222">
        <v>10</v>
      </c>
      <c r="F61" s="222">
        <v>10</v>
      </c>
      <c r="G61" s="171"/>
      <c r="H61" s="171"/>
    </row>
    <row r="62" spans="1:8" ht="12.75">
      <c r="A62" s="218" t="s">
        <v>139</v>
      </c>
      <c r="B62" s="225" t="s">
        <v>137</v>
      </c>
      <c r="C62" s="222">
        <f>C60/C61</f>
        <v>3.54624</v>
      </c>
      <c r="D62" s="222">
        <f>D60/D61</f>
        <v>2.3635200000000003</v>
      </c>
      <c r="E62" s="222">
        <f>E60/E61</f>
        <v>2.3635200000000003</v>
      </c>
      <c r="F62" s="222">
        <f>F60/F61</f>
        <v>2.3635200000000003</v>
      </c>
      <c r="G62" s="171"/>
      <c r="H62" s="171"/>
    </row>
    <row r="63" spans="1:8" ht="12.75">
      <c r="A63" s="218" t="s">
        <v>140</v>
      </c>
      <c r="B63" s="225" t="s">
        <v>141</v>
      </c>
      <c r="C63" s="220">
        <v>1.3</v>
      </c>
      <c r="D63" s="220">
        <v>1.3</v>
      </c>
      <c r="E63" s="220">
        <v>1.3</v>
      </c>
      <c r="F63" s="220">
        <v>1.3</v>
      </c>
      <c r="G63" s="171"/>
      <c r="H63" s="171"/>
    </row>
    <row r="64" spans="1:8" ht="12.75">
      <c r="A64" s="218" t="s">
        <v>158</v>
      </c>
      <c r="B64" s="225" t="s">
        <v>137</v>
      </c>
      <c r="C64" s="222">
        <f>C63*C62*C30</f>
        <v>27.660671999999998</v>
      </c>
      <c r="D64" s="222">
        <f>D63*D62*D30</f>
        <v>36.870912000000004</v>
      </c>
      <c r="E64" s="222">
        <f>E63*E62*E30</f>
        <v>18.435456000000002</v>
      </c>
      <c r="F64" s="222">
        <f>F63*F62*F30</f>
        <v>73.74182400000001</v>
      </c>
      <c r="G64" s="171"/>
      <c r="H64" s="171"/>
    </row>
    <row r="65" spans="1:8" ht="12.75">
      <c r="A65" s="214" t="s">
        <v>159</v>
      </c>
      <c r="B65" s="227" t="s">
        <v>129</v>
      </c>
      <c r="C65" s="222">
        <v>50</v>
      </c>
      <c r="D65" s="222">
        <v>50</v>
      </c>
      <c r="E65" s="222">
        <v>50</v>
      </c>
      <c r="F65" s="222">
        <v>50</v>
      </c>
      <c r="G65" s="171"/>
      <c r="H65" s="171"/>
    </row>
    <row r="66" spans="1:8" ht="12.75">
      <c r="A66" s="214" t="s">
        <v>160</v>
      </c>
      <c r="B66" s="195" t="s">
        <v>129</v>
      </c>
      <c r="C66" s="226">
        <f>C65*C64/C30</f>
        <v>230.5056</v>
      </c>
      <c r="D66" s="226">
        <f>D65*D64/D30</f>
        <v>153.6288</v>
      </c>
      <c r="E66" s="226">
        <f>E65*E64/E30</f>
        <v>153.6288</v>
      </c>
      <c r="F66" s="226">
        <f>F65*F64/F30</f>
        <v>153.6288</v>
      </c>
      <c r="G66" s="171"/>
      <c r="H66" s="171"/>
    </row>
    <row r="67" spans="1:8" ht="12.75">
      <c r="A67" s="228" t="s">
        <v>161</v>
      </c>
      <c r="B67" s="229" t="s">
        <v>162</v>
      </c>
      <c r="C67" s="220">
        <f>0.15*C13*C14*(C17)/1000</f>
        <v>0.57449088</v>
      </c>
      <c r="D67" s="220">
        <f>0.15*D13*D14*(D17)/1000</f>
        <v>0.38289024000000005</v>
      </c>
      <c r="E67" s="220">
        <f>0.15*E13*E14*(E17)/1000</f>
        <v>0.38289024000000005</v>
      </c>
      <c r="F67" s="220">
        <f>0.15*F13*F14*(F17)/1000</f>
        <v>0.38289024000000005</v>
      </c>
      <c r="G67" s="171"/>
      <c r="H67" s="171"/>
    </row>
    <row r="68" spans="1:8" ht="12.75">
      <c r="A68" s="214" t="s">
        <v>163</v>
      </c>
      <c r="B68" s="227" t="s">
        <v>164</v>
      </c>
      <c r="C68" s="222">
        <v>150</v>
      </c>
      <c r="D68" s="222">
        <v>150</v>
      </c>
      <c r="E68" s="222">
        <v>150</v>
      </c>
      <c r="F68" s="222">
        <v>150</v>
      </c>
      <c r="G68" s="171"/>
      <c r="H68" s="171"/>
    </row>
    <row r="69" spans="1:8" ht="12.75">
      <c r="A69" s="214" t="s">
        <v>165</v>
      </c>
      <c r="B69" s="195" t="s">
        <v>129</v>
      </c>
      <c r="C69" s="226">
        <f>C68*C67</f>
        <v>86.17363200000001</v>
      </c>
      <c r="D69" s="226">
        <f>D68*D67</f>
        <v>57.433536000000004</v>
      </c>
      <c r="E69" s="226">
        <f>E68*E67</f>
        <v>57.433536000000004</v>
      </c>
      <c r="F69" s="226">
        <f>F68*F67</f>
        <v>57.433536000000004</v>
      </c>
      <c r="G69" s="171"/>
      <c r="H69" s="171"/>
    </row>
    <row r="70" spans="1:8" ht="12.75">
      <c r="A70" s="214"/>
      <c r="B70" s="227"/>
      <c r="C70" s="230">
        <v>0</v>
      </c>
      <c r="D70" s="230">
        <v>0</v>
      </c>
      <c r="E70" s="230">
        <v>0</v>
      </c>
      <c r="F70" s="230">
        <v>0</v>
      </c>
      <c r="G70" s="171"/>
      <c r="H70" s="171"/>
    </row>
    <row r="71" spans="1:8" ht="13.5" thickBot="1">
      <c r="A71" s="231"/>
      <c r="B71" s="232"/>
      <c r="C71" s="233">
        <v>0</v>
      </c>
      <c r="D71" s="233">
        <v>0</v>
      </c>
      <c r="E71" s="233">
        <v>0</v>
      </c>
      <c r="F71" s="233">
        <v>0</v>
      </c>
      <c r="G71" s="171"/>
      <c r="H71" s="171"/>
    </row>
    <row r="72" spans="1:8" ht="13.5" thickBot="1">
      <c r="A72" s="234" t="s">
        <v>166</v>
      </c>
      <c r="B72" s="235"/>
      <c r="C72" s="207">
        <f>C52+C66+C69+C55</f>
        <v>1150.7495280629923</v>
      </c>
      <c r="D72" s="207">
        <f>D52+D66+D69</f>
        <v>735.255091905512</v>
      </c>
      <c r="E72" s="207">
        <f>E52+E66+E69</f>
        <v>735.255091905512</v>
      </c>
      <c r="F72" s="207">
        <f>F52+F66+F69</f>
        <v>735.255091905512</v>
      </c>
      <c r="G72" s="171"/>
      <c r="H72" s="171"/>
    </row>
    <row r="73" spans="1:8" ht="26.25" thickBot="1">
      <c r="A73" s="236" t="s">
        <v>167</v>
      </c>
      <c r="B73" s="237"/>
      <c r="C73" s="238">
        <f>C72+C32</f>
        <v>1676.2495280629923</v>
      </c>
      <c r="D73" s="238">
        <f>D72+D32</f>
        <v>1079.935091905512</v>
      </c>
      <c r="E73" s="238">
        <f>E72+E32</f>
        <v>1079.935091905512</v>
      </c>
      <c r="F73" s="238">
        <f>F72+F32</f>
        <v>1079.935091905512</v>
      </c>
      <c r="G73" s="171"/>
      <c r="H73" s="171"/>
    </row>
    <row r="74" spans="1:8" ht="13.5" thickBot="1">
      <c r="A74" s="234" t="s">
        <v>168</v>
      </c>
      <c r="B74" s="235"/>
      <c r="C74" s="207">
        <f>C72*C30</f>
        <v>6904.497168377954</v>
      </c>
      <c r="D74" s="207">
        <f>D72*D30</f>
        <v>8823.061102866144</v>
      </c>
      <c r="E74" s="207">
        <f>E72*E30</f>
        <v>4411.530551433072</v>
      </c>
      <c r="F74" s="207">
        <f>F72*F30</f>
        <v>17646.12220573229</v>
      </c>
      <c r="G74" s="171"/>
      <c r="H74" s="171"/>
    </row>
    <row r="75" spans="1:8" ht="32.25" thickBot="1">
      <c r="A75" s="239" t="s">
        <v>169</v>
      </c>
      <c r="B75" s="240"/>
      <c r="C75" s="241">
        <f>C73*C30</f>
        <v>10057.497168377955</v>
      </c>
      <c r="D75" s="241">
        <f>D73*D30</f>
        <v>12959.221102866144</v>
      </c>
      <c r="E75" s="241">
        <f>E73*E30</f>
        <v>6479.610551433072</v>
      </c>
      <c r="F75" s="241">
        <f>F73*F30</f>
        <v>25918.442205732288</v>
      </c>
      <c r="G75" s="168">
        <f>SUM(C75:F75)</f>
        <v>55414.77102840946</v>
      </c>
      <c r="H75" s="171"/>
    </row>
    <row r="76" spans="1:8" ht="12.75">
      <c r="A76" s="242"/>
      <c r="B76" s="243"/>
      <c r="C76" s="244"/>
      <c r="D76" s="244"/>
      <c r="E76" s="244"/>
      <c r="F76" s="244"/>
      <c r="G76" s="171"/>
      <c r="H76" s="171"/>
    </row>
    <row r="77" spans="1:8" ht="15.75" thickBot="1">
      <c r="A77" s="245" t="s">
        <v>170</v>
      </c>
      <c r="B77" s="246"/>
      <c r="C77" s="247"/>
      <c r="D77" s="247"/>
      <c r="E77" s="247"/>
      <c r="F77" s="247"/>
      <c r="G77" s="247"/>
      <c r="H77" s="248" t="s">
        <v>171</v>
      </c>
    </row>
    <row r="78" spans="1:8" ht="12.75">
      <c r="A78" s="249" t="s">
        <v>172</v>
      </c>
      <c r="B78" s="250"/>
      <c r="C78" s="250"/>
      <c r="D78" s="250"/>
      <c r="E78" s="250"/>
      <c r="F78" s="250"/>
      <c r="G78" s="251">
        <f>SUM(C75:F75)</f>
        <v>55414.77102840946</v>
      </c>
      <c r="H78" s="248"/>
    </row>
    <row r="79" spans="1:8" ht="12.75">
      <c r="A79" s="252" t="s">
        <v>173</v>
      </c>
      <c r="B79" s="253"/>
      <c r="C79" s="254">
        <v>8450</v>
      </c>
      <c r="D79" s="254">
        <v>7575</v>
      </c>
      <c r="E79" s="254">
        <v>7575</v>
      </c>
      <c r="F79" s="254">
        <v>7575</v>
      </c>
      <c r="G79" s="255"/>
      <c r="H79" s="248"/>
    </row>
    <row r="80" spans="1:8" ht="12.75">
      <c r="A80" s="256" t="s">
        <v>174</v>
      </c>
      <c r="B80" s="253"/>
      <c r="C80" s="254">
        <v>8450</v>
      </c>
      <c r="D80" s="254">
        <v>7575</v>
      </c>
      <c r="E80" s="254">
        <f>E79*0.85</f>
        <v>6438.75</v>
      </c>
      <c r="F80" s="254">
        <f>F79*0.85</f>
        <v>6438.75</v>
      </c>
      <c r="G80" s="255"/>
      <c r="H80" s="248"/>
    </row>
    <row r="81" spans="1:8" ht="12.75">
      <c r="A81" s="252" t="s">
        <v>175</v>
      </c>
      <c r="B81" s="253"/>
      <c r="C81" s="254">
        <v>40000</v>
      </c>
      <c r="D81" s="254">
        <v>30000</v>
      </c>
      <c r="E81" s="254">
        <v>30000</v>
      </c>
      <c r="F81" s="254">
        <v>30000</v>
      </c>
      <c r="G81" s="257">
        <f>SUM(C81:F81)</f>
        <v>130000</v>
      </c>
      <c r="H81" s="248"/>
    </row>
    <row r="82" spans="1:8" ht="12.75">
      <c r="A82" s="252" t="s">
        <v>176</v>
      </c>
      <c r="B82" s="253"/>
      <c r="C82" s="254">
        <f>C80*C$30</f>
        <v>50700</v>
      </c>
      <c r="D82" s="254">
        <f>D80*D$30</f>
        <v>90900</v>
      </c>
      <c r="E82" s="254">
        <f>E80*E$30</f>
        <v>38632.5</v>
      </c>
      <c r="F82" s="254">
        <f>F80*F$30</f>
        <v>154530</v>
      </c>
      <c r="G82" s="257">
        <f>SUM(C82:F82)</f>
        <v>334762.5</v>
      </c>
      <c r="H82" s="248"/>
    </row>
    <row r="83" spans="1:8" ht="12.75">
      <c r="A83" s="252" t="s">
        <v>177</v>
      </c>
      <c r="B83" s="258"/>
      <c r="C83" s="254">
        <f>SUM(C81:C82)+C75</f>
        <v>100757.49716837796</v>
      </c>
      <c r="D83" s="254">
        <f>SUM(D81:D82)+D75</f>
        <v>133859.22110286614</v>
      </c>
      <c r="E83" s="254">
        <f>SUM(E81:E82)+E75</f>
        <v>75112.11055143307</v>
      </c>
      <c r="F83" s="254">
        <f>SUM(F81:F82)+F75</f>
        <v>210448.44220573228</v>
      </c>
      <c r="G83" s="257"/>
      <c r="H83" s="248"/>
    </row>
    <row r="84" spans="1:8" ht="12.75">
      <c r="A84" s="252"/>
      <c r="B84" s="258"/>
      <c r="C84" s="254"/>
      <c r="D84" s="254"/>
      <c r="E84" s="254"/>
      <c r="F84" s="254"/>
      <c r="G84" s="257"/>
      <c r="H84" s="248"/>
    </row>
    <row r="85" spans="1:8" ht="15.75" thickBot="1">
      <c r="A85" s="259" t="s">
        <v>178</v>
      </c>
      <c r="B85" s="260"/>
      <c r="C85" s="261"/>
      <c r="D85" s="261"/>
      <c r="E85" s="261"/>
      <c r="F85" s="261"/>
      <c r="G85" s="262">
        <f>SUM(G78:G83)</f>
        <v>520177.2710284095</v>
      </c>
      <c r="H85" s="248"/>
    </row>
    <row r="86" spans="1:8" ht="15.75">
      <c r="A86" s="263"/>
      <c r="B86" s="264"/>
      <c r="C86" s="265"/>
      <c r="D86" s="265"/>
      <c r="E86" s="265"/>
      <c r="F86" s="265"/>
      <c r="G86" s="266"/>
      <c r="H86" s="267"/>
    </row>
    <row r="87" spans="1:8" ht="24" thickBot="1">
      <c r="A87" s="263" t="s">
        <v>216</v>
      </c>
      <c r="B87" s="264"/>
      <c r="C87" s="268"/>
      <c r="D87" s="171"/>
      <c r="E87" s="171"/>
      <c r="F87" s="171"/>
      <c r="G87" s="171"/>
      <c r="H87" s="267"/>
    </row>
    <row r="88" spans="1:8" ht="22.5" customHeight="1">
      <c r="A88" s="269" t="s">
        <v>172</v>
      </c>
      <c r="B88" s="270"/>
      <c r="C88" s="270"/>
      <c r="D88" s="270"/>
      <c r="E88" s="270"/>
      <c r="F88" s="270"/>
      <c r="G88" s="166">
        <f>SUM(C75:F75)*(1+H88)</f>
        <v>83122.15654261419</v>
      </c>
      <c r="H88" s="271">
        <v>0.5</v>
      </c>
    </row>
    <row r="89" spans="1:8" ht="15">
      <c r="A89" s="272"/>
      <c r="B89" s="186"/>
      <c r="C89" s="186"/>
      <c r="D89" s="186"/>
      <c r="E89" s="186"/>
      <c r="F89" s="186"/>
      <c r="G89" s="273"/>
      <c r="H89" s="274"/>
    </row>
    <row r="90" spans="1:9" ht="15">
      <c r="A90" s="272" t="s">
        <v>179</v>
      </c>
      <c r="B90" s="186"/>
      <c r="C90" s="275">
        <f aca="true" t="shared" si="0" ref="C90:F91">C80</f>
        <v>8450</v>
      </c>
      <c r="D90" s="275">
        <f t="shared" si="0"/>
        <v>7575</v>
      </c>
      <c r="E90" s="275">
        <f t="shared" si="0"/>
        <v>6438.75</v>
      </c>
      <c r="F90" s="275">
        <f t="shared" si="0"/>
        <v>6438.75</v>
      </c>
      <c r="G90" s="273"/>
      <c r="H90" s="274"/>
      <c r="I90" t="s">
        <v>180</v>
      </c>
    </row>
    <row r="91" spans="1:8" ht="15">
      <c r="A91" s="276" t="s">
        <v>175</v>
      </c>
      <c r="B91" s="186"/>
      <c r="C91" s="275">
        <f t="shared" si="0"/>
        <v>40000</v>
      </c>
      <c r="D91" s="275">
        <f t="shared" si="0"/>
        <v>30000</v>
      </c>
      <c r="E91" s="275">
        <f t="shared" si="0"/>
        <v>30000</v>
      </c>
      <c r="F91" s="275">
        <f>F81</f>
        <v>30000</v>
      </c>
      <c r="G91" s="277">
        <f>SUM(C91:F91)*(1+H91)</f>
        <v>195000</v>
      </c>
      <c r="H91" s="271">
        <v>0.5</v>
      </c>
    </row>
    <row r="92" spans="1:8" ht="15">
      <c r="A92" s="276" t="s">
        <v>176</v>
      </c>
      <c r="B92" s="186"/>
      <c r="C92" s="275">
        <f>C90*C$30</f>
        <v>50700</v>
      </c>
      <c r="D92" s="275">
        <f>D90*D$30</f>
        <v>90900</v>
      </c>
      <c r="E92" s="275">
        <f>E90*E$30</f>
        <v>38632.5</v>
      </c>
      <c r="F92" s="275">
        <f>F90*F$30</f>
        <v>154530</v>
      </c>
      <c r="G92" s="277">
        <f>SUM(C92:F92)*(1+H92)</f>
        <v>502143.75</v>
      </c>
      <c r="H92" s="271">
        <v>0.5</v>
      </c>
    </row>
    <row r="93" spans="1:8" ht="15">
      <c r="A93" s="272" t="s">
        <v>177</v>
      </c>
      <c r="B93" s="184"/>
      <c r="C93" s="275">
        <f>SUM(C91:C92)+C$75</f>
        <v>100757.49716837796</v>
      </c>
      <c r="D93" s="275">
        <f>SUM(D91:D92)+D$75</f>
        <v>133859.22110286614</v>
      </c>
      <c r="E93" s="275">
        <f>SUM(E91:E92)+E$75</f>
        <v>75112.11055143307</v>
      </c>
      <c r="F93" s="275">
        <f>SUM(F91:F92)+F$75</f>
        <v>210448.44220573228</v>
      </c>
      <c r="G93" s="278"/>
      <c r="H93" s="274"/>
    </row>
    <row r="94" spans="1:8" ht="15.75" thickBot="1">
      <c r="A94" s="272"/>
      <c r="B94" s="258"/>
      <c r="C94" s="279"/>
      <c r="D94" s="279"/>
      <c r="E94" s="279"/>
      <c r="F94" s="279"/>
      <c r="G94" s="280"/>
      <c r="H94" s="274"/>
    </row>
    <row r="95" spans="1:8" ht="27" thickBot="1">
      <c r="A95" s="281" t="s">
        <v>178</v>
      </c>
      <c r="B95" s="282"/>
      <c r="C95" s="283"/>
      <c r="D95" s="283"/>
      <c r="E95" s="283"/>
      <c r="F95" s="284"/>
      <c r="G95" s="285">
        <f>SUM(G88:G93)</f>
        <v>780265.9065426142</v>
      </c>
      <c r="H95" s="274"/>
    </row>
    <row r="96" spans="1:8" ht="15.75">
      <c r="A96" s="263"/>
      <c r="B96" s="264"/>
      <c r="C96" s="265"/>
      <c r="D96" s="265"/>
      <c r="E96" s="265"/>
      <c r="F96" s="265"/>
      <c r="G96" s="266"/>
      <c r="H96" s="274"/>
    </row>
    <row r="97" spans="1:8" ht="15">
      <c r="A97" s="171"/>
      <c r="B97" s="286"/>
      <c r="C97" s="287"/>
      <c r="D97" s="287"/>
      <c r="E97" s="287"/>
      <c r="F97" s="287"/>
      <c r="G97" s="287"/>
      <c r="H97" s="274"/>
    </row>
    <row r="98" spans="1:8" ht="15.75" thickBot="1">
      <c r="A98" s="171"/>
      <c r="B98" s="286"/>
      <c r="C98" s="287"/>
      <c r="D98" s="287"/>
      <c r="E98" s="287"/>
      <c r="F98" s="287"/>
      <c r="G98" s="287"/>
      <c r="H98" s="274"/>
    </row>
    <row r="99" spans="1:8" ht="23.25">
      <c r="A99" s="288" t="s">
        <v>218</v>
      </c>
      <c r="B99" s="289"/>
      <c r="C99" s="270"/>
      <c r="D99" s="270"/>
      <c r="E99" s="270"/>
      <c r="F99" s="270"/>
      <c r="G99" s="290"/>
      <c r="H99" s="274"/>
    </row>
    <row r="100" spans="1:8" ht="15">
      <c r="A100" s="272" t="s">
        <v>181</v>
      </c>
      <c r="B100" s="184">
        <v>40</v>
      </c>
      <c r="C100" s="186"/>
      <c r="D100" s="186"/>
      <c r="E100" s="186"/>
      <c r="F100" s="186"/>
      <c r="G100" s="273"/>
      <c r="H100" s="274"/>
    </row>
    <row r="101" spans="1:8" ht="15">
      <c r="A101" s="272" t="s">
        <v>182</v>
      </c>
      <c r="B101" s="184">
        <v>16.56</v>
      </c>
      <c r="C101" s="186"/>
      <c r="D101" s="186"/>
      <c r="E101" s="186"/>
      <c r="F101" s="186"/>
      <c r="G101" s="273"/>
      <c r="H101" s="274"/>
    </row>
    <row r="102" spans="1:8" ht="15">
      <c r="A102" s="272" t="s">
        <v>183</v>
      </c>
      <c r="B102" s="291"/>
      <c r="C102" s="291">
        <f>$B$101*C17*$B$100</f>
        <v>3058.6319999999996</v>
      </c>
      <c r="D102" s="291">
        <f>$B$101*D17*$B$100</f>
        <v>2038.536</v>
      </c>
      <c r="E102" s="291">
        <f>$B$101*E17*$B$100</f>
        <v>2038.536</v>
      </c>
      <c r="F102" s="291">
        <f>$B$101*F17*$B$100</f>
        <v>2038.536</v>
      </c>
      <c r="G102" s="273"/>
      <c r="H102" s="274"/>
    </row>
    <row r="103" spans="1:8" ht="15">
      <c r="A103" s="272" t="s">
        <v>184</v>
      </c>
      <c r="B103" s="291"/>
      <c r="C103" s="279">
        <f>C102*C30</f>
        <v>18351.791999999998</v>
      </c>
      <c r="D103" s="279">
        <f>D102*D30</f>
        <v>24462.432</v>
      </c>
      <c r="E103" s="279">
        <f>E102*E30</f>
        <v>12231.216</v>
      </c>
      <c r="F103" s="279">
        <f>F102*F30</f>
        <v>48924.864</v>
      </c>
      <c r="G103" s="273"/>
      <c r="H103" s="274"/>
    </row>
    <row r="104" spans="1:8" ht="15">
      <c r="A104" s="272" t="s">
        <v>185</v>
      </c>
      <c r="B104" s="279">
        <f>85*4</f>
        <v>340</v>
      </c>
      <c r="C104" s="279"/>
      <c r="D104" s="279"/>
      <c r="E104" s="279"/>
      <c r="F104" s="279"/>
      <c r="G104" s="273"/>
      <c r="H104" s="274"/>
    </row>
    <row r="105" spans="1:8" ht="15">
      <c r="A105" s="272" t="s">
        <v>186</v>
      </c>
      <c r="B105" s="279"/>
      <c r="C105" s="279">
        <f>$B$104*C17</f>
        <v>1569.9499999999998</v>
      </c>
      <c r="D105" s="279">
        <f>$B$104*D17</f>
        <v>1046.3500000000001</v>
      </c>
      <c r="E105" s="279">
        <f>$B$104*E17</f>
        <v>1046.3500000000001</v>
      </c>
      <c r="F105" s="279">
        <f>$B$104*F17</f>
        <v>1046.3500000000001</v>
      </c>
      <c r="G105" s="273"/>
      <c r="H105" s="274"/>
    </row>
    <row r="106" spans="1:8" ht="15">
      <c r="A106" s="272" t="s">
        <v>187</v>
      </c>
      <c r="B106" s="279"/>
      <c r="C106" s="279">
        <f>C105*C30</f>
        <v>9419.699999999999</v>
      </c>
      <c r="D106" s="279">
        <f>D105*D30</f>
        <v>12556.2</v>
      </c>
      <c r="E106" s="279">
        <f>E105*E30</f>
        <v>6278.1</v>
      </c>
      <c r="F106" s="279">
        <f>F105*F30</f>
        <v>25112.4</v>
      </c>
      <c r="G106" s="273"/>
      <c r="H106" s="274"/>
    </row>
    <row r="107" spans="1:8" ht="15">
      <c r="A107" s="272" t="s">
        <v>188</v>
      </c>
      <c r="B107" s="186"/>
      <c r="C107" s="279">
        <f>C106+C103</f>
        <v>27771.492</v>
      </c>
      <c r="D107" s="279">
        <f>D106+D103</f>
        <v>37018.632</v>
      </c>
      <c r="E107" s="279">
        <f>E106+E103</f>
        <v>18509.316</v>
      </c>
      <c r="F107" s="279">
        <f>F106+F103</f>
        <v>74037.264</v>
      </c>
      <c r="G107" s="292">
        <f>SUM(C107:F107)</f>
        <v>157336.704</v>
      </c>
      <c r="H107" s="274">
        <v>0.5</v>
      </c>
    </row>
    <row r="108" spans="1:8" ht="15">
      <c r="A108" s="276" t="s">
        <v>189</v>
      </c>
      <c r="B108" s="183"/>
      <c r="C108" s="275">
        <f>(C105+C102)/4</f>
        <v>1157.1454999999999</v>
      </c>
      <c r="D108" s="275">
        <f>(D105+D102)/4</f>
        <v>771.2215000000001</v>
      </c>
      <c r="E108" s="275">
        <f>(E105+E102)/4</f>
        <v>771.2215000000001</v>
      </c>
      <c r="F108" s="275">
        <f>(F105+F102)/4</f>
        <v>771.2215000000001</v>
      </c>
      <c r="G108" s="277"/>
      <c r="H108" s="274"/>
    </row>
    <row r="109" spans="1:8" ht="15">
      <c r="A109" s="272" t="s">
        <v>190</v>
      </c>
      <c r="B109" s="186"/>
      <c r="C109" s="186">
        <v>18</v>
      </c>
      <c r="D109" s="186">
        <v>18</v>
      </c>
      <c r="E109" s="186">
        <v>18</v>
      </c>
      <c r="F109" s="186">
        <v>18</v>
      </c>
      <c r="G109" s="293"/>
      <c r="H109" s="274"/>
    </row>
    <row r="110" spans="1:8" ht="15.75" thickBot="1">
      <c r="A110" s="294" t="s">
        <v>191</v>
      </c>
      <c r="B110" s="295"/>
      <c r="C110" s="296">
        <f>C109*4*C17*1.5</f>
        <v>498.68999999999994</v>
      </c>
      <c r="D110" s="296">
        <f>D109*4*D17*1.5</f>
        <v>332.37</v>
      </c>
      <c r="E110" s="296">
        <f>E109*4*E17*1.5</f>
        <v>332.37</v>
      </c>
      <c r="F110" s="296">
        <f>F109*4*F17*1.5</f>
        <v>332.37</v>
      </c>
      <c r="G110" s="297"/>
      <c r="H110" s="274"/>
    </row>
    <row r="111" spans="1:8" ht="15.75" thickBot="1">
      <c r="A111" s="298" t="s">
        <v>192</v>
      </c>
      <c r="B111" s="299"/>
      <c r="C111" s="296">
        <f>(C110+C108)*C30</f>
        <v>9935.012999999999</v>
      </c>
      <c r="D111" s="296">
        <f>(D110+D108)*D30</f>
        <v>13243.098</v>
      </c>
      <c r="E111" s="296">
        <f>(E110+E108)*E30</f>
        <v>6621.549</v>
      </c>
      <c r="F111" s="296">
        <f>(F110+F108)*F30</f>
        <v>26486.196</v>
      </c>
      <c r="G111" s="300">
        <f>SUM(C111:F111)</f>
        <v>56285.856</v>
      </c>
      <c r="H111" s="274">
        <v>0.5</v>
      </c>
    </row>
    <row r="112" spans="1:8" ht="15.75" thickBot="1">
      <c r="A112" s="301" t="s">
        <v>193</v>
      </c>
      <c r="B112" s="302"/>
      <c r="C112" s="303">
        <v>5700</v>
      </c>
      <c r="D112" s="303">
        <v>3800</v>
      </c>
      <c r="E112" s="303">
        <v>3800</v>
      </c>
      <c r="F112" s="303">
        <v>3800</v>
      </c>
      <c r="G112" s="304">
        <f>SUM(C112:F112)</f>
        <v>17100</v>
      </c>
      <c r="H112" s="274">
        <v>0.5</v>
      </c>
    </row>
    <row r="113" spans="1:8" ht="15.75" thickBot="1">
      <c r="A113" s="301" t="s">
        <v>194</v>
      </c>
      <c r="B113" s="302"/>
      <c r="C113" s="303">
        <v>3000</v>
      </c>
      <c r="D113" s="303">
        <f>C113</f>
        <v>3000</v>
      </c>
      <c r="E113" s="303">
        <f>D113</f>
        <v>3000</v>
      </c>
      <c r="F113" s="303">
        <f>E113</f>
        <v>3000</v>
      </c>
      <c r="G113" s="304">
        <f>SUM(C113:F113)</f>
        <v>12000</v>
      </c>
      <c r="H113" s="274">
        <v>0.5</v>
      </c>
    </row>
    <row r="114" spans="1:8" ht="15.75" thickBot="1">
      <c r="A114" s="305" t="s">
        <v>195</v>
      </c>
      <c r="B114" s="306"/>
      <c r="C114" s="306"/>
      <c r="D114" s="306"/>
      <c r="E114" s="306"/>
      <c r="F114" s="306"/>
      <c r="G114" s="307">
        <f>SUM(G107:G113)</f>
        <v>242722.56</v>
      </c>
      <c r="H114" s="308"/>
    </row>
    <row r="115" spans="1:8" ht="27" thickBot="1">
      <c r="A115" s="309" t="s">
        <v>221</v>
      </c>
      <c r="B115" s="310"/>
      <c r="C115" s="310"/>
      <c r="D115" s="310"/>
      <c r="E115" s="310"/>
      <c r="F115" s="310"/>
      <c r="G115" s="285">
        <f>G107*(1+H107)+G111*(1+H111)+G112*(1+H112)+G113*(1+H113)</f>
        <v>364083.83999999997</v>
      </c>
      <c r="H115" s="267"/>
    </row>
    <row r="116" spans="1:8" ht="12.75">
      <c r="A116" s="171"/>
      <c r="B116" s="171"/>
      <c r="C116" s="171"/>
      <c r="D116" s="171"/>
      <c r="E116" s="171"/>
      <c r="F116" s="171"/>
      <c r="G116" s="171"/>
      <c r="H116" s="267"/>
    </row>
    <row r="117" spans="1:8" ht="13.5" thickBot="1">
      <c r="A117" s="171"/>
      <c r="B117" s="171"/>
      <c r="C117" s="171"/>
      <c r="D117" s="171"/>
      <c r="E117" s="171"/>
      <c r="F117" s="171"/>
      <c r="G117" s="171"/>
      <c r="H117" s="267"/>
    </row>
    <row r="118" spans="1:8" ht="23.25">
      <c r="A118" s="311" t="s">
        <v>217</v>
      </c>
      <c r="B118" s="250"/>
      <c r="C118" s="250"/>
      <c r="D118" s="250"/>
      <c r="E118" s="250"/>
      <c r="F118" s="250"/>
      <c r="G118" s="312"/>
      <c r="H118" s="267"/>
    </row>
    <row r="119" spans="1:8" ht="15.75" thickBot="1">
      <c r="A119" s="313" t="s">
        <v>196</v>
      </c>
      <c r="B119" s="314"/>
      <c r="C119" s="315">
        <v>20</v>
      </c>
      <c r="D119" s="315">
        <v>20</v>
      </c>
      <c r="E119" s="315">
        <v>20</v>
      </c>
      <c r="F119" s="315">
        <v>20</v>
      </c>
      <c r="G119" s="316"/>
      <c r="H119" s="267"/>
    </row>
    <row r="120" spans="1:8" ht="15.75" thickBot="1">
      <c r="A120" s="317" t="s">
        <v>197</v>
      </c>
      <c r="B120" s="314"/>
      <c r="C120" s="315">
        <v>6</v>
      </c>
      <c r="D120" s="315">
        <v>6</v>
      </c>
      <c r="E120" s="315">
        <v>6</v>
      </c>
      <c r="F120" s="315">
        <v>6</v>
      </c>
      <c r="G120" s="316"/>
      <c r="H120" s="267"/>
    </row>
    <row r="121" spans="1:8" ht="15.75" thickBot="1">
      <c r="A121" s="252" t="s">
        <v>198</v>
      </c>
      <c r="B121" s="253"/>
      <c r="C121" s="318">
        <v>1</v>
      </c>
      <c r="D121" s="318">
        <v>1</v>
      </c>
      <c r="E121" s="318">
        <v>1</v>
      </c>
      <c r="F121" s="318">
        <v>1</v>
      </c>
      <c r="G121" s="255"/>
      <c r="H121" s="267"/>
    </row>
    <row r="122" spans="1:8" ht="15.75" thickBot="1">
      <c r="A122" s="252" t="s">
        <v>199</v>
      </c>
      <c r="B122" s="253"/>
      <c r="C122" s="315">
        <f>C121*C17*1.5</f>
        <v>6.92625</v>
      </c>
      <c r="D122" s="315">
        <f>D121*D17*1.5</f>
        <v>4.61625</v>
      </c>
      <c r="E122" s="315">
        <f>E121*E17*1.5</f>
        <v>4.61625</v>
      </c>
      <c r="F122" s="315">
        <f>F121*F17*1.5</f>
        <v>4.61625</v>
      </c>
      <c r="G122" s="255"/>
      <c r="H122" s="267"/>
    </row>
    <row r="123" spans="1:8" ht="15.75" thickBot="1">
      <c r="A123" s="252" t="s">
        <v>200</v>
      </c>
      <c r="B123" s="253"/>
      <c r="C123" s="315">
        <v>6</v>
      </c>
      <c r="D123" s="315">
        <v>6</v>
      </c>
      <c r="E123" s="315">
        <v>6</v>
      </c>
      <c r="F123" s="315">
        <v>6</v>
      </c>
      <c r="G123" s="255"/>
      <c r="H123" s="267"/>
    </row>
    <row r="124" spans="1:8" ht="15.75" thickBot="1">
      <c r="A124" s="252" t="s">
        <v>201</v>
      </c>
      <c r="B124" s="253"/>
      <c r="C124" s="318">
        <f>C125*0.75/2</f>
        <v>100.168125</v>
      </c>
      <c r="D124" s="318">
        <f>D125*0.75/2</f>
        <v>164.54625000000001</v>
      </c>
      <c r="E124" s="318">
        <f>E125*0.75/2</f>
        <v>89.77312500000001</v>
      </c>
      <c r="F124" s="318">
        <f>F125*0.75/2</f>
        <v>314.09250000000003</v>
      </c>
      <c r="G124" s="319"/>
      <c r="H124" s="267"/>
    </row>
    <row r="125" spans="1:8" ht="24" thickBot="1">
      <c r="A125" s="320" t="s">
        <v>202</v>
      </c>
      <c r="B125" s="321"/>
      <c r="C125" s="318">
        <f>(C119+(C123+C122+C120)*C$30)*2</f>
        <v>267.115</v>
      </c>
      <c r="D125" s="318">
        <f>(D119+(D123+D122+D120)*D$30)*2</f>
        <v>438.79</v>
      </c>
      <c r="E125" s="318">
        <f>(E119+(E123+E122+E120)*E$30)*2</f>
        <v>239.395</v>
      </c>
      <c r="F125" s="318">
        <f>(F119+(F123+F122+F120)*F$30)*2</f>
        <v>837.58</v>
      </c>
      <c r="G125" s="322">
        <f>SUM(C125:F125)</f>
        <v>1782.88</v>
      </c>
      <c r="H125" s="267"/>
    </row>
    <row r="126" spans="1:8" ht="15.75" thickBot="1">
      <c r="A126" s="252" t="s">
        <v>203</v>
      </c>
      <c r="B126" s="321"/>
      <c r="C126" s="318">
        <v>20</v>
      </c>
      <c r="D126" s="318">
        <v>20</v>
      </c>
      <c r="E126" s="318">
        <v>20</v>
      </c>
      <c r="F126" s="318">
        <v>20</v>
      </c>
      <c r="G126" s="323"/>
      <c r="H126" s="267"/>
    </row>
    <row r="127" spans="1:8" ht="15.75" thickBot="1">
      <c r="A127" s="252" t="s">
        <v>204</v>
      </c>
      <c r="B127" s="321"/>
      <c r="C127" s="318">
        <v>20</v>
      </c>
      <c r="D127" s="318">
        <v>20</v>
      </c>
      <c r="E127" s="318">
        <v>20</v>
      </c>
      <c r="F127" s="318">
        <v>20</v>
      </c>
      <c r="G127" s="324"/>
      <c r="H127" s="267"/>
    </row>
    <row r="128" spans="1:8" ht="15.75" thickBot="1">
      <c r="A128" s="252" t="s">
        <v>205</v>
      </c>
      <c r="B128" s="321"/>
      <c r="C128" s="318">
        <v>2</v>
      </c>
      <c r="D128" s="318">
        <v>2</v>
      </c>
      <c r="E128" s="318">
        <v>2</v>
      </c>
      <c r="F128" s="318">
        <v>2</v>
      </c>
      <c r="G128" s="324"/>
      <c r="H128" s="267"/>
    </row>
    <row r="129" spans="1:8" ht="15.75" thickBot="1">
      <c r="A129" s="252" t="s">
        <v>206</v>
      </c>
      <c r="B129" s="253"/>
      <c r="C129" s="318">
        <v>4</v>
      </c>
      <c r="D129" s="318">
        <v>4</v>
      </c>
      <c r="E129" s="318">
        <v>4</v>
      </c>
      <c r="F129" s="318">
        <v>4</v>
      </c>
      <c r="G129" s="319"/>
      <c r="H129" s="171"/>
    </row>
    <row r="130" spans="1:8" ht="24" thickBot="1">
      <c r="A130" s="325" t="s">
        <v>207</v>
      </c>
      <c r="B130" s="326"/>
      <c r="C130" s="318">
        <f>C129*C$30*2+C127+C126+C124</f>
        <v>188.168125</v>
      </c>
      <c r="D130" s="318">
        <f>D129*D$30*2+D127+D126+D124</f>
        <v>300.54625</v>
      </c>
      <c r="E130" s="318">
        <f>E129*E$30*2+E127+E126+E124</f>
        <v>177.773125</v>
      </c>
      <c r="F130" s="318">
        <f>F129*F$30*2+F127+F126+F124</f>
        <v>546.0925</v>
      </c>
      <c r="G130" s="322">
        <f>SUM(C130:F130)</f>
        <v>1212.58</v>
      </c>
      <c r="H130" s="171"/>
    </row>
    <row r="131" spans="1:8" ht="12.75">
      <c r="A131" s="171"/>
      <c r="B131" s="171"/>
      <c r="C131" s="171"/>
      <c r="D131" s="171"/>
      <c r="E131" s="171"/>
      <c r="F131" s="171"/>
      <c r="G131" s="171"/>
      <c r="H131" s="171"/>
    </row>
    <row r="132" spans="1:8" ht="12.75" hidden="1">
      <c r="A132" s="171"/>
      <c r="B132" s="171"/>
      <c r="C132" s="171"/>
      <c r="D132" s="171"/>
      <c r="E132" s="171"/>
      <c r="F132" s="171"/>
      <c r="G132" s="171"/>
      <c r="H132" s="171"/>
    </row>
    <row r="133" spans="1:9" ht="12.75" hidden="1">
      <c r="A133" s="171"/>
      <c r="B133" s="171">
        <v>1849</v>
      </c>
      <c r="C133" s="171">
        <v>144</v>
      </c>
      <c r="D133" s="171"/>
      <c r="E133" s="171">
        <f>SUM(A133:D133)</f>
        <v>1993</v>
      </c>
      <c r="F133" s="171"/>
      <c r="G133" s="171">
        <f>E133*I133</f>
        <v>161433</v>
      </c>
      <c r="H133" s="171"/>
      <c r="I133">
        <v>81</v>
      </c>
    </row>
    <row r="134" spans="1:9" ht="12.75" hidden="1">
      <c r="A134" s="171">
        <v>632</v>
      </c>
      <c r="B134" s="171">
        <v>1934</v>
      </c>
      <c r="C134" s="171">
        <v>192</v>
      </c>
      <c r="D134" s="171">
        <v>940</v>
      </c>
      <c r="E134" s="171">
        <f>SUM(A134:D134)</f>
        <v>3698</v>
      </c>
      <c r="F134" s="171"/>
      <c r="G134" s="171">
        <f>E134*I134</f>
        <v>628660</v>
      </c>
      <c r="H134" s="171"/>
      <c r="I134">
        <v>170</v>
      </c>
    </row>
    <row r="135" spans="1:8" ht="12.75" hidden="1">
      <c r="A135" s="171"/>
      <c r="B135" s="171"/>
      <c r="C135" s="171"/>
      <c r="D135" s="171"/>
      <c r="E135" s="171"/>
      <c r="F135" s="171"/>
      <c r="G135" s="287">
        <f>G134+G115+G95+G133</f>
        <v>1934442.7465426142</v>
      </c>
      <c r="H135" s="171"/>
    </row>
    <row r="136" spans="1:8" ht="13.5" hidden="1" thickBot="1">
      <c r="A136" s="171"/>
      <c r="B136" s="171"/>
      <c r="C136" s="171"/>
      <c r="D136" s="171"/>
      <c r="E136" s="171"/>
      <c r="F136" s="171"/>
      <c r="G136" s="171"/>
      <c r="H136" s="171"/>
    </row>
    <row r="137" spans="1:8" ht="16.5" hidden="1" thickBot="1">
      <c r="A137" s="327" t="s">
        <v>208</v>
      </c>
      <c r="B137" s="327"/>
      <c r="C137" s="328">
        <f>G125/80/3</f>
        <v>7.428666666666667</v>
      </c>
      <c r="D137" s="327"/>
      <c r="E137" s="327"/>
      <c r="F137" s="329" t="s">
        <v>209</v>
      </c>
      <c r="G137" s="330">
        <f>G115+G95</f>
        <v>1144349.7465426142</v>
      </c>
      <c r="H137" s="171"/>
    </row>
    <row r="138" spans="1:8" ht="15" hidden="1">
      <c r="A138" s="327" t="s">
        <v>210</v>
      </c>
      <c r="B138" s="327"/>
      <c r="C138" s="328">
        <f>C137/2</f>
        <v>3.7143333333333337</v>
      </c>
      <c r="D138" s="327"/>
      <c r="E138" s="327"/>
      <c r="F138" s="327"/>
      <c r="G138" s="327"/>
      <c r="H138" s="171"/>
    </row>
    <row r="139" spans="1:8" ht="15" hidden="1">
      <c r="A139" s="327"/>
      <c r="B139" s="327"/>
      <c r="C139" s="328"/>
      <c r="D139" s="327"/>
      <c r="E139" s="327"/>
      <c r="F139" s="327" t="s">
        <v>211</v>
      </c>
      <c r="G139" s="331">
        <f>G130+G125</f>
        <v>2995.46</v>
      </c>
      <c r="H139" s="171"/>
    </row>
    <row r="140" spans="1:8" ht="15" hidden="1">
      <c r="A140" s="327"/>
      <c r="B140" s="327"/>
      <c r="C140" s="327"/>
      <c r="D140" s="327"/>
      <c r="E140" s="327"/>
      <c r="F140" s="327" t="s">
        <v>212</v>
      </c>
      <c r="G140" s="332">
        <v>85</v>
      </c>
      <c r="H140" s="171"/>
    </row>
    <row r="141" spans="1:8" ht="15.75" hidden="1" thickBot="1">
      <c r="A141" s="327"/>
      <c r="B141" s="327"/>
      <c r="C141" s="327"/>
      <c r="D141" s="327"/>
      <c r="E141" s="327"/>
      <c r="F141" s="327" t="s">
        <v>213</v>
      </c>
      <c r="G141" s="332">
        <v>160</v>
      </c>
      <c r="H141" s="171"/>
    </row>
    <row r="142" spans="1:8" ht="16.5" hidden="1" thickBot="1">
      <c r="A142" s="327"/>
      <c r="B142" s="327"/>
      <c r="C142" s="327"/>
      <c r="D142" s="327"/>
      <c r="E142" s="327"/>
      <c r="F142" s="329" t="s">
        <v>214</v>
      </c>
      <c r="G142" s="330">
        <f>G125*G140+G130*G141</f>
        <v>345557.6</v>
      </c>
      <c r="H142" s="171"/>
    </row>
    <row r="143" spans="1:8" ht="15.75" hidden="1" thickBot="1">
      <c r="A143" s="327"/>
      <c r="B143" s="327"/>
      <c r="C143" s="327"/>
      <c r="D143" s="327"/>
      <c r="E143" s="327"/>
      <c r="F143" s="327"/>
      <c r="G143" s="327"/>
      <c r="H143" s="171"/>
    </row>
    <row r="144" spans="1:8" ht="16.5" hidden="1" thickBot="1">
      <c r="A144" s="327"/>
      <c r="B144" s="327"/>
      <c r="C144" s="327"/>
      <c r="D144" s="327"/>
      <c r="E144" s="327"/>
      <c r="F144" s="329" t="s">
        <v>215</v>
      </c>
      <c r="G144" s="330">
        <f>G142+G137</f>
        <v>1489907.346542614</v>
      </c>
      <c r="H144" s="171"/>
    </row>
    <row r="145" spans="1:8" ht="12.75">
      <c r="A145" s="171"/>
      <c r="B145" s="333"/>
      <c r="C145" s="171"/>
      <c r="D145" s="171"/>
      <c r="E145" s="171"/>
      <c r="F145" s="171"/>
      <c r="G145" s="171"/>
      <c r="H145" s="171"/>
    </row>
    <row r="146" spans="1:8" ht="12.75">
      <c r="A146" s="171"/>
      <c r="B146" s="333"/>
      <c r="C146" s="171"/>
      <c r="D146" s="171"/>
      <c r="E146" s="171"/>
      <c r="F146" s="171"/>
      <c r="G146" s="171"/>
      <c r="H146" s="171"/>
    </row>
    <row r="147" spans="1:8" ht="12.75">
      <c r="A147" s="171"/>
      <c r="B147" s="333"/>
      <c r="C147" s="171"/>
      <c r="D147" s="171"/>
      <c r="E147" s="171"/>
      <c r="F147" s="171"/>
      <c r="G147" s="171"/>
      <c r="H147" s="171"/>
    </row>
  </sheetData>
  <printOptions gridLines="1"/>
  <pageMargins left="0.17" right="0.17" top="0.68" bottom="0.37" header="0.24" footer="0.17"/>
  <pageSetup fitToHeight="1" fitToWidth="1" horizontalDpi="600" verticalDpi="600" orientation="landscape" scale="59" r:id="rId1"/>
  <headerFooter alignWithMargins="0">
    <oddHeader>&amp;C&amp;"Arial,Bold"&amp;14NCSX June 2007 ETC 
TABLE II - Materials and Subcontracts</oddHeader>
    <oddFooter xml:space="preserve">&amp;L&amp;F&amp;C&amp;"Arial,Bold"&amp;A   page &amp;P of &amp;N &amp;R &amp;D    &amp;T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O178"/>
  <sheetViews>
    <sheetView workbookViewId="0" topLeftCell="A9">
      <selection activeCell="J40" sqref="J40"/>
    </sheetView>
  </sheetViews>
  <sheetFormatPr defaultColWidth="9.140625" defaultRowHeight="12.75"/>
  <cols>
    <col min="1" max="1" width="30.00390625" style="0" customWidth="1"/>
    <col min="5" max="5" width="11.140625" style="0" bestFit="1" customWidth="1"/>
    <col min="6" max="6" width="4.140625" style="0" customWidth="1"/>
    <col min="7" max="7" width="7.28125" style="0" customWidth="1"/>
    <col min="8" max="10" width="5.7109375" style="0" customWidth="1"/>
    <col min="11" max="11" width="6.00390625" style="0" customWidth="1"/>
    <col min="12" max="12" width="5.7109375" style="0" customWidth="1"/>
    <col min="13" max="13" width="6.00390625" style="0" customWidth="1"/>
    <col min="14" max="17" width="5.7109375" style="0" customWidth="1"/>
  </cols>
  <sheetData>
    <row r="1" s="5" customFormat="1" ht="20.25">
      <c r="A1" s="5" t="s">
        <v>30</v>
      </c>
    </row>
    <row r="2" s="5" customFormat="1" ht="20.25">
      <c r="A2" s="5" t="s">
        <v>31</v>
      </c>
    </row>
    <row r="3" s="5" customFormat="1" ht="20.25">
      <c r="A3" s="5" t="s">
        <v>32</v>
      </c>
    </row>
    <row r="4" s="5" customFormat="1" ht="20.25">
      <c r="A4" s="5" t="s">
        <v>33</v>
      </c>
    </row>
    <row r="5" s="5" customFormat="1" ht="20.25">
      <c r="A5" s="5" t="s">
        <v>34</v>
      </c>
    </row>
    <row r="6" spans="1:7" ht="20.25">
      <c r="A6" s="5"/>
      <c r="G6" s="5"/>
    </row>
    <row r="7" s="47" customFormat="1" ht="12.75"/>
    <row r="8" spans="1:15" ht="18.75" thickBot="1">
      <c r="A8" s="6" t="s">
        <v>7</v>
      </c>
      <c r="B8" s="7"/>
      <c r="C8" s="7"/>
      <c r="D8" s="7"/>
      <c r="E8" s="7"/>
      <c r="F8" s="7"/>
      <c r="G8" s="7"/>
      <c r="H8" s="7"/>
      <c r="I8" s="7"/>
      <c r="J8" s="7"/>
      <c r="K8" s="7"/>
      <c r="L8" s="7"/>
      <c r="M8" s="7"/>
      <c r="N8" s="7"/>
      <c r="O8" s="7"/>
    </row>
    <row r="10" ht="12.75">
      <c r="A10" s="1" t="s">
        <v>24</v>
      </c>
    </row>
    <row r="11" spans="1:15" ht="12.75" hidden="1">
      <c r="A11" s="8"/>
      <c r="B11" s="8"/>
      <c r="C11" s="8"/>
      <c r="D11" s="8"/>
      <c r="E11" s="8"/>
      <c r="F11" s="8"/>
      <c r="G11" s="8"/>
      <c r="H11" s="8"/>
      <c r="I11" s="8"/>
      <c r="J11" s="8"/>
      <c r="K11" s="8"/>
      <c r="L11" s="8"/>
      <c r="M11" s="8"/>
      <c r="N11" s="8"/>
      <c r="O11" s="8"/>
    </row>
    <row r="12" spans="1:15" ht="12.75" hidden="1">
      <c r="A12" s="22"/>
      <c r="B12" s="19"/>
      <c r="C12" s="38"/>
      <c r="D12" s="19"/>
      <c r="E12" s="8"/>
      <c r="F12" s="8"/>
      <c r="G12" s="8"/>
      <c r="H12" s="8"/>
      <c r="I12" s="8"/>
      <c r="J12" s="8"/>
      <c r="K12" s="8"/>
      <c r="L12" s="8"/>
      <c r="M12" s="8"/>
      <c r="N12" s="8"/>
      <c r="O12" s="8"/>
    </row>
    <row r="13" spans="1:15" ht="12.75">
      <c r="A13" s="1"/>
      <c r="E13" s="22"/>
      <c r="F13" s="22"/>
      <c r="G13" s="22"/>
      <c r="H13" s="22"/>
      <c r="I13" s="22"/>
      <c r="J13" s="22"/>
      <c r="K13" s="359"/>
      <c r="L13" s="359"/>
      <c r="M13" s="359"/>
      <c r="N13" s="359"/>
      <c r="O13" s="8"/>
    </row>
    <row r="14" spans="5:15" ht="12.75">
      <c r="E14" s="22"/>
      <c r="F14" s="22"/>
      <c r="G14" s="22"/>
      <c r="H14" s="22"/>
      <c r="I14" s="22"/>
      <c r="J14" s="22"/>
      <c r="K14" s="8"/>
      <c r="L14" s="8"/>
      <c r="M14" s="8"/>
      <c r="N14" s="8"/>
      <c r="O14" s="8"/>
    </row>
    <row r="15" spans="13:15" ht="12.75">
      <c r="M15" s="16"/>
      <c r="N15" s="14"/>
      <c r="O15" s="8"/>
    </row>
    <row r="16" spans="13:15" ht="12.75">
      <c r="M16" s="16"/>
      <c r="N16" s="14"/>
      <c r="O16" s="8"/>
    </row>
    <row r="17" spans="13:15" ht="12.75">
      <c r="M17" s="16"/>
      <c r="N17" s="14"/>
      <c r="O17" s="8"/>
    </row>
    <row r="18" spans="13:15" ht="12.75">
      <c r="M18" s="15"/>
      <c r="N18" s="14"/>
      <c r="O18" s="8"/>
    </row>
    <row r="19" spans="13:15" ht="12.75">
      <c r="M19" s="16"/>
      <c r="N19" s="14"/>
      <c r="O19" s="8"/>
    </row>
    <row r="20" spans="13:15" ht="12.75">
      <c r="M20" s="16"/>
      <c r="N20" s="14"/>
      <c r="O20" s="8"/>
    </row>
    <row r="21" spans="13:15" ht="12.75">
      <c r="M21" s="16"/>
      <c r="N21" s="14"/>
      <c r="O21" s="8"/>
    </row>
    <row r="22" spans="13:15" ht="12.75">
      <c r="M22" s="16"/>
      <c r="N22" s="14"/>
      <c r="O22" s="8"/>
    </row>
    <row r="23" spans="13:15" ht="12.75">
      <c r="M23" s="16"/>
      <c r="N23" s="14"/>
      <c r="O23" s="8"/>
    </row>
    <row r="24" spans="13:15" ht="12.75">
      <c r="M24" s="16"/>
      <c r="N24" s="14"/>
      <c r="O24" s="8"/>
    </row>
    <row r="25" spans="13:15" ht="12.75">
      <c r="M25" s="16"/>
      <c r="N25" s="14"/>
      <c r="O25" s="8"/>
    </row>
    <row r="26" spans="13:15" ht="12.75">
      <c r="M26" s="16"/>
      <c r="N26" s="14"/>
      <c r="O26" s="8"/>
    </row>
    <row r="27" spans="13:15" ht="12.75">
      <c r="M27" s="16"/>
      <c r="N27" s="14"/>
      <c r="O27" s="8"/>
    </row>
    <row r="28" spans="13:15" ht="12.75">
      <c r="M28" s="16"/>
      <c r="N28" s="14"/>
      <c r="O28" s="8"/>
    </row>
    <row r="29" spans="13:15" ht="12.75">
      <c r="M29" s="16"/>
      <c r="N29" s="14"/>
      <c r="O29" s="8"/>
    </row>
    <row r="30" spans="13:15" ht="12.75">
      <c r="M30" s="344"/>
      <c r="N30" s="344"/>
      <c r="O30" s="8"/>
    </row>
    <row r="31" spans="13:15" ht="12.75">
      <c r="M31" s="18"/>
      <c r="N31" s="18"/>
      <c r="O31" s="8"/>
    </row>
    <row r="32" spans="13:15" ht="12.75">
      <c r="M32" s="18"/>
      <c r="N32" s="18"/>
      <c r="O32" s="8"/>
    </row>
    <row r="33" spans="13:15" ht="12.75">
      <c r="M33" s="344"/>
      <c r="N33" s="344"/>
      <c r="O33" s="8"/>
    </row>
    <row r="34" spans="13:15" ht="12.75">
      <c r="M34" s="16"/>
      <c r="N34" s="16"/>
      <c r="O34" s="8"/>
    </row>
    <row r="35" spans="1:15" ht="12.75">
      <c r="A35" s="12"/>
      <c r="B35" s="12"/>
      <c r="C35" s="22"/>
      <c r="D35" s="8"/>
      <c r="E35" s="16"/>
      <c r="F35" s="17"/>
      <c r="G35" s="17"/>
      <c r="H35" s="16"/>
      <c r="I35" s="16"/>
      <c r="J35" s="18"/>
      <c r="K35" s="17"/>
      <c r="L35" s="17"/>
      <c r="M35" s="16"/>
      <c r="N35" s="16"/>
      <c r="O35" s="8"/>
    </row>
    <row r="36" spans="1:15" ht="12.75">
      <c r="A36" s="12"/>
      <c r="B36" s="8"/>
      <c r="C36" s="8"/>
      <c r="D36" s="8"/>
      <c r="E36" s="8"/>
      <c r="F36" s="8"/>
      <c r="G36" s="8"/>
      <c r="H36" s="8"/>
      <c r="I36" s="8"/>
      <c r="J36" s="8"/>
      <c r="K36" s="8"/>
      <c r="L36" s="8"/>
      <c r="M36" s="8"/>
      <c r="N36" s="8"/>
      <c r="O36" s="8"/>
    </row>
    <row r="37" spans="1:15" ht="12.75">
      <c r="A37" s="12"/>
      <c r="B37" s="22"/>
      <c r="C37" s="8"/>
      <c r="D37" s="8"/>
      <c r="E37" s="39"/>
      <c r="F37" s="348"/>
      <c r="G37" s="348"/>
      <c r="H37" s="356"/>
      <c r="I37" s="356"/>
      <c r="J37" s="8"/>
      <c r="K37" s="8"/>
      <c r="L37" s="8"/>
      <c r="M37" s="8"/>
      <c r="N37" s="8"/>
      <c r="O37" s="8"/>
    </row>
    <row r="38" spans="1:15" ht="12.75">
      <c r="A38" s="12"/>
      <c r="B38" s="22"/>
      <c r="C38" s="8"/>
      <c r="D38" s="8"/>
      <c r="E38" s="39"/>
      <c r="F38" s="348"/>
      <c r="G38" s="348"/>
      <c r="H38" s="356"/>
      <c r="I38" s="356"/>
      <c r="J38" s="8"/>
      <c r="K38" s="8"/>
      <c r="L38" s="8"/>
      <c r="M38" s="8"/>
      <c r="N38" s="8"/>
      <c r="O38" s="8"/>
    </row>
    <row r="39" spans="1:15" ht="12.75">
      <c r="A39" s="12"/>
      <c r="B39" s="22"/>
      <c r="C39" s="8"/>
      <c r="D39" s="8"/>
      <c r="E39" s="14"/>
      <c r="F39" s="15"/>
      <c r="G39" s="14"/>
      <c r="H39" s="16"/>
      <c r="I39" s="14"/>
      <c r="J39" s="8"/>
      <c r="K39" s="8"/>
      <c r="L39" s="8"/>
      <c r="M39" s="8"/>
      <c r="N39" s="8"/>
      <c r="O39" s="8"/>
    </row>
    <row r="40" spans="1:15" ht="12.75">
      <c r="A40" s="12"/>
      <c r="B40" s="22"/>
      <c r="C40" s="8"/>
      <c r="D40" s="8"/>
      <c r="E40" s="14"/>
      <c r="F40" s="15"/>
      <c r="G40" s="14"/>
      <c r="H40" s="16"/>
      <c r="I40" s="14"/>
      <c r="J40" s="8"/>
      <c r="K40" s="8"/>
      <c r="L40" s="8"/>
      <c r="M40" s="8"/>
      <c r="N40" s="8"/>
      <c r="O40" s="8"/>
    </row>
    <row r="41" spans="1:15" ht="12.75">
      <c r="A41" s="12"/>
      <c r="B41" s="22"/>
      <c r="C41" s="8"/>
      <c r="D41" s="8"/>
      <c r="E41" s="14"/>
      <c r="F41" s="15"/>
      <c r="G41" s="14"/>
      <c r="H41" s="16"/>
      <c r="I41" s="14"/>
      <c r="J41" s="8"/>
      <c r="K41" s="8"/>
      <c r="L41" s="8"/>
      <c r="M41" s="8"/>
      <c r="N41" s="8"/>
      <c r="O41" s="8"/>
    </row>
    <row r="42" spans="1:15" ht="12.75">
      <c r="A42" s="32"/>
      <c r="B42" s="8"/>
      <c r="C42" s="8"/>
      <c r="D42" s="8"/>
      <c r="E42" s="14"/>
      <c r="F42" s="15"/>
      <c r="G42" s="14"/>
      <c r="H42" s="16"/>
      <c r="I42" s="14"/>
      <c r="J42" s="8"/>
      <c r="K42" s="8"/>
      <c r="L42" s="8"/>
      <c r="M42" s="8"/>
      <c r="N42" s="8"/>
      <c r="O42" s="8"/>
    </row>
    <row r="43" spans="1:15" ht="12.75">
      <c r="A43" s="32"/>
      <c r="B43" s="32"/>
      <c r="C43" s="8"/>
      <c r="D43" s="8"/>
      <c r="E43" s="14"/>
      <c r="F43" s="15"/>
      <c r="G43" s="14"/>
      <c r="H43" s="16"/>
      <c r="I43" s="14"/>
      <c r="J43" s="8"/>
      <c r="K43" s="8"/>
      <c r="L43" s="8"/>
      <c r="M43" s="8"/>
      <c r="N43" s="8"/>
      <c r="O43" s="8"/>
    </row>
    <row r="44" spans="1:15" ht="12.75">
      <c r="A44" s="32"/>
      <c r="B44" s="32"/>
      <c r="C44" s="8"/>
      <c r="D44" s="8"/>
      <c r="E44" s="14"/>
      <c r="F44" s="15"/>
      <c r="G44" s="14"/>
      <c r="H44" s="16"/>
      <c r="I44" s="14"/>
      <c r="J44" s="8"/>
      <c r="K44" s="8"/>
      <c r="L44" s="8"/>
      <c r="M44" s="8"/>
      <c r="N44" s="8"/>
      <c r="O44" s="8"/>
    </row>
    <row r="45" spans="1:15" ht="12.75">
      <c r="A45" s="24"/>
      <c r="B45" s="32"/>
      <c r="C45" s="8"/>
      <c r="D45" s="8"/>
      <c r="E45" s="17"/>
      <c r="F45" s="15"/>
      <c r="G45" s="14"/>
      <c r="H45" s="16"/>
      <c r="I45" s="14"/>
      <c r="J45" s="8"/>
      <c r="K45" s="8"/>
      <c r="L45" s="8"/>
      <c r="M45" s="8"/>
      <c r="N45" s="8"/>
      <c r="O45" s="8"/>
    </row>
    <row r="46" spans="1:15" ht="12.75">
      <c r="A46" s="24"/>
      <c r="B46" s="32"/>
      <c r="C46" s="8"/>
      <c r="D46" s="8"/>
      <c r="E46" s="8"/>
      <c r="F46" s="349"/>
      <c r="G46" s="349"/>
      <c r="H46" s="16"/>
      <c r="I46" s="14"/>
      <c r="J46" s="8"/>
      <c r="K46" s="8"/>
      <c r="L46" s="8"/>
      <c r="M46" s="8"/>
      <c r="N46" s="8"/>
      <c r="O46" s="8"/>
    </row>
    <row r="47" spans="1:15" ht="12.75">
      <c r="A47" s="12"/>
      <c r="B47" s="32"/>
      <c r="C47" s="8"/>
      <c r="D47" s="8"/>
      <c r="E47" s="14"/>
      <c r="F47" s="15"/>
      <c r="G47" s="14"/>
      <c r="H47" s="16"/>
      <c r="I47" s="14"/>
      <c r="J47" s="8"/>
      <c r="K47" s="8"/>
      <c r="L47" s="8"/>
      <c r="M47" s="8"/>
      <c r="N47" s="8"/>
      <c r="O47" s="8"/>
    </row>
    <row r="48" spans="1:15" ht="12.75">
      <c r="A48" s="12"/>
      <c r="B48" s="22"/>
      <c r="C48" s="8"/>
      <c r="D48" s="8"/>
      <c r="E48" s="14"/>
      <c r="F48" s="15"/>
      <c r="G48" s="14"/>
      <c r="H48" s="16"/>
      <c r="I48" s="14"/>
      <c r="J48" s="8"/>
      <c r="K48" s="8"/>
      <c r="L48" s="8"/>
      <c r="M48" s="8"/>
      <c r="N48" s="8"/>
      <c r="O48" s="8"/>
    </row>
    <row r="49" spans="1:15" ht="12.75">
      <c r="A49" s="32"/>
      <c r="B49" s="8"/>
      <c r="C49" s="8"/>
      <c r="D49" s="8"/>
      <c r="E49" s="14"/>
      <c r="F49" s="15"/>
      <c r="G49" s="14"/>
      <c r="H49" s="16"/>
      <c r="I49" s="14"/>
      <c r="J49" s="8"/>
      <c r="K49" s="8"/>
      <c r="L49" s="8"/>
      <c r="M49" s="8"/>
      <c r="N49" s="8"/>
      <c r="O49" s="8"/>
    </row>
    <row r="50" spans="1:15" ht="12.75">
      <c r="A50" s="32"/>
      <c r="B50" s="32"/>
      <c r="C50" s="8"/>
      <c r="D50" s="8"/>
      <c r="E50" s="14"/>
      <c r="F50" s="15"/>
      <c r="G50" s="14"/>
      <c r="H50" s="16"/>
      <c r="I50" s="14"/>
      <c r="J50" s="8"/>
      <c r="K50" s="8"/>
      <c r="L50" s="8"/>
      <c r="M50" s="8"/>
      <c r="N50" s="8"/>
      <c r="O50" s="8"/>
    </row>
    <row r="51" spans="1:15" ht="12.75">
      <c r="A51" s="24"/>
      <c r="B51" s="32"/>
      <c r="C51" s="8"/>
      <c r="D51" s="8"/>
      <c r="E51" s="15"/>
      <c r="F51" s="15"/>
      <c r="G51" s="14"/>
      <c r="H51" s="16"/>
      <c r="I51" s="14"/>
      <c r="J51" s="8"/>
      <c r="K51" s="8"/>
      <c r="L51" s="8"/>
      <c r="M51" s="8"/>
      <c r="N51" s="8"/>
      <c r="O51" s="8"/>
    </row>
    <row r="52" spans="1:15" ht="12.75">
      <c r="A52" s="24"/>
      <c r="B52" s="32"/>
      <c r="C52" s="8"/>
      <c r="D52" s="8"/>
      <c r="E52" s="14"/>
      <c r="F52" s="15"/>
      <c r="G52" s="14"/>
      <c r="H52" s="16"/>
      <c r="I52" s="14"/>
      <c r="J52" s="8"/>
      <c r="K52" s="8"/>
      <c r="L52" s="8"/>
      <c r="M52" s="8"/>
      <c r="N52" s="8"/>
      <c r="O52" s="8"/>
    </row>
    <row r="53" spans="1:15" ht="12.75">
      <c r="A53" s="12"/>
      <c r="B53" s="32"/>
      <c r="C53" s="8"/>
      <c r="D53" s="8"/>
      <c r="E53" s="16"/>
      <c r="F53" s="350"/>
      <c r="G53" s="350"/>
      <c r="H53" s="344"/>
      <c r="I53" s="344"/>
      <c r="J53" s="8"/>
      <c r="K53" s="8"/>
      <c r="L53" s="8"/>
      <c r="M53" s="8"/>
      <c r="N53" s="8"/>
      <c r="O53" s="8"/>
    </row>
    <row r="54" spans="1:15" ht="12.75">
      <c r="A54" s="12"/>
      <c r="B54" s="22"/>
      <c r="C54" s="8"/>
      <c r="D54" s="8"/>
      <c r="E54" s="16"/>
      <c r="F54" s="350"/>
      <c r="G54" s="350"/>
      <c r="H54" s="344"/>
      <c r="I54" s="344"/>
      <c r="J54" s="8"/>
      <c r="K54" s="8"/>
      <c r="L54" s="8"/>
      <c r="M54" s="8"/>
      <c r="N54" s="8"/>
      <c r="O54" s="8"/>
    </row>
    <row r="55" spans="1:15" ht="12.75">
      <c r="A55" s="12"/>
      <c r="B55" s="22"/>
      <c r="C55" s="8"/>
      <c r="D55" s="16"/>
      <c r="E55" s="14"/>
      <c r="F55" s="15"/>
      <c r="G55" s="14"/>
      <c r="H55" s="16"/>
      <c r="I55" s="14"/>
      <c r="J55" s="8"/>
      <c r="K55" s="8"/>
      <c r="L55" s="8"/>
      <c r="M55" s="8"/>
      <c r="N55" s="8"/>
      <c r="O55" s="8"/>
    </row>
    <row r="56" spans="1:15" ht="12.75">
      <c r="A56" s="12"/>
      <c r="B56" s="12"/>
      <c r="C56" s="12"/>
      <c r="D56" s="12"/>
      <c r="E56" s="12"/>
      <c r="F56" s="12"/>
      <c r="G56" s="12"/>
      <c r="H56" s="350"/>
      <c r="I56" s="350"/>
      <c r="J56" s="8"/>
      <c r="K56" s="8"/>
      <c r="L56" s="8"/>
      <c r="M56" s="8"/>
      <c r="N56" s="8"/>
      <c r="O56" s="8"/>
    </row>
    <row r="57" spans="1:15" ht="12.75">
      <c r="A57" s="8"/>
      <c r="B57" s="8"/>
      <c r="C57" s="8"/>
      <c r="D57" s="8"/>
      <c r="E57" s="8"/>
      <c r="F57" s="8"/>
      <c r="G57" s="8"/>
      <c r="H57" s="8"/>
      <c r="I57" s="8"/>
      <c r="J57" s="18"/>
      <c r="K57" s="18"/>
      <c r="L57" s="8"/>
      <c r="M57" s="8"/>
      <c r="N57" s="8"/>
      <c r="O57" s="8"/>
    </row>
    <row r="58" spans="1:15" ht="12.75">
      <c r="A58" s="12"/>
      <c r="B58" s="22"/>
      <c r="C58" s="8"/>
      <c r="D58" s="16"/>
      <c r="E58" s="23"/>
      <c r="F58" s="15"/>
      <c r="G58" s="14"/>
      <c r="H58" s="16"/>
      <c r="I58" s="14"/>
      <c r="J58" s="18"/>
      <c r="K58" s="18"/>
      <c r="L58" s="18"/>
      <c r="M58" s="8"/>
      <c r="N58" s="8"/>
      <c r="O58" s="8"/>
    </row>
    <row r="59" spans="1:15" ht="12.75">
      <c r="A59" s="12"/>
      <c r="B59" s="22"/>
      <c r="C59" s="8"/>
      <c r="D59" s="13"/>
      <c r="E59" s="14"/>
      <c r="F59" s="15"/>
      <c r="G59" s="357"/>
      <c r="H59" s="357"/>
      <c r="I59" s="358"/>
      <c r="J59" s="358"/>
      <c r="K59" s="19"/>
      <c r="L59" s="8"/>
      <c r="M59" s="8"/>
      <c r="N59" s="8"/>
      <c r="O59" s="8"/>
    </row>
    <row r="60" spans="1:15" ht="12.75">
      <c r="A60" s="12"/>
      <c r="B60" s="22"/>
      <c r="C60" s="8"/>
      <c r="D60" s="13"/>
      <c r="E60" s="355"/>
      <c r="F60" s="355"/>
      <c r="G60" s="348"/>
      <c r="H60" s="348"/>
      <c r="I60" s="348"/>
      <c r="J60" s="348"/>
      <c r="K60" s="19"/>
      <c r="L60" s="8"/>
      <c r="M60" s="8"/>
      <c r="N60" s="8"/>
      <c r="O60" s="8"/>
    </row>
    <row r="61" spans="1:15" ht="12.75">
      <c r="A61" s="12"/>
      <c r="B61" s="22"/>
      <c r="C61" s="8"/>
      <c r="D61" s="13"/>
      <c r="E61" s="346"/>
      <c r="F61" s="346"/>
      <c r="G61" s="348"/>
      <c r="H61" s="348"/>
      <c r="I61" s="348"/>
      <c r="J61" s="348"/>
      <c r="K61" s="18"/>
      <c r="L61" s="8"/>
      <c r="M61" s="8"/>
      <c r="N61" s="8"/>
      <c r="O61" s="8"/>
    </row>
    <row r="62" spans="1:15" ht="12.75">
      <c r="A62" s="12"/>
      <c r="B62" s="22"/>
      <c r="C62" s="8"/>
      <c r="D62" s="13"/>
      <c r="E62" s="14"/>
      <c r="F62" s="15"/>
      <c r="G62" s="14"/>
      <c r="H62" s="16"/>
      <c r="I62" s="14"/>
      <c r="J62" s="18"/>
      <c r="K62" s="18"/>
      <c r="L62" s="8"/>
      <c r="M62" s="8"/>
      <c r="N62" s="8"/>
      <c r="O62" s="8"/>
    </row>
    <row r="63" spans="1:15" ht="12.75">
      <c r="A63" s="12"/>
      <c r="B63" s="22"/>
      <c r="C63" s="8"/>
      <c r="D63" s="13"/>
      <c r="E63" s="14"/>
      <c r="F63" s="14"/>
      <c r="G63" s="15"/>
      <c r="H63" s="14"/>
      <c r="I63" s="17"/>
      <c r="J63" s="14"/>
      <c r="K63" s="14"/>
      <c r="L63" s="8"/>
      <c r="M63" s="8"/>
      <c r="N63" s="8"/>
      <c r="O63" s="8"/>
    </row>
    <row r="64" spans="1:15" ht="12.75">
      <c r="A64" s="32"/>
      <c r="B64" s="8"/>
      <c r="C64" s="8"/>
      <c r="D64" s="13"/>
      <c r="E64" s="347"/>
      <c r="F64" s="347"/>
      <c r="G64" s="344"/>
      <c r="H64" s="344"/>
      <c r="I64" s="344"/>
      <c r="J64" s="344"/>
      <c r="K64" s="14"/>
      <c r="L64" s="8"/>
      <c r="M64" s="8"/>
      <c r="N64" s="8"/>
      <c r="O64" s="8"/>
    </row>
    <row r="65" spans="1:15" ht="12.75">
      <c r="A65" s="12"/>
      <c r="B65" s="22"/>
      <c r="C65" s="8"/>
      <c r="D65" s="13"/>
      <c r="E65" s="14"/>
      <c r="F65" s="14"/>
      <c r="G65" s="344"/>
      <c r="H65" s="344"/>
      <c r="I65" s="344"/>
      <c r="J65" s="344"/>
      <c r="K65" s="14"/>
      <c r="L65" s="8"/>
      <c r="M65" s="8"/>
      <c r="N65" s="8"/>
      <c r="O65" s="8"/>
    </row>
    <row r="66" spans="1:15" ht="12.75">
      <c r="A66" s="12"/>
      <c r="B66" s="9"/>
      <c r="C66" s="8"/>
      <c r="D66" s="13"/>
      <c r="E66" s="14"/>
      <c r="F66" s="14"/>
      <c r="G66" s="16"/>
      <c r="H66" s="14"/>
      <c r="I66" s="17"/>
      <c r="J66" s="14"/>
      <c r="K66" s="14"/>
      <c r="L66" s="8"/>
      <c r="M66" s="8"/>
      <c r="N66" s="8"/>
      <c r="O66" s="8"/>
    </row>
    <row r="67" spans="1:15" ht="12.75">
      <c r="A67" s="32"/>
      <c r="B67" s="8"/>
      <c r="C67" s="8"/>
      <c r="D67" s="13"/>
      <c r="E67" s="347"/>
      <c r="F67" s="347"/>
      <c r="G67" s="344"/>
      <c r="H67" s="344"/>
      <c r="I67" s="344"/>
      <c r="J67" s="344"/>
      <c r="K67" s="14"/>
      <c r="L67" s="8"/>
      <c r="M67" s="8"/>
      <c r="N67" s="8"/>
      <c r="O67" s="8"/>
    </row>
    <row r="68" spans="1:15" ht="12.75">
      <c r="A68" s="11"/>
      <c r="B68" s="8"/>
      <c r="C68" s="8"/>
      <c r="D68" s="13"/>
      <c r="E68" s="14"/>
      <c r="F68" s="14"/>
      <c r="G68" s="344"/>
      <c r="H68" s="344"/>
      <c r="I68" s="344"/>
      <c r="J68" s="344"/>
      <c r="K68" s="14"/>
      <c r="L68" s="8"/>
      <c r="M68" s="8"/>
      <c r="N68" s="8"/>
      <c r="O68" s="8"/>
    </row>
    <row r="69" spans="1:15" ht="12.75">
      <c r="A69" s="12"/>
      <c r="B69" s="24"/>
      <c r="C69" s="8"/>
      <c r="D69" s="13"/>
      <c r="E69" s="14"/>
      <c r="F69" s="14"/>
      <c r="G69" s="344"/>
      <c r="H69" s="344"/>
      <c r="I69" s="344"/>
      <c r="J69" s="344"/>
      <c r="K69" s="14"/>
      <c r="L69" s="8"/>
      <c r="M69" s="8"/>
      <c r="N69" s="8"/>
      <c r="O69" s="8"/>
    </row>
    <row r="70" spans="1:15" ht="12.75">
      <c r="A70" s="12"/>
      <c r="B70" s="9"/>
      <c r="C70" s="8"/>
      <c r="D70" s="13"/>
      <c r="E70" s="14"/>
      <c r="F70" s="14"/>
      <c r="G70" s="16"/>
      <c r="H70" s="14"/>
      <c r="I70" s="17"/>
      <c r="J70" s="14"/>
      <c r="K70" s="14"/>
      <c r="L70" s="8"/>
      <c r="M70" s="8"/>
      <c r="N70" s="8"/>
      <c r="O70" s="8"/>
    </row>
    <row r="71" spans="1:15" ht="12.75">
      <c r="A71" s="32"/>
      <c r="B71" s="8"/>
      <c r="C71" s="8"/>
      <c r="D71" s="13"/>
      <c r="E71" s="347"/>
      <c r="F71" s="347"/>
      <c r="G71" s="344"/>
      <c r="H71" s="344"/>
      <c r="I71" s="344"/>
      <c r="J71" s="344"/>
      <c r="K71" s="14"/>
      <c r="L71" s="8"/>
      <c r="M71" s="8"/>
      <c r="N71" s="8"/>
      <c r="O71" s="8"/>
    </row>
    <row r="72" spans="1:15" ht="12.75">
      <c r="A72" s="32"/>
      <c r="B72" s="8"/>
      <c r="C72" s="8"/>
      <c r="D72" s="13"/>
      <c r="E72" s="347"/>
      <c r="F72" s="347"/>
      <c r="G72" s="344"/>
      <c r="H72" s="344"/>
      <c r="I72" s="344"/>
      <c r="J72" s="344"/>
      <c r="K72" s="14"/>
      <c r="L72" s="8"/>
      <c r="M72" s="8"/>
      <c r="N72" s="8"/>
      <c r="O72" s="8"/>
    </row>
    <row r="73" spans="1:15" ht="12.75">
      <c r="A73" s="32"/>
      <c r="B73" s="8"/>
      <c r="C73" s="8"/>
      <c r="D73" s="13"/>
      <c r="E73" s="347"/>
      <c r="F73" s="347"/>
      <c r="G73" s="344"/>
      <c r="H73" s="344"/>
      <c r="I73" s="344"/>
      <c r="J73" s="344"/>
      <c r="K73" s="14"/>
      <c r="L73" s="8"/>
      <c r="M73" s="8"/>
      <c r="N73" s="8"/>
      <c r="O73" s="8"/>
    </row>
    <row r="74" spans="1:15" ht="12.75">
      <c r="A74" s="12"/>
      <c r="B74" s="32"/>
      <c r="C74" s="8"/>
      <c r="D74" s="13"/>
      <c r="E74" s="14"/>
      <c r="F74" s="14"/>
      <c r="G74" s="344"/>
      <c r="H74" s="344"/>
      <c r="I74" s="344"/>
      <c r="J74" s="344"/>
      <c r="K74" s="14"/>
      <c r="L74" s="8"/>
      <c r="M74" s="8"/>
      <c r="N74" s="8"/>
      <c r="O74" s="8"/>
    </row>
    <row r="75" spans="1:15" ht="12.75">
      <c r="A75" s="12"/>
      <c r="B75" s="22"/>
      <c r="C75" s="8"/>
      <c r="D75" s="13"/>
      <c r="E75" s="14"/>
      <c r="F75" s="14"/>
      <c r="G75" s="344"/>
      <c r="H75" s="344"/>
      <c r="I75" s="344"/>
      <c r="J75" s="344"/>
      <c r="K75" s="14"/>
      <c r="L75" s="8"/>
      <c r="M75" s="8"/>
      <c r="N75" s="8"/>
      <c r="O75" s="8"/>
    </row>
    <row r="76" spans="1:15" ht="12.75">
      <c r="A76" s="12"/>
      <c r="B76" s="9"/>
      <c r="C76" s="8"/>
      <c r="D76" s="13"/>
      <c r="E76" s="14"/>
      <c r="F76" s="14"/>
      <c r="G76" s="16"/>
      <c r="H76" s="14"/>
      <c r="I76" s="17"/>
      <c r="J76" s="14"/>
      <c r="K76" s="18"/>
      <c r="L76" s="8"/>
      <c r="M76" s="8"/>
      <c r="N76" s="8"/>
      <c r="O76" s="8"/>
    </row>
    <row r="77" spans="1:15" ht="12.75">
      <c r="A77" s="11"/>
      <c r="B77" s="8"/>
      <c r="C77" s="8"/>
      <c r="D77" s="13"/>
      <c r="E77" s="14"/>
      <c r="F77" s="14"/>
      <c r="G77" s="16"/>
      <c r="H77" s="14"/>
      <c r="I77" s="17"/>
      <c r="J77" s="14"/>
      <c r="K77" s="18"/>
      <c r="L77" s="8"/>
      <c r="M77" s="8"/>
      <c r="N77" s="8"/>
      <c r="O77" s="8"/>
    </row>
    <row r="78" spans="1:15" ht="12.75">
      <c r="A78" s="33"/>
      <c r="B78" s="8"/>
      <c r="C78" s="8"/>
      <c r="D78" s="13"/>
      <c r="E78" s="354"/>
      <c r="F78" s="354"/>
      <c r="G78" s="344"/>
      <c r="H78" s="344"/>
      <c r="I78" s="344"/>
      <c r="J78" s="344"/>
      <c r="K78" s="14"/>
      <c r="L78" s="8"/>
      <c r="M78" s="8"/>
      <c r="N78" s="8"/>
      <c r="O78" s="8"/>
    </row>
    <row r="79" spans="1:15" ht="12.75">
      <c r="A79" s="11"/>
      <c r="B79" s="8"/>
      <c r="C79" s="8"/>
      <c r="D79" s="13"/>
      <c r="E79" s="30"/>
      <c r="F79" s="30"/>
      <c r="G79" s="344"/>
      <c r="H79" s="344"/>
      <c r="I79" s="344"/>
      <c r="J79" s="344"/>
      <c r="K79" s="18"/>
      <c r="L79" s="8"/>
      <c r="M79" s="8"/>
      <c r="N79" s="8"/>
      <c r="O79" s="8"/>
    </row>
    <row r="80" spans="1:15" ht="12.75">
      <c r="A80" s="11"/>
      <c r="B80" s="8"/>
      <c r="C80" s="8"/>
      <c r="D80" s="13"/>
      <c r="E80" s="354"/>
      <c r="F80" s="354"/>
      <c r="G80" s="344"/>
      <c r="H80" s="344"/>
      <c r="I80" s="344"/>
      <c r="J80" s="344"/>
      <c r="K80" s="14"/>
      <c r="L80" s="8"/>
      <c r="M80" s="8"/>
      <c r="N80" s="8"/>
      <c r="O80" s="8"/>
    </row>
    <row r="81" spans="1:15" ht="12.75">
      <c r="A81" s="11"/>
      <c r="B81" s="8"/>
      <c r="C81" s="8"/>
      <c r="D81" s="13"/>
      <c r="E81" s="30"/>
      <c r="F81" s="30"/>
      <c r="G81" s="344"/>
      <c r="H81" s="344"/>
      <c r="I81" s="344"/>
      <c r="J81" s="344"/>
      <c r="K81" s="18"/>
      <c r="L81" s="8"/>
      <c r="M81" s="8"/>
      <c r="N81" s="8"/>
      <c r="O81" s="8"/>
    </row>
    <row r="82" spans="1:15" ht="12.75">
      <c r="A82" s="11"/>
      <c r="B82" s="8"/>
      <c r="C82" s="8"/>
      <c r="D82" s="13"/>
      <c r="E82" s="30"/>
      <c r="F82" s="30"/>
      <c r="G82" s="344"/>
      <c r="H82" s="344"/>
      <c r="I82" s="344"/>
      <c r="J82" s="344"/>
      <c r="K82" s="18"/>
      <c r="L82" s="8"/>
      <c r="M82" s="8"/>
      <c r="N82" s="8"/>
      <c r="O82" s="8"/>
    </row>
    <row r="83" spans="1:15" ht="12.75">
      <c r="A83" s="11"/>
      <c r="B83" s="8"/>
      <c r="C83" s="8"/>
      <c r="D83" s="13"/>
      <c r="E83" s="347"/>
      <c r="F83" s="347"/>
      <c r="G83" s="344"/>
      <c r="H83" s="344"/>
      <c r="I83" s="344"/>
      <c r="J83" s="344"/>
      <c r="K83" s="20"/>
      <c r="L83" s="8"/>
      <c r="M83" s="8"/>
      <c r="N83" s="8"/>
      <c r="O83" s="8"/>
    </row>
    <row r="84" spans="1:15" ht="12.75">
      <c r="A84" s="11"/>
      <c r="B84" s="8"/>
      <c r="C84" s="8"/>
      <c r="D84" s="13"/>
      <c r="E84" s="30"/>
      <c r="F84" s="30"/>
      <c r="G84" s="344"/>
      <c r="H84" s="344"/>
      <c r="I84" s="344"/>
      <c r="J84" s="344"/>
      <c r="K84" s="14"/>
      <c r="L84" s="8"/>
      <c r="M84" s="8"/>
      <c r="N84" s="8"/>
      <c r="O84" s="8"/>
    </row>
    <row r="85" spans="1:15" ht="12.75">
      <c r="A85" s="11"/>
      <c r="B85" s="8"/>
      <c r="C85" s="8"/>
      <c r="D85" s="13"/>
      <c r="E85" s="354"/>
      <c r="F85" s="354"/>
      <c r="G85" s="344"/>
      <c r="H85" s="344"/>
      <c r="I85" s="344"/>
      <c r="J85" s="344"/>
      <c r="K85" s="14"/>
      <c r="L85" s="8"/>
      <c r="M85" s="8"/>
      <c r="N85" s="8"/>
      <c r="O85" s="8"/>
    </row>
    <row r="86" spans="1:15" ht="12.75">
      <c r="A86" s="11"/>
      <c r="B86" s="8"/>
      <c r="C86" s="8"/>
      <c r="D86" s="13"/>
      <c r="E86" s="30"/>
      <c r="F86" s="30"/>
      <c r="G86" s="344"/>
      <c r="H86" s="344"/>
      <c r="I86" s="344"/>
      <c r="J86" s="344"/>
      <c r="K86" s="14"/>
      <c r="L86" s="8"/>
      <c r="M86" s="8"/>
      <c r="N86" s="8"/>
      <c r="O86" s="8"/>
    </row>
    <row r="87" spans="1:15" ht="12.75">
      <c r="A87" s="11"/>
      <c r="B87" s="8"/>
      <c r="C87" s="8"/>
      <c r="D87" s="13"/>
      <c r="E87" s="347"/>
      <c r="F87" s="347"/>
      <c r="G87" s="344"/>
      <c r="H87" s="344"/>
      <c r="I87" s="344"/>
      <c r="J87" s="344"/>
      <c r="K87" s="20"/>
      <c r="L87" s="8"/>
      <c r="M87" s="8"/>
      <c r="N87" s="8"/>
      <c r="O87" s="8"/>
    </row>
    <row r="88" spans="1:15" ht="12.75">
      <c r="A88" s="11"/>
      <c r="B88" s="8"/>
      <c r="C88" s="8"/>
      <c r="D88" s="13"/>
      <c r="E88" s="30"/>
      <c r="F88" s="30"/>
      <c r="G88" s="344"/>
      <c r="H88" s="344"/>
      <c r="I88" s="344"/>
      <c r="J88" s="344"/>
      <c r="K88" s="18"/>
      <c r="L88" s="8"/>
      <c r="M88" s="8"/>
      <c r="N88" s="8"/>
      <c r="O88" s="8"/>
    </row>
    <row r="89" spans="1:15" ht="12.75">
      <c r="A89" s="11"/>
      <c r="B89" s="8"/>
      <c r="C89" s="8"/>
      <c r="D89" s="13"/>
      <c r="E89" s="347"/>
      <c r="F89" s="347"/>
      <c r="G89" s="344"/>
      <c r="H89" s="344"/>
      <c r="I89" s="344"/>
      <c r="J89" s="344"/>
      <c r="K89" s="20"/>
      <c r="L89" s="8"/>
      <c r="M89" s="8"/>
      <c r="N89" s="8"/>
      <c r="O89" s="8"/>
    </row>
    <row r="90" spans="1:15" ht="12.75">
      <c r="A90" s="11"/>
      <c r="B90" s="8"/>
      <c r="C90" s="8"/>
      <c r="D90" s="13"/>
      <c r="E90" s="31"/>
      <c r="F90" s="30"/>
      <c r="G90" s="344"/>
      <c r="H90" s="344"/>
      <c r="I90" s="344"/>
      <c r="J90" s="344"/>
      <c r="K90" s="14"/>
      <c r="L90" s="8"/>
      <c r="M90" s="8"/>
      <c r="N90" s="8"/>
      <c r="O90" s="8"/>
    </row>
    <row r="91" spans="1:15" ht="12.75">
      <c r="A91" s="11"/>
      <c r="B91" s="8"/>
      <c r="C91" s="8"/>
      <c r="D91" s="13"/>
      <c r="E91" s="347"/>
      <c r="F91" s="347"/>
      <c r="G91" s="344"/>
      <c r="H91" s="344"/>
      <c r="I91" s="344"/>
      <c r="J91" s="344"/>
      <c r="K91" s="20"/>
      <c r="L91" s="8"/>
      <c r="M91" s="8"/>
      <c r="N91" s="8"/>
      <c r="O91" s="8"/>
    </row>
    <row r="92" spans="1:15" ht="12.75">
      <c r="A92" s="11"/>
      <c r="B92" s="8"/>
      <c r="C92" s="8"/>
      <c r="D92" s="13"/>
      <c r="E92" s="30"/>
      <c r="F92" s="30"/>
      <c r="G92" s="344"/>
      <c r="H92" s="344"/>
      <c r="I92" s="344"/>
      <c r="J92" s="344"/>
      <c r="K92" s="14"/>
      <c r="L92" s="8"/>
      <c r="M92" s="8"/>
      <c r="N92" s="8"/>
      <c r="O92" s="8"/>
    </row>
    <row r="93" spans="1:15" ht="12.75">
      <c r="A93" s="11"/>
      <c r="B93" s="8"/>
      <c r="C93" s="8"/>
      <c r="D93" s="13"/>
      <c r="E93" s="347"/>
      <c r="F93" s="347"/>
      <c r="G93" s="344"/>
      <c r="H93" s="344"/>
      <c r="I93" s="344"/>
      <c r="J93" s="344"/>
      <c r="K93" s="20"/>
      <c r="L93" s="8"/>
      <c r="M93" s="8"/>
      <c r="N93" s="8"/>
      <c r="O93" s="8"/>
    </row>
    <row r="94" spans="1:15" ht="12.75">
      <c r="A94" s="12"/>
      <c r="B94" s="24"/>
      <c r="C94" s="8"/>
      <c r="D94" s="13"/>
      <c r="E94" s="14"/>
      <c r="F94" s="14"/>
      <c r="G94" s="344"/>
      <c r="H94" s="344"/>
      <c r="I94" s="344"/>
      <c r="J94" s="344"/>
      <c r="K94" s="14"/>
      <c r="L94" s="8"/>
      <c r="M94" s="8"/>
      <c r="N94" s="8"/>
      <c r="O94" s="8"/>
    </row>
    <row r="95" spans="1:15" ht="12.75">
      <c r="A95" s="12"/>
      <c r="B95" s="22"/>
      <c r="C95" s="8"/>
      <c r="D95" s="13"/>
      <c r="E95" s="14"/>
      <c r="F95" s="14"/>
      <c r="G95" s="16"/>
      <c r="H95" s="14"/>
      <c r="I95" s="17"/>
      <c r="J95" s="14"/>
      <c r="K95" s="14"/>
      <c r="L95" s="8"/>
      <c r="M95" s="8"/>
      <c r="N95" s="8"/>
      <c r="O95" s="8"/>
    </row>
    <row r="96" spans="1:15" ht="12.75">
      <c r="A96" s="34"/>
      <c r="B96" s="8"/>
      <c r="C96" s="8"/>
      <c r="D96" s="13"/>
      <c r="E96" s="347"/>
      <c r="F96" s="347"/>
      <c r="G96" s="344"/>
      <c r="H96" s="344"/>
      <c r="I96" s="344"/>
      <c r="J96" s="344"/>
      <c r="K96" s="14"/>
      <c r="L96" s="8"/>
      <c r="M96" s="8"/>
      <c r="N96" s="8"/>
      <c r="O96" s="8"/>
    </row>
    <row r="97" spans="1:15" ht="12.75">
      <c r="A97" s="8"/>
      <c r="B97" s="22"/>
      <c r="C97" s="8"/>
      <c r="D97" s="13"/>
      <c r="E97" s="14"/>
      <c r="F97" s="14"/>
      <c r="G97" s="344"/>
      <c r="H97" s="344"/>
      <c r="I97" s="344"/>
      <c r="J97" s="344"/>
      <c r="K97" s="14"/>
      <c r="L97" s="8"/>
      <c r="M97" s="8"/>
      <c r="N97" s="8"/>
      <c r="O97" s="8"/>
    </row>
    <row r="98" spans="1:15" ht="12.75">
      <c r="A98" s="12"/>
      <c r="B98" s="22"/>
      <c r="C98" s="8"/>
      <c r="D98" s="13"/>
      <c r="E98" s="14"/>
      <c r="F98" s="14"/>
      <c r="G98" s="16"/>
      <c r="H98" s="14"/>
      <c r="I98" s="17"/>
      <c r="J98" s="14"/>
      <c r="K98" s="14"/>
      <c r="L98" s="8"/>
      <c r="M98" s="8"/>
      <c r="N98" s="8"/>
      <c r="O98" s="8"/>
    </row>
    <row r="99" spans="1:15" ht="12.75">
      <c r="A99" s="11"/>
      <c r="B99" s="8"/>
      <c r="C99" s="8"/>
      <c r="D99" s="13"/>
      <c r="E99" s="347"/>
      <c r="F99" s="347"/>
      <c r="G99" s="344"/>
      <c r="H99" s="344"/>
      <c r="I99" s="344"/>
      <c r="J99" s="344"/>
      <c r="K99" s="14"/>
      <c r="L99" s="8"/>
      <c r="M99" s="8"/>
      <c r="N99" s="8"/>
      <c r="O99" s="8"/>
    </row>
    <row r="100" spans="1:15" ht="12.75">
      <c r="A100" s="11"/>
      <c r="B100" s="8"/>
      <c r="C100" s="8"/>
      <c r="D100" s="13"/>
      <c r="E100" s="14"/>
      <c r="F100" s="14"/>
      <c r="G100" s="344"/>
      <c r="H100" s="344"/>
      <c r="I100" s="344"/>
      <c r="J100" s="344"/>
      <c r="K100" s="14"/>
      <c r="L100" s="8"/>
      <c r="M100" s="8"/>
      <c r="N100" s="8"/>
      <c r="O100" s="8"/>
    </row>
    <row r="101" spans="1:15" ht="12.75">
      <c r="A101" s="12"/>
      <c r="B101" s="22"/>
      <c r="C101" s="8"/>
      <c r="D101" s="13"/>
      <c r="E101" s="35"/>
      <c r="F101" s="14"/>
      <c r="G101" s="16"/>
      <c r="H101" s="14"/>
      <c r="I101" s="17"/>
      <c r="J101" s="14"/>
      <c r="K101" s="14"/>
      <c r="L101" s="8"/>
      <c r="M101" s="8"/>
      <c r="N101" s="8"/>
      <c r="O101" s="8"/>
    </row>
    <row r="102" spans="1:15" ht="12.75">
      <c r="A102" s="12"/>
      <c r="B102" s="22"/>
      <c r="C102" s="8"/>
      <c r="D102" s="13"/>
      <c r="E102" s="35"/>
      <c r="F102" s="14"/>
      <c r="G102" s="16"/>
      <c r="H102" s="14"/>
      <c r="I102" s="17"/>
      <c r="J102" s="14"/>
      <c r="K102" s="14"/>
      <c r="L102" s="8"/>
      <c r="M102" s="8"/>
      <c r="N102" s="8"/>
      <c r="O102" s="8"/>
    </row>
    <row r="103" spans="1:15" ht="12.75">
      <c r="A103" s="11"/>
      <c r="B103" s="8"/>
      <c r="C103" s="8"/>
      <c r="D103" s="13"/>
      <c r="E103" s="347"/>
      <c r="F103" s="347"/>
      <c r="G103" s="344"/>
      <c r="H103" s="344"/>
      <c r="I103" s="17"/>
      <c r="J103" s="14"/>
      <c r="K103" s="14"/>
      <c r="L103" s="8"/>
      <c r="M103" s="8"/>
      <c r="N103" s="8"/>
      <c r="O103" s="8"/>
    </row>
    <row r="104" spans="1:15" ht="12.75">
      <c r="A104" s="11"/>
      <c r="B104" s="8"/>
      <c r="C104" s="8"/>
      <c r="D104" s="13"/>
      <c r="E104" s="14"/>
      <c r="F104" s="14"/>
      <c r="G104" s="344"/>
      <c r="H104" s="344"/>
      <c r="I104" s="17"/>
      <c r="J104" s="14"/>
      <c r="K104" s="14"/>
      <c r="L104" s="8"/>
      <c r="M104" s="8"/>
      <c r="N104" s="8"/>
      <c r="O104" s="8"/>
    </row>
    <row r="105" spans="1:15" ht="12.75">
      <c r="A105" s="11"/>
      <c r="B105" s="8"/>
      <c r="C105" s="8"/>
      <c r="D105" s="13"/>
      <c r="E105" s="347"/>
      <c r="F105" s="347"/>
      <c r="G105" s="344"/>
      <c r="H105" s="344"/>
      <c r="I105" s="17"/>
      <c r="J105" s="14"/>
      <c r="K105" s="14"/>
      <c r="L105" s="8"/>
      <c r="M105" s="8"/>
      <c r="N105" s="8"/>
      <c r="O105" s="8"/>
    </row>
    <row r="106" spans="1:15" ht="12.75">
      <c r="A106" s="11"/>
      <c r="B106" s="8"/>
      <c r="C106" s="8"/>
      <c r="D106" s="13"/>
      <c r="E106" s="14"/>
      <c r="F106" s="14"/>
      <c r="G106" s="344"/>
      <c r="H106" s="344"/>
      <c r="I106" s="17"/>
      <c r="J106" s="14"/>
      <c r="K106" s="14"/>
      <c r="L106" s="8"/>
      <c r="M106" s="8"/>
      <c r="N106" s="8"/>
      <c r="O106" s="8"/>
    </row>
    <row r="107" spans="1:15" ht="12.75">
      <c r="A107" s="11"/>
      <c r="B107" s="8"/>
      <c r="C107" s="8"/>
      <c r="D107" s="13"/>
      <c r="E107" s="14"/>
      <c r="F107" s="14"/>
      <c r="G107" s="344"/>
      <c r="H107" s="344"/>
      <c r="I107" s="17"/>
      <c r="J107" s="14"/>
      <c r="K107" s="14"/>
      <c r="L107" s="8"/>
      <c r="M107" s="8"/>
      <c r="N107" s="8"/>
      <c r="O107" s="8"/>
    </row>
    <row r="108" spans="1:15" ht="12.75">
      <c r="A108" s="11"/>
      <c r="B108" s="8"/>
      <c r="C108" s="8"/>
      <c r="D108" s="13"/>
      <c r="E108" s="347"/>
      <c r="F108" s="347"/>
      <c r="G108" s="344"/>
      <c r="H108" s="344"/>
      <c r="I108" s="17"/>
      <c r="J108" s="14"/>
      <c r="K108" s="14"/>
      <c r="L108" s="8"/>
      <c r="M108" s="8"/>
      <c r="N108" s="8"/>
      <c r="O108" s="8"/>
    </row>
    <row r="109" spans="1:15" ht="12.75">
      <c r="A109" s="24"/>
      <c r="B109" s="8"/>
      <c r="C109" s="8"/>
      <c r="D109" s="13"/>
      <c r="E109" s="14"/>
      <c r="F109" s="14"/>
      <c r="G109" s="344"/>
      <c r="H109" s="344"/>
      <c r="I109" s="17"/>
      <c r="J109" s="14"/>
      <c r="K109" s="14"/>
      <c r="L109" s="8"/>
      <c r="M109" s="8"/>
      <c r="N109" s="8"/>
      <c r="O109" s="8"/>
    </row>
    <row r="110" spans="1:15" ht="12.75">
      <c r="A110" s="12"/>
      <c r="B110" s="24"/>
      <c r="C110" s="8"/>
      <c r="D110" s="13"/>
      <c r="E110" s="14"/>
      <c r="F110" s="14"/>
      <c r="G110" s="344"/>
      <c r="H110" s="344"/>
      <c r="I110" s="349"/>
      <c r="J110" s="349"/>
      <c r="K110" s="14"/>
      <c r="L110" s="8"/>
      <c r="M110" s="8"/>
      <c r="N110" s="8"/>
      <c r="O110" s="8"/>
    </row>
    <row r="111" spans="1:15" ht="12.75">
      <c r="A111" s="12"/>
      <c r="B111" s="22"/>
      <c r="C111" s="8"/>
      <c r="D111" s="13"/>
      <c r="E111" s="14"/>
      <c r="F111" s="14"/>
      <c r="G111" s="344"/>
      <c r="H111" s="344"/>
      <c r="I111" s="349"/>
      <c r="J111" s="349"/>
      <c r="K111" s="14"/>
      <c r="L111" s="8"/>
      <c r="M111" s="8"/>
      <c r="N111" s="8"/>
      <c r="O111" s="8"/>
    </row>
    <row r="112" spans="1:15" ht="12.75">
      <c r="A112" s="12"/>
      <c r="B112" s="22"/>
      <c r="C112" s="12"/>
      <c r="D112" s="12"/>
      <c r="E112" s="12"/>
      <c r="F112" s="12"/>
      <c r="G112" s="14"/>
      <c r="H112" s="14"/>
      <c r="I112" s="14"/>
      <c r="J112" s="14"/>
      <c r="K112" s="21"/>
      <c r="L112" s="8"/>
      <c r="M112" s="8"/>
      <c r="N112" s="8"/>
      <c r="O112" s="8"/>
    </row>
    <row r="113" spans="1:15" ht="12.75">
      <c r="A113" s="12"/>
      <c r="B113" s="22"/>
      <c r="C113" s="8"/>
      <c r="D113" s="13"/>
      <c r="E113" s="347"/>
      <c r="F113" s="347"/>
      <c r="G113" s="352"/>
      <c r="H113" s="352"/>
      <c r="I113" s="352"/>
      <c r="J113" s="352"/>
      <c r="K113" s="18"/>
      <c r="L113" s="8"/>
      <c r="M113" s="8"/>
      <c r="N113" s="8"/>
      <c r="O113" s="8"/>
    </row>
    <row r="114" spans="1:15" ht="12.75">
      <c r="A114" s="12"/>
      <c r="B114" s="22"/>
      <c r="C114" s="8"/>
      <c r="D114" s="355"/>
      <c r="E114" s="355"/>
      <c r="F114" s="355"/>
      <c r="G114" s="355"/>
      <c r="H114" s="14"/>
      <c r="I114" s="17"/>
      <c r="J114" s="14"/>
      <c r="K114" s="18"/>
      <c r="L114" s="8"/>
      <c r="M114" s="8"/>
      <c r="N114" s="8"/>
      <c r="O114" s="8"/>
    </row>
    <row r="115" spans="1:15" ht="12.75">
      <c r="A115" s="12"/>
      <c r="B115" s="22"/>
      <c r="C115" s="8"/>
      <c r="D115" s="13"/>
      <c r="E115" s="14"/>
      <c r="F115" s="14"/>
      <c r="G115" s="16"/>
      <c r="H115" s="14"/>
      <c r="I115" s="17"/>
      <c r="J115" s="18"/>
      <c r="K115" s="18"/>
      <c r="L115" s="8"/>
      <c r="M115" s="8"/>
      <c r="N115" s="8"/>
      <c r="O115" s="8"/>
    </row>
    <row r="116" spans="1:15" ht="12.75">
      <c r="A116" s="12"/>
      <c r="B116" s="22"/>
      <c r="C116" s="8"/>
      <c r="D116" s="13"/>
      <c r="E116" s="14"/>
      <c r="F116" s="14"/>
      <c r="G116" s="16"/>
      <c r="H116" s="14"/>
      <c r="I116" s="17"/>
      <c r="J116" s="18"/>
      <c r="K116" s="18"/>
      <c r="L116" s="8"/>
      <c r="M116" s="8"/>
      <c r="N116" s="8"/>
      <c r="O116" s="8"/>
    </row>
    <row r="117" spans="1:15" ht="12.75">
      <c r="A117" s="12"/>
      <c r="B117" s="22"/>
      <c r="C117" s="8"/>
      <c r="D117" s="13"/>
      <c r="E117" s="348"/>
      <c r="F117" s="348"/>
      <c r="G117" s="348"/>
      <c r="H117" s="348"/>
      <c r="I117" s="19"/>
      <c r="J117" s="26"/>
      <c r="K117" s="18"/>
      <c r="L117" s="8"/>
      <c r="M117" s="8"/>
      <c r="N117" s="8"/>
      <c r="O117" s="8"/>
    </row>
    <row r="118" spans="1:15" ht="12.75">
      <c r="A118" s="12"/>
      <c r="B118" s="22"/>
      <c r="C118" s="8"/>
      <c r="D118" s="13"/>
      <c r="E118" s="348"/>
      <c r="F118" s="348"/>
      <c r="G118" s="348"/>
      <c r="H118" s="348"/>
      <c r="I118" s="19"/>
      <c r="J118" s="23"/>
      <c r="K118" s="18"/>
      <c r="L118" s="8"/>
      <c r="M118" s="8"/>
      <c r="N118" s="8"/>
      <c r="O118" s="8"/>
    </row>
    <row r="119" spans="1:15" ht="12.75">
      <c r="A119" s="12"/>
      <c r="B119" s="22"/>
      <c r="C119" s="8"/>
      <c r="D119" s="13"/>
      <c r="E119" s="14"/>
      <c r="F119" s="15"/>
      <c r="G119" s="346"/>
      <c r="H119" s="346"/>
      <c r="I119" s="16"/>
      <c r="J119" s="18"/>
      <c r="K119" s="14"/>
      <c r="L119" s="8"/>
      <c r="M119" s="8"/>
      <c r="N119" s="8"/>
      <c r="O119" s="8"/>
    </row>
    <row r="120" spans="1:15" ht="12.75">
      <c r="A120" s="12"/>
      <c r="B120" s="22"/>
      <c r="C120" s="8"/>
      <c r="D120" s="13"/>
      <c r="E120" s="14"/>
      <c r="F120" s="14"/>
      <c r="G120" s="346"/>
      <c r="H120" s="346"/>
      <c r="I120" s="14"/>
      <c r="J120" s="18"/>
      <c r="K120" s="14"/>
      <c r="L120" s="8"/>
      <c r="M120" s="8"/>
      <c r="N120" s="8"/>
      <c r="O120" s="8"/>
    </row>
    <row r="121" spans="1:15" ht="12.75">
      <c r="A121" s="11"/>
      <c r="B121" s="8"/>
      <c r="C121" s="8"/>
      <c r="D121" s="13"/>
      <c r="E121" s="354"/>
      <c r="F121" s="354"/>
      <c r="G121" s="346"/>
      <c r="H121" s="346"/>
      <c r="I121" s="14"/>
      <c r="J121" s="18"/>
      <c r="K121" s="14"/>
      <c r="L121" s="8"/>
      <c r="M121" s="8"/>
      <c r="N121" s="8"/>
      <c r="O121" s="8"/>
    </row>
    <row r="122" spans="1:15" ht="12.75">
      <c r="A122" s="12"/>
      <c r="B122" s="22"/>
      <c r="C122" s="8"/>
      <c r="D122" s="13"/>
      <c r="E122" s="346"/>
      <c r="F122" s="346"/>
      <c r="G122" s="346"/>
      <c r="H122" s="346"/>
      <c r="I122" s="14"/>
      <c r="J122" s="18"/>
      <c r="K122" s="14"/>
      <c r="L122" s="8"/>
      <c r="M122" s="8"/>
      <c r="N122" s="8"/>
      <c r="O122" s="8"/>
    </row>
    <row r="123" spans="1:15" ht="12.75">
      <c r="A123" s="11"/>
      <c r="B123" s="8"/>
      <c r="C123" s="8"/>
      <c r="D123" s="13"/>
      <c r="E123" s="354"/>
      <c r="F123" s="354"/>
      <c r="G123" s="346"/>
      <c r="H123" s="346"/>
      <c r="I123" s="14"/>
      <c r="J123" s="18"/>
      <c r="K123" s="14"/>
      <c r="L123" s="8"/>
      <c r="M123" s="8"/>
      <c r="N123" s="8"/>
      <c r="O123" s="8"/>
    </row>
    <row r="124" spans="1:15" ht="12.75">
      <c r="A124" s="12"/>
      <c r="B124" s="22"/>
      <c r="C124" s="8"/>
      <c r="D124" s="13"/>
      <c r="E124" s="346"/>
      <c r="F124" s="346"/>
      <c r="G124" s="346"/>
      <c r="H124" s="346"/>
      <c r="I124" s="14"/>
      <c r="J124" s="18"/>
      <c r="K124" s="14"/>
      <c r="L124" s="8"/>
      <c r="M124" s="8"/>
      <c r="N124" s="8"/>
      <c r="O124" s="8"/>
    </row>
    <row r="125" spans="1:15" ht="12.75">
      <c r="A125" s="11"/>
      <c r="B125" s="8"/>
      <c r="C125" s="8"/>
      <c r="D125" s="13"/>
      <c r="E125" s="354"/>
      <c r="F125" s="354"/>
      <c r="G125" s="346"/>
      <c r="H125" s="346"/>
      <c r="I125" s="14"/>
      <c r="J125" s="18"/>
      <c r="K125" s="14"/>
      <c r="L125" s="8"/>
      <c r="M125" s="8"/>
      <c r="N125" s="8"/>
      <c r="O125" s="8"/>
    </row>
    <row r="126" spans="1:15" ht="12.75">
      <c r="A126" s="12"/>
      <c r="B126" s="22"/>
      <c r="C126" s="8"/>
      <c r="D126" s="13"/>
      <c r="E126" s="346"/>
      <c r="F126" s="346"/>
      <c r="G126" s="346"/>
      <c r="H126" s="346"/>
      <c r="I126" s="14"/>
      <c r="J126" s="18"/>
      <c r="K126" s="14"/>
      <c r="L126" s="8"/>
      <c r="M126" s="8"/>
      <c r="N126" s="8"/>
      <c r="O126" s="8"/>
    </row>
    <row r="127" spans="1:15" ht="12.75">
      <c r="A127" s="11"/>
      <c r="B127" s="8"/>
      <c r="C127" s="8"/>
      <c r="D127" s="13"/>
      <c r="E127" s="354"/>
      <c r="F127" s="354"/>
      <c r="G127" s="346"/>
      <c r="H127" s="346"/>
      <c r="I127" s="14"/>
      <c r="J127" s="18"/>
      <c r="K127" s="14"/>
      <c r="L127" s="8"/>
      <c r="M127" s="8"/>
      <c r="N127" s="8"/>
      <c r="O127" s="8"/>
    </row>
    <row r="128" spans="1:15" ht="12.75">
      <c r="A128" s="12"/>
      <c r="B128" s="22"/>
      <c r="C128" s="8"/>
      <c r="D128" s="13"/>
      <c r="E128" s="346"/>
      <c r="F128" s="346"/>
      <c r="G128" s="346"/>
      <c r="H128" s="346"/>
      <c r="I128" s="14"/>
      <c r="J128" s="18"/>
      <c r="K128" s="18"/>
      <c r="L128" s="8"/>
      <c r="M128" s="8"/>
      <c r="N128" s="8"/>
      <c r="O128" s="8"/>
    </row>
    <row r="129" spans="1:15" ht="12.75">
      <c r="A129" s="11"/>
      <c r="B129" s="8"/>
      <c r="C129" s="8"/>
      <c r="D129" s="13"/>
      <c r="E129" s="354"/>
      <c r="F129" s="354"/>
      <c r="G129" s="346"/>
      <c r="H129" s="346"/>
      <c r="I129" s="14"/>
      <c r="J129" s="18"/>
      <c r="K129" s="18"/>
      <c r="L129" s="8"/>
      <c r="M129" s="8"/>
      <c r="N129" s="8"/>
      <c r="O129" s="8"/>
    </row>
    <row r="130" spans="1:15" ht="12.75">
      <c r="A130" s="12"/>
      <c r="B130" s="8"/>
      <c r="C130" s="8"/>
      <c r="D130" s="13"/>
      <c r="E130" s="346"/>
      <c r="F130" s="346"/>
      <c r="G130" s="346"/>
      <c r="H130" s="346"/>
      <c r="I130" s="14"/>
      <c r="J130" s="18"/>
      <c r="K130" s="18"/>
      <c r="L130" s="8"/>
      <c r="M130" s="8"/>
      <c r="N130" s="8"/>
      <c r="O130" s="8"/>
    </row>
    <row r="131" spans="1:15" ht="12.75">
      <c r="A131" s="11"/>
      <c r="B131" s="8"/>
      <c r="C131" s="8"/>
      <c r="D131" s="13"/>
      <c r="E131" s="354"/>
      <c r="F131" s="354"/>
      <c r="G131" s="350"/>
      <c r="H131" s="350"/>
      <c r="I131" s="14"/>
      <c r="J131" s="18"/>
      <c r="K131" s="14"/>
      <c r="L131" s="8"/>
      <c r="M131" s="8"/>
      <c r="N131" s="8"/>
      <c r="O131" s="8"/>
    </row>
    <row r="132" spans="1:15" ht="12.75">
      <c r="A132" s="11"/>
      <c r="B132" s="8"/>
      <c r="C132" s="8"/>
      <c r="D132" s="13"/>
      <c r="E132" s="346"/>
      <c r="F132" s="346"/>
      <c r="G132" s="346"/>
      <c r="H132" s="346"/>
      <c r="I132" s="14"/>
      <c r="J132" s="18"/>
      <c r="K132" s="14"/>
      <c r="L132" s="8"/>
      <c r="M132" s="8"/>
      <c r="N132" s="8"/>
      <c r="O132" s="8"/>
    </row>
    <row r="133" spans="1:15" ht="12.75">
      <c r="A133" s="12"/>
      <c r="B133" s="22"/>
      <c r="C133" s="8"/>
      <c r="D133" s="13"/>
      <c r="E133" s="14"/>
      <c r="F133" s="14"/>
      <c r="G133" s="346"/>
      <c r="H133" s="346"/>
      <c r="I133" s="14"/>
      <c r="J133" s="18"/>
      <c r="K133" s="14"/>
      <c r="L133" s="8"/>
      <c r="M133" s="8"/>
      <c r="N133" s="8"/>
      <c r="O133" s="8"/>
    </row>
    <row r="134" spans="1:15" ht="12.75">
      <c r="A134" s="11"/>
      <c r="B134" s="8"/>
      <c r="C134" s="8"/>
      <c r="D134" s="13"/>
      <c r="E134" s="354"/>
      <c r="F134" s="354"/>
      <c r="G134" s="350"/>
      <c r="H134" s="350"/>
      <c r="I134" s="14"/>
      <c r="J134" s="18"/>
      <c r="K134" s="14"/>
      <c r="L134" s="8"/>
      <c r="M134" s="8"/>
      <c r="N134" s="8"/>
      <c r="O134" s="8"/>
    </row>
    <row r="135" spans="1:15" ht="12.75">
      <c r="A135" s="12"/>
      <c r="B135" s="11"/>
      <c r="C135" s="8"/>
      <c r="D135" s="13"/>
      <c r="E135" s="346"/>
      <c r="F135" s="346"/>
      <c r="G135" s="8"/>
      <c r="H135" s="12"/>
      <c r="I135" s="14"/>
      <c r="J135" s="18"/>
      <c r="K135" s="14"/>
      <c r="L135" s="8"/>
      <c r="M135" s="8"/>
      <c r="N135" s="8"/>
      <c r="O135" s="8"/>
    </row>
    <row r="136" spans="1:15" ht="12.75">
      <c r="A136" s="12"/>
      <c r="B136" s="12"/>
      <c r="C136" s="12"/>
      <c r="D136" s="12"/>
      <c r="E136" s="8"/>
      <c r="F136" s="12"/>
      <c r="G136" s="348"/>
      <c r="H136" s="348"/>
      <c r="I136" s="14"/>
      <c r="J136" s="18"/>
      <c r="K136" s="10"/>
      <c r="L136" s="8"/>
      <c r="M136" s="8"/>
      <c r="N136" s="8"/>
      <c r="O136" s="8"/>
    </row>
    <row r="137" spans="1:15" ht="12.75">
      <c r="A137" s="12"/>
      <c r="B137" s="11"/>
      <c r="C137" s="8"/>
      <c r="D137" s="13"/>
      <c r="E137" s="353"/>
      <c r="F137" s="353"/>
      <c r="G137" s="351"/>
      <c r="H137" s="351"/>
      <c r="I137" s="14"/>
      <c r="J137" s="18"/>
      <c r="K137" s="16"/>
      <c r="L137" s="8"/>
      <c r="M137" s="8"/>
      <c r="N137" s="8"/>
      <c r="O137" s="8"/>
    </row>
    <row r="138" spans="1:15" ht="12.75">
      <c r="A138" s="12"/>
      <c r="B138" s="11"/>
      <c r="C138" s="8"/>
      <c r="D138" s="13"/>
      <c r="E138" s="14"/>
      <c r="F138" s="14"/>
      <c r="G138" s="14"/>
      <c r="H138" s="12"/>
      <c r="I138" s="14"/>
      <c r="J138" s="18"/>
      <c r="K138" s="16"/>
      <c r="L138" s="8"/>
      <c r="M138" s="8"/>
      <c r="N138" s="8"/>
      <c r="O138" s="8"/>
    </row>
    <row r="139" spans="1:15" ht="12.75">
      <c r="A139" s="12"/>
      <c r="B139" s="11"/>
      <c r="C139" s="8"/>
      <c r="D139" s="13"/>
      <c r="E139" s="14"/>
      <c r="F139" s="14"/>
      <c r="G139" s="14"/>
      <c r="H139" s="12"/>
      <c r="I139" s="14"/>
      <c r="J139" s="18"/>
      <c r="K139" s="16"/>
      <c r="L139" s="8"/>
      <c r="M139" s="8"/>
      <c r="N139" s="8"/>
      <c r="O139" s="8"/>
    </row>
    <row r="140" spans="1:15" ht="12.75">
      <c r="A140" s="12"/>
      <c r="B140" s="11"/>
      <c r="C140" s="8"/>
      <c r="D140" s="13"/>
      <c r="E140" s="14"/>
      <c r="F140" s="14"/>
      <c r="G140" s="14"/>
      <c r="H140" s="12"/>
      <c r="I140" s="14"/>
      <c r="J140" s="18"/>
      <c r="K140" s="16"/>
      <c r="L140" s="8"/>
      <c r="M140" s="8"/>
      <c r="N140" s="8"/>
      <c r="O140" s="8"/>
    </row>
    <row r="141" spans="1:15" ht="12.75">
      <c r="A141" s="12"/>
      <c r="B141" s="22"/>
      <c r="C141" s="8"/>
      <c r="D141" s="13"/>
      <c r="E141" s="23"/>
      <c r="F141" s="36"/>
      <c r="G141" s="345"/>
      <c r="H141" s="345"/>
      <c r="I141" s="345"/>
      <c r="J141" s="345"/>
      <c r="K141" s="19"/>
      <c r="L141" s="8"/>
      <c r="M141" s="8"/>
      <c r="N141" s="8"/>
      <c r="O141" s="8"/>
    </row>
    <row r="142" spans="1:15" ht="12.75">
      <c r="A142" s="12"/>
      <c r="B142" s="22"/>
      <c r="C142" s="8"/>
      <c r="D142" s="13"/>
      <c r="E142" s="14"/>
      <c r="F142" s="37"/>
      <c r="G142" s="345"/>
      <c r="H142" s="345"/>
      <c r="I142" s="345"/>
      <c r="J142" s="345"/>
      <c r="K142" s="19"/>
      <c r="L142" s="8"/>
      <c r="M142" s="8"/>
      <c r="N142" s="8"/>
      <c r="O142" s="8"/>
    </row>
    <row r="143" spans="1:15" ht="12.75">
      <c r="A143" s="12"/>
      <c r="B143" s="22"/>
      <c r="C143" s="8"/>
      <c r="D143" s="13"/>
      <c r="E143" s="14"/>
      <c r="F143" s="15"/>
      <c r="G143" s="16"/>
      <c r="H143" s="16"/>
      <c r="I143" s="17"/>
      <c r="J143" s="18"/>
      <c r="K143" s="18"/>
      <c r="L143" s="8"/>
      <c r="M143" s="8"/>
      <c r="N143" s="8"/>
      <c r="O143" s="8"/>
    </row>
    <row r="144" spans="1:15" ht="12.75">
      <c r="A144" s="12"/>
      <c r="B144" s="22"/>
      <c r="C144" s="8"/>
      <c r="D144" s="13"/>
      <c r="E144" s="14"/>
      <c r="F144" s="15"/>
      <c r="G144" s="16"/>
      <c r="H144" s="14"/>
      <c r="I144" s="17"/>
      <c r="J144" s="14"/>
      <c r="K144" s="14"/>
      <c r="L144" s="8"/>
      <c r="M144" s="8"/>
      <c r="N144" s="8"/>
      <c r="O144" s="8"/>
    </row>
    <row r="145" spans="1:15" ht="12.75">
      <c r="A145" s="11"/>
      <c r="B145" s="8"/>
      <c r="C145" s="8"/>
      <c r="D145" s="8"/>
      <c r="E145" s="40"/>
      <c r="F145" s="15"/>
      <c r="G145" s="343"/>
      <c r="H145" s="343"/>
      <c r="I145" s="343"/>
      <c r="J145" s="343"/>
      <c r="K145" s="20"/>
      <c r="L145" s="8"/>
      <c r="M145" s="8"/>
      <c r="N145" s="8"/>
      <c r="O145" s="8"/>
    </row>
    <row r="146" spans="1:15" ht="12.75">
      <c r="A146" s="12"/>
      <c r="B146" s="11"/>
      <c r="C146" s="8"/>
      <c r="D146" s="13"/>
      <c r="E146" s="14"/>
      <c r="F146" s="15"/>
      <c r="G146" s="16"/>
      <c r="H146" s="14"/>
      <c r="I146" s="17"/>
      <c r="J146" s="14"/>
      <c r="K146" s="18"/>
      <c r="L146" s="8"/>
      <c r="M146" s="8"/>
      <c r="N146" s="8"/>
      <c r="O146" s="8"/>
    </row>
    <row r="147" spans="1:15" ht="12.75">
      <c r="A147" s="12"/>
      <c r="B147" s="22"/>
      <c r="C147" s="14"/>
      <c r="D147" s="13"/>
      <c r="E147" s="13"/>
      <c r="F147" s="15"/>
      <c r="G147" s="17"/>
      <c r="H147" s="14"/>
      <c r="I147" s="14"/>
      <c r="J147" s="14"/>
      <c r="K147" s="14"/>
      <c r="L147" s="8"/>
      <c r="M147" s="8"/>
      <c r="N147" s="8"/>
      <c r="O147" s="8"/>
    </row>
    <row r="148" spans="1:15" ht="12.75">
      <c r="A148" s="11"/>
      <c r="B148" s="8"/>
      <c r="C148" s="8"/>
      <c r="D148" s="13"/>
      <c r="E148" s="14"/>
      <c r="F148" s="15"/>
      <c r="G148" s="14"/>
      <c r="H148" s="14"/>
      <c r="I148" s="14"/>
      <c r="J148" s="14"/>
      <c r="K148" s="14"/>
      <c r="L148" s="8"/>
      <c r="M148" s="8"/>
      <c r="N148" s="8"/>
      <c r="O148" s="8"/>
    </row>
    <row r="149" spans="1:15" ht="12.75">
      <c r="A149" s="11"/>
      <c r="B149" s="8"/>
      <c r="C149" s="8"/>
      <c r="D149" s="13"/>
      <c r="E149" s="14"/>
      <c r="F149" s="15"/>
      <c r="G149" s="14"/>
      <c r="H149" s="14"/>
      <c r="I149" s="14"/>
      <c r="J149" s="14"/>
      <c r="K149" s="18"/>
      <c r="L149" s="8"/>
      <c r="M149" s="8"/>
      <c r="N149" s="8"/>
      <c r="O149" s="8"/>
    </row>
    <row r="150" spans="1:15" ht="12.75">
      <c r="A150" s="12"/>
      <c r="B150" s="22"/>
      <c r="C150" s="8"/>
      <c r="D150" s="13"/>
      <c r="E150" s="14"/>
      <c r="F150" s="15"/>
      <c r="G150" s="14"/>
      <c r="H150" s="14"/>
      <c r="I150" s="17"/>
      <c r="J150" s="14"/>
      <c r="K150" s="18"/>
      <c r="L150" s="8"/>
      <c r="M150" s="8"/>
      <c r="N150" s="8"/>
      <c r="O150" s="8"/>
    </row>
    <row r="151" spans="1:15" ht="12.75">
      <c r="A151" s="12"/>
      <c r="B151" s="12"/>
      <c r="C151" s="8"/>
      <c r="D151" s="13"/>
      <c r="E151" s="14"/>
      <c r="F151" s="15"/>
      <c r="G151" s="346"/>
      <c r="H151" s="346"/>
      <c r="I151" s="346"/>
      <c r="J151" s="346"/>
      <c r="K151" s="21"/>
      <c r="L151" s="8"/>
      <c r="M151" s="8"/>
      <c r="N151" s="8"/>
      <c r="O151" s="8"/>
    </row>
    <row r="152" spans="1:15" ht="12.75">
      <c r="A152" s="12"/>
      <c r="B152" s="22"/>
      <c r="C152" s="8"/>
      <c r="D152" s="13"/>
      <c r="E152" s="14"/>
      <c r="F152" s="15"/>
      <c r="G152" s="343"/>
      <c r="H152" s="343"/>
      <c r="I152" s="343"/>
      <c r="J152" s="343"/>
      <c r="K152" s="18"/>
      <c r="L152" s="8"/>
      <c r="M152" s="8"/>
      <c r="N152" s="8"/>
      <c r="O152" s="8"/>
    </row>
    <row r="153" spans="1:15" ht="12.75">
      <c r="A153" s="12"/>
      <c r="B153" s="22"/>
      <c r="C153" s="8"/>
      <c r="D153" s="13"/>
      <c r="E153" s="14"/>
      <c r="F153" s="15"/>
      <c r="G153" s="14"/>
      <c r="H153" s="14"/>
      <c r="I153" s="17"/>
      <c r="J153" s="14"/>
      <c r="K153" s="18"/>
      <c r="L153" s="8"/>
      <c r="M153" s="8"/>
      <c r="N153" s="8"/>
      <c r="O153" s="8"/>
    </row>
    <row r="154" spans="1:15" ht="12.75">
      <c r="A154" s="12"/>
      <c r="B154" s="24"/>
      <c r="C154" s="8"/>
      <c r="D154" s="13"/>
      <c r="E154" s="14"/>
      <c r="F154" s="15"/>
      <c r="G154" s="14"/>
      <c r="H154" s="16"/>
      <c r="I154" s="17"/>
      <c r="J154" s="18"/>
      <c r="K154" s="18"/>
      <c r="L154" s="8"/>
      <c r="M154" s="8"/>
      <c r="N154" s="8"/>
      <c r="O154" s="8"/>
    </row>
    <row r="155" spans="1:15" ht="12.75">
      <c r="A155" s="12"/>
      <c r="B155" s="24"/>
      <c r="C155" s="8"/>
      <c r="D155" s="13"/>
      <c r="E155" s="14"/>
      <c r="F155" s="15"/>
      <c r="G155" s="12"/>
      <c r="H155" s="18"/>
      <c r="I155" s="25"/>
      <c r="J155" s="18"/>
      <c r="K155" s="27"/>
      <c r="L155" s="8"/>
      <c r="M155" s="8"/>
      <c r="N155" s="8"/>
      <c r="O155" s="8"/>
    </row>
    <row r="156" spans="1:15" ht="12.75">
      <c r="A156" s="12"/>
      <c r="B156" s="24"/>
      <c r="C156" s="8"/>
      <c r="D156" s="13"/>
      <c r="E156" s="14"/>
      <c r="F156" s="15"/>
      <c r="G156" s="12"/>
      <c r="H156" s="16"/>
      <c r="I156" s="14"/>
      <c r="J156" s="18"/>
      <c r="K156" s="10"/>
      <c r="L156" s="8"/>
      <c r="M156" s="8"/>
      <c r="N156" s="8"/>
      <c r="O156" s="8"/>
    </row>
    <row r="157" spans="1:15" ht="12.75">
      <c r="A157" s="12"/>
      <c r="B157" s="24"/>
      <c r="C157" s="8"/>
      <c r="D157" s="13"/>
      <c r="E157" s="14"/>
      <c r="F157" s="15"/>
      <c r="G157" s="12"/>
      <c r="H157" s="14"/>
      <c r="I157" s="14"/>
      <c r="J157" s="18"/>
      <c r="K157" s="21"/>
      <c r="L157" s="8"/>
      <c r="M157" s="8"/>
      <c r="N157" s="8"/>
      <c r="O157" s="8"/>
    </row>
    <row r="158" spans="1:15" ht="12.75">
      <c r="A158" s="12"/>
      <c r="B158" s="24"/>
      <c r="C158" s="8"/>
      <c r="D158" s="13"/>
      <c r="E158" s="14"/>
      <c r="F158" s="15"/>
      <c r="G158" s="12"/>
      <c r="H158" s="14"/>
      <c r="I158" s="18"/>
      <c r="J158" s="18"/>
      <c r="K158" s="10"/>
      <c r="L158" s="8"/>
      <c r="M158" s="8"/>
      <c r="N158" s="8"/>
      <c r="O158" s="8"/>
    </row>
    <row r="159" spans="1:15" ht="12.75">
      <c r="A159" s="12"/>
      <c r="B159" s="24"/>
      <c r="C159" s="8"/>
      <c r="D159" s="13"/>
      <c r="E159" s="14"/>
      <c r="F159" s="15"/>
      <c r="G159" s="12"/>
      <c r="H159" s="14"/>
      <c r="I159" s="14"/>
      <c r="J159" s="18"/>
      <c r="K159" s="28"/>
      <c r="L159" s="8"/>
      <c r="M159" s="8"/>
      <c r="N159" s="8"/>
      <c r="O159" s="8"/>
    </row>
    <row r="160" spans="1:15" ht="12.75">
      <c r="A160" s="12"/>
      <c r="B160" s="24"/>
      <c r="C160" s="8"/>
      <c r="D160" s="13"/>
      <c r="E160" s="14"/>
      <c r="F160" s="15"/>
      <c r="G160" s="14"/>
      <c r="H160" s="16"/>
      <c r="I160" s="17"/>
      <c r="J160" s="18"/>
      <c r="K160" s="18"/>
      <c r="L160" s="8"/>
      <c r="M160" s="8"/>
      <c r="N160" s="8"/>
      <c r="O160" s="8"/>
    </row>
    <row r="161" spans="1:15" ht="12.75">
      <c r="A161" s="12"/>
      <c r="B161" s="24"/>
      <c r="C161" s="8"/>
      <c r="D161" s="13"/>
      <c r="E161" s="14"/>
      <c r="F161" s="15"/>
      <c r="G161" s="29"/>
      <c r="H161" s="16"/>
      <c r="I161" s="17"/>
      <c r="J161" s="18"/>
      <c r="K161" s="28"/>
      <c r="L161" s="8"/>
      <c r="M161" s="8"/>
      <c r="N161" s="8"/>
      <c r="O161" s="8"/>
    </row>
    <row r="162" spans="1:15" ht="12.75">
      <c r="A162" s="12"/>
      <c r="B162" s="24"/>
      <c r="C162" s="8"/>
      <c r="D162" s="13"/>
      <c r="E162" s="14"/>
      <c r="F162" s="15"/>
      <c r="G162" s="14"/>
      <c r="H162" s="16"/>
      <c r="I162" s="17"/>
      <c r="J162" s="18"/>
      <c r="K162" s="18"/>
      <c r="L162" s="8"/>
      <c r="M162" s="8"/>
      <c r="N162" s="8"/>
      <c r="O162" s="8"/>
    </row>
    <row r="163" spans="1:15" ht="12.75">
      <c r="A163" s="12"/>
      <c r="B163" s="24"/>
      <c r="C163" s="8"/>
      <c r="D163" s="13"/>
      <c r="E163" s="14"/>
      <c r="F163" s="15"/>
      <c r="G163" s="14"/>
      <c r="H163" s="16"/>
      <c r="I163" s="17"/>
      <c r="J163" s="18"/>
      <c r="K163" s="18"/>
      <c r="L163" s="8"/>
      <c r="M163" s="8"/>
      <c r="N163" s="8"/>
      <c r="O163" s="8"/>
    </row>
    <row r="164" spans="1:15" ht="12.75">
      <c r="A164" s="12"/>
      <c r="B164" s="24"/>
      <c r="C164" s="8"/>
      <c r="D164" s="13"/>
      <c r="E164" s="14"/>
      <c r="F164" s="15"/>
      <c r="G164" s="14"/>
      <c r="H164" s="16"/>
      <c r="I164" s="17"/>
      <c r="J164" s="18"/>
      <c r="K164" s="18"/>
      <c r="L164" s="8"/>
      <c r="M164" s="8"/>
      <c r="N164" s="8"/>
      <c r="O164" s="8"/>
    </row>
    <row r="165" spans="1:15" ht="12.75">
      <c r="A165" s="12"/>
      <c r="B165" s="24"/>
      <c r="C165" s="8"/>
      <c r="D165" s="13"/>
      <c r="E165" s="14"/>
      <c r="F165" s="15"/>
      <c r="G165" s="14"/>
      <c r="H165" s="16"/>
      <c r="I165" s="17"/>
      <c r="J165" s="18"/>
      <c r="K165" s="18"/>
      <c r="L165" s="8"/>
      <c r="M165" s="8"/>
      <c r="N165" s="8"/>
      <c r="O165" s="8"/>
    </row>
    <row r="166" spans="1:15" ht="12.75">
      <c r="A166" s="12"/>
      <c r="B166" s="24"/>
      <c r="C166" s="8"/>
      <c r="D166" s="13"/>
      <c r="E166" s="14"/>
      <c r="F166" s="15"/>
      <c r="G166" s="14"/>
      <c r="H166" s="16"/>
      <c r="I166" s="17"/>
      <c r="J166" s="18"/>
      <c r="K166" s="18"/>
      <c r="L166" s="8"/>
      <c r="M166" s="8"/>
      <c r="N166" s="8"/>
      <c r="O166" s="8"/>
    </row>
    <row r="167" spans="1:15" ht="12.75">
      <c r="A167" s="8"/>
      <c r="B167" s="8"/>
      <c r="C167" s="8"/>
      <c r="D167" s="8"/>
      <c r="E167" s="8"/>
      <c r="F167" s="8"/>
      <c r="G167" s="8"/>
      <c r="H167" s="8"/>
      <c r="I167" s="8"/>
      <c r="J167" s="8"/>
      <c r="K167" s="8"/>
      <c r="L167" s="8"/>
      <c r="M167" s="8"/>
      <c r="N167" s="8"/>
      <c r="O167" s="8"/>
    </row>
    <row r="168" spans="1:15" ht="12.75">
      <c r="A168" s="8"/>
      <c r="B168" s="8"/>
      <c r="C168" s="8"/>
      <c r="D168" s="8"/>
      <c r="E168" s="8"/>
      <c r="F168" s="8"/>
      <c r="G168" s="8"/>
      <c r="H168" s="8"/>
      <c r="I168" s="8"/>
      <c r="J168" s="8"/>
      <c r="K168" s="8"/>
      <c r="L168" s="8"/>
      <c r="M168" s="8"/>
      <c r="N168" s="8"/>
      <c r="O168" s="8"/>
    </row>
    <row r="169" spans="1:15" ht="12.75">
      <c r="A169" s="8"/>
      <c r="B169" s="8"/>
      <c r="C169" s="8"/>
      <c r="D169" s="8"/>
      <c r="E169" s="8"/>
      <c r="F169" s="8"/>
      <c r="G169" s="8"/>
      <c r="H169" s="8"/>
      <c r="I169" s="8"/>
      <c r="J169" s="8"/>
      <c r="K169" s="8"/>
      <c r="L169" s="8"/>
      <c r="M169" s="8"/>
      <c r="N169" s="8"/>
      <c r="O169" s="8"/>
    </row>
    <row r="170" spans="1:15" ht="12.75">
      <c r="A170" s="8"/>
      <c r="B170" s="8"/>
      <c r="C170" s="8"/>
      <c r="D170" s="8"/>
      <c r="E170" s="8"/>
      <c r="F170" s="8"/>
      <c r="G170" s="8"/>
      <c r="H170" s="8"/>
      <c r="I170" s="8"/>
      <c r="J170" s="8"/>
      <c r="K170" s="8"/>
      <c r="L170" s="8"/>
      <c r="M170" s="8"/>
      <c r="N170" s="8"/>
      <c r="O170" s="8"/>
    </row>
    <row r="171" spans="1:15" ht="12.75">
      <c r="A171" s="8"/>
      <c r="B171" s="8"/>
      <c r="C171" s="8"/>
      <c r="D171" s="8"/>
      <c r="E171" s="8"/>
      <c r="F171" s="8"/>
      <c r="G171" s="8"/>
      <c r="H171" s="8"/>
      <c r="I171" s="8"/>
      <c r="J171" s="8"/>
      <c r="K171" s="8"/>
      <c r="L171" s="8"/>
      <c r="M171" s="8"/>
      <c r="N171" s="8"/>
      <c r="O171" s="8"/>
    </row>
    <row r="172" spans="1:15" ht="12.75">
      <c r="A172" s="8"/>
      <c r="B172" s="8"/>
      <c r="C172" s="8"/>
      <c r="D172" s="8"/>
      <c r="E172" s="8"/>
      <c r="F172" s="8"/>
      <c r="G172" s="8"/>
      <c r="H172" s="8"/>
      <c r="I172" s="8"/>
      <c r="J172" s="8"/>
      <c r="K172" s="8"/>
      <c r="L172" s="8"/>
      <c r="M172" s="8"/>
      <c r="N172" s="8"/>
      <c r="O172" s="8"/>
    </row>
    <row r="173" spans="1:15" ht="12.75">
      <c r="A173" s="8"/>
      <c r="B173" s="8"/>
      <c r="C173" s="8"/>
      <c r="D173" s="8"/>
      <c r="E173" s="8"/>
      <c r="F173" s="8"/>
      <c r="G173" s="8"/>
      <c r="H173" s="8"/>
      <c r="I173" s="8"/>
      <c r="J173" s="8"/>
      <c r="K173" s="8"/>
      <c r="L173" s="8"/>
      <c r="M173" s="8"/>
      <c r="N173" s="8"/>
      <c r="O173" s="8"/>
    </row>
    <row r="174" spans="1:15" ht="12.75">
      <c r="A174" s="8"/>
      <c r="B174" s="8"/>
      <c r="C174" s="8"/>
      <c r="D174" s="8"/>
      <c r="E174" s="8"/>
      <c r="F174" s="8"/>
      <c r="G174" s="8"/>
      <c r="H174" s="8"/>
      <c r="I174" s="8"/>
      <c r="J174" s="8"/>
      <c r="K174" s="8"/>
      <c r="L174" s="8"/>
      <c r="M174" s="8"/>
      <c r="N174" s="8"/>
      <c r="O174" s="8"/>
    </row>
    <row r="175" spans="1:15" ht="12.75">
      <c r="A175" s="8"/>
      <c r="B175" s="8"/>
      <c r="C175" s="8"/>
      <c r="D175" s="8"/>
      <c r="E175" s="8"/>
      <c r="F175" s="8"/>
      <c r="G175" s="8"/>
      <c r="H175" s="8"/>
      <c r="I175" s="8"/>
      <c r="J175" s="8"/>
      <c r="K175" s="8"/>
      <c r="L175" s="8"/>
      <c r="M175" s="8"/>
      <c r="N175" s="8"/>
      <c r="O175" s="8"/>
    </row>
    <row r="176" spans="1:15" ht="12.75">
      <c r="A176" s="8"/>
      <c r="B176" s="8"/>
      <c r="C176" s="8"/>
      <c r="D176" s="8"/>
      <c r="E176" s="8"/>
      <c r="F176" s="8"/>
      <c r="G176" s="8"/>
      <c r="H176" s="8"/>
      <c r="I176" s="8"/>
      <c r="J176" s="8"/>
      <c r="K176" s="8"/>
      <c r="L176" s="8"/>
      <c r="M176" s="8"/>
      <c r="N176" s="8"/>
      <c r="O176" s="8"/>
    </row>
    <row r="177" spans="1:15" ht="12.75">
      <c r="A177" s="8"/>
      <c r="B177" s="8"/>
      <c r="C177" s="8"/>
      <c r="D177" s="8"/>
      <c r="E177" s="8"/>
      <c r="F177" s="8"/>
      <c r="G177" s="8"/>
      <c r="H177" s="8"/>
      <c r="I177" s="8"/>
      <c r="J177" s="8"/>
      <c r="K177" s="8"/>
      <c r="L177" s="8"/>
      <c r="M177" s="8"/>
      <c r="N177" s="8"/>
      <c r="O177" s="8"/>
    </row>
    <row r="178" spans="1:15" ht="12.75">
      <c r="A178" s="8"/>
      <c r="B178" s="8"/>
      <c r="C178" s="8"/>
      <c r="D178" s="8"/>
      <c r="E178" s="8"/>
      <c r="F178" s="8"/>
      <c r="G178" s="8"/>
      <c r="H178" s="8"/>
      <c r="I178" s="8"/>
      <c r="J178" s="8"/>
      <c r="K178" s="8"/>
      <c r="L178" s="8"/>
      <c r="M178" s="8"/>
      <c r="N178" s="8"/>
      <c r="O178" s="8"/>
    </row>
  </sheetData>
  <mergeCells count="164">
    <mergeCell ref="E128:F128"/>
    <mergeCell ref="E130:F130"/>
    <mergeCell ref="E132:F132"/>
    <mergeCell ref="E135:F135"/>
    <mergeCell ref="E129:F129"/>
    <mergeCell ref="E131:F131"/>
    <mergeCell ref="E134:F134"/>
    <mergeCell ref="K13:L13"/>
    <mergeCell ref="M13:N13"/>
    <mergeCell ref="H56:I56"/>
    <mergeCell ref="F46:G46"/>
    <mergeCell ref="F54:G54"/>
    <mergeCell ref="H54:I54"/>
    <mergeCell ref="F53:G53"/>
    <mergeCell ref="H53:I53"/>
    <mergeCell ref="F37:G37"/>
    <mergeCell ref="F38:G38"/>
    <mergeCell ref="H37:I37"/>
    <mergeCell ref="H38:I38"/>
    <mergeCell ref="E60:F60"/>
    <mergeCell ref="G59:H59"/>
    <mergeCell ref="I59:J59"/>
    <mergeCell ref="E61:F61"/>
    <mergeCell ref="G60:H60"/>
    <mergeCell ref="G61:H61"/>
    <mergeCell ref="I60:J60"/>
    <mergeCell ref="I61:J61"/>
    <mergeCell ref="E80:F80"/>
    <mergeCell ref="E83:F83"/>
    <mergeCell ref="E87:F87"/>
    <mergeCell ref="E78:F78"/>
    <mergeCell ref="E89:F89"/>
    <mergeCell ref="E85:F85"/>
    <mergeCell ref="E91:F91"/>
    <mergeCell ref="E93:F93"/>
    <mergeCell ref="E96:F96"/>
    <mergeCell ref="E99:F99"/>
    <mergeCell ref="E103:F103"/>
    <mergeCell ref="E105:F105"/>
    <mergeCell ref="E108:F108"/>
    <mergeCell ref="G117:H117"/>
    <mergeCell ref="G118:H118"/>
    <mergeCell ref="E117:F117"/>
    <mergeCell ref="E118:F118"/>
    <mergeCell ref="E113:F113"/>
    <mergeCell ref="G113:H113"/>
    <mergeCell ref="G111:H111"/>
    <mergeCell ref="D114:G114"/>
    <mergeCell ref="E121:F121"/>
    <mergeCell ref="E123:F123"/>
    <mergeCell ref="E125:F125"/>
    <mergeCell ref="E127:F127"/>
    <mergeCell ref="E122:F122"/>
    <mergeCell ref="E124:F124"/>
    <mergeCell ref="E126:F126"/>
    <mergeCell ref="I141:J141"/>
    <mergeCell ref="E137:F137"/>
    <mergeCell ref="G120:H120"/>
    <mergeCell ref="G121:H121"/>
    <mergeCell ref="G128:H128"/>
    <mergeCell ref="G130:H130"/>
    <mergeCell ref="G133:H133"/>
    <mergeCell ref="G127:H127"/>
    <mergeCell ref="G129:H129"/>
    <mergeCell ref="G131:H131"/>
    <mergeCell ref="G132:H132"/>
    <mergeCell ref="G134:H134"/>
    <mergeCell ref="G137:H137"/>
    <mergeCell ref="I113:J113"/>
    <mergeCell ref="G119:H119"/>
    <mergeCell ref="G122:H122"/>
    <mergeCell ref="G124:H124"/>
    <mergeCell ref="G126:H126"/>
    <mergeCell ref="G123:H123"/>
    <mergeCell ref="G125:H125"/>
    <mergeCell ref="I111:J111"/>
    <mergeCell ref="G110:H110"/>
    <mergeCell ref="I110:J110"/>
    <mergeCell ref="G108:H108"/>
    <mergeCell ref="G109:H109"/>
    <mergeCell ref="G85:H85"/>
    <mergeCell ref="G86:H86"/>
    <mergeCell ref="G87:H87"/>
    <mergeCell ref="G88:H88"/>
    <mergeCell ref="I86:J86"/>
    <mergeCell ref="I87:J87"/>
    <mergeCell ref="I88:J88"/>
    <mergeCell ref="G107:H107"/>
    <mergeCell ref="G104:H104"/>
    <mergeCell ref="G105:H105"/>
    <mergeCell ref="G106:H106"/>
    <mergeCell ref="G93:H93"/>
    <mergeCell ref="G94:H94"/>
    <mergeCell ref="I92:J92"/>
    <mergeCell ref="I93:J93"/>
    <mergeCell ref="I94:J94"/>
    <mergeCell ref="G92:H92"/>
    <mergeCell ref="G99:H99"/>
    <mergeCell ref="G96:H96"/>
    <mergeCell ref="G97:H97"/>
    <mergeCell ref="I80:J80"/>
    <mergeCell ref="I81:J81"/>
    <mergeCell ref="I99:J99"/>
    <mergeCell ref="I100:J100"/>
    <mergeCell ref="I96:J96"/>
    <mergeCell ref="I97:J97"/>
    <mergeCell ref="I89:J89"/>
    <mergeCell ref="I90:J90"/>
    <mergeCell ref="I91:J91"/>
    <mergeCell ref="I85:J85"/>
    <mergeCell ref="I84:J84"/>
    <mergeCell ref="G78:H78"/>
    <mergeCell ref="G79:H79"/>
    <mergeCell ref="G80:H80"/>
    <mergeCell ref="G81:H81"/>
    <mergeCell ref="G82:H82"/>
    <mergeCell ref="G83:H83"/>
    <mergeCell ref="G84:H84"/>
    <mergeCell ref="I78:J78"/>
    <mergeCell ref="I79:J79"/>
    <mergeCell ref="I74:J74"/>
    <mergeCell ref="G71:H71"/>
    <mergeCell ref="G72:H72"/>
    <mergeCell ref="G73:H73"/>
    <mergeCell ref="G74:H74"/>
    <mergeCell ref="E64:F64"/>
    <mergeCell ref="E67:F67"/>
    <mergeCell ref="E71:F71"/>
    <mergeCell ref="E72:F72"/>
    <mergeCell ref="E73:F73"/>
    <mergeCell ref="G136:H136"/>
    <mergeCell ref="G141:H141"/>
    <mergeCell ref="G142:H142"/>
    <mergeCell ref="G75:H75"/>
    <mergeCell ref="G89:H89"/>
    <mergeCell ref="G90:H90"/>
    <mergeCell ref="G91:H91"/>
    <mergeCell ref="G103:H103"/>
    <mergeCell ref="G100:H100"/>
    <mergeCell ref="G69:H69"/>
    <mergeCell ref="G151:H151"/>
    <mergeCell ref="I151:J151"/>
    <mergeCell ref="I75:J75"/>
    <mergeCell ref="I82:J82"/>
    <mergeCell ref="I83:J83"/>
    <mergeCell ref="I69:J69"/>
    <mergeCell ref="I71:J71"/>
    <mergeCell ref="I72:J72"/>
    <mergeCell ref="I73:J73"/>
    <mergeCell ref="G65:H65"/>
    <mergeCell ref="G67:H67"/>
    <mergeCell ref="I67:J67"/>
    <mergeCell ref="G68:H68"/>
    <mergeCell ref="I68:J68"/>
    <mergeCell ref="G152:H152"/>
    <mergeCell ref="I152:J152"/>
    <mergeCell ref="M30:N30"/>
    <mergeCell ref="M33:N33"/>
    <mergeCell ref="I142:J142"/>
    <mergeCell ref="G145:H145"/>
    <mergeCell ref="I145:J145"/>
    <mergeCell ref="I64:J64"/>
    <mergeCell ref="I65:J65"/>
    <mergeCell ref="G64:H64"/>
  </mergeCells>
  <printOptions gridLines="1"/>
  <pageMargins left="0.17" right="0.34" top="1.09" bottom="0.63" header="0.5" footer="0.5"/>
  <pageSetup fitToHeight="1" fitToWidth="1" horizontalDpi="600" verticalDpi="600" orientation="landscape" r:id="rId1"/>
  <headerFooter alignWithMargins="0">
    <oddHeader>&amp;C&amp;"Arial,Bold"&amp;14NCSX June 2007 ETC 
TABLE III - Fabrication/Assembly &amp; Installation</oddHeader>
    <oddFooter>&amp;L&amp;F&amp;C&amp;"Arial,Bold"&amp;A    &amp;P of &amp;N&amp;R&amp;D   &amp;T</oddFooter>
  </headerFooter>
  <rowBreaks count="6" manualBreakCount="6">
    <brk id="10" max="14" man="1"/>
    <brk id="16" max="14" man="1"/>
    <brk id="35" max="14" man="1"/>
    <brk id="57" max="14" man="1"/>
    <brk id="115" max="14" man="1"/>
    <brk id="138" max="14" man="1"/>
  </rowBreaks>
</worksheet>
</file>

<file path=xl/worksheets/sheet5.xml><?xml version="1.0" encoding="utf-8"?>
<worksheet xmlns="http://schemas.openxmlformats.org/spreadsheetml/2006/main" xmlns:r="http://schemas.openxmlformats.org/officeDocument/2006/relationships">
  <sheetPr>
    <pageSetUpPr fitToPage="1"/>
  </sheetPr>
  <dimension ref="A1:T55"/>
  <sheetViews>
    <sheetView workbookViewId="0" topLeftCell="A5">
      <selection activeCell="G33" sqref="G33"/>
    </sheetView>
  </sheetViews>
  <sheetFormatPr defaultColWidth="9.140625" defaultRowHeight="12.75"/>
  <cols>
    <col min="1" max="1" width="4.8515625" style="0" customWidth="1"/>
    <col min="7" max="7" width="14.7109375" style="0" customWidth="1"/>
  </cols>
  <sheetData>
    <row r="1" s="5" customFormat="1" ht="20.25">
      <c r="A1" s="5" t="s">
        <v>30</v>
      </c>
    </row>
    <row r="2" s="5" customFormat="1" ht="20.25">
      <c r="A2" s="5" t="s">
        <v>31</v>
      </c>
    </row>
    <row r="3" s="5" customFormat="1" ht="20.25">
      <c r="A3" s="5" t="s">
        <v>32</v>
      </c>
    </row>
    <row r="4" s="5" customFormat="1" ht="20.25">
      <c r="A4" s="5" t="s">
        <v>33</v>
      </c>
    </row>
    <row r="5" s="5" customFormat="1" ht="20.25">
      <c r="A5" s="5" t="s">
        <v>34</v>
      </c>
    </row>
    <row r="6" s="5" customFormat="1" ht="20.25"/>
    <row r="7" spans="1:20" ht="12.75">
      <c r="A7" s="47"/>
      <c r="B7" s="47"/>
      <c r="C7" s="47"/>
      <c r="D7" s="47"/>
      <c r="E7" s="47"/>
      <c r="F7" s="47"/>
      <c r="G7" s="47"/>
      <c r="H7" s="47"/>
      <c r="I7" s="47"/>
      <c r="J7" s="47"/>
      <c r="K7" s="47"/>
      <c r="L7" s="47"/>
      <c r="M7" s="47"/>
      <c r="N7" s="47"/>
      <c r="O7" s="47"/>
      <c r="P7" s="47"/>
      <c r="Q7" s="47"/>
      <c r="R7" s="47"/>
      <c r="S7" s="47"/>
      <c r="T7" s="47"/>
    </row>
    <row r="8" ht="15.75">
      <c r="A8" s="49" t="s">
        <v>8</v>
      </c>
    </row>
    <row r="9" spans="1:20" ht="26.25">
      <c r="A9" s="49"/>
      <c r="D9" s="51" t="s">
        <v>10</v>
      </c>
      <c r="E9" s="51" t="s">
        <v>11</v>
      </c>
      <c r="F9" s="51" t="s">
        <v>12</v>
      </c>
      <c r="G9" s="53" t="s">
        <v>43</v>
      </c>
      <c r="H9" s="52" t="s">
        <v>45</v>
      </c>
      <c r="I9" s="3"/>
      <c r="J9" s="3"/>
      <c r="K9" s="3"/>
      <c r="L9" s="3"/>
      <c r="M9" s="3"/>
      <c r="N9" s="3"/>
      <c r="O9" s="3"/>
      <c r="P9" s="3"/>
      <c r="Q9" s="3"/>
      <c r="R9" s="3"/>
      <c r="S9" s="3"/>
      <c r="T9" s="3"/>
    </row>
    <row r="10" spans="2:8" ht="12.75">
      <c r="B10" s="1" t="s">
        <v>9</v>
      </c>
      <c r="D10" s="4"/>
      <c r="F10" s="80" t="s">
        <v>38</v>
      </c>
      <c r="G10" s="80"/>
      <c r="H10" s="1" t="s">
        <v>243</v>
      </c>
    </row>
    <row r="11" spans="4:8" ht="12.75">
      <c r="D11" s="4"/>
      <c r="E11" s="4"/>
      <c r="F11" s="80"/>
      <c r="G11" s="81" t="s">
        <v>57</v>
      </c>
      <c r="H11" s="1"/>
    </row>
    <row r="12" spans="2:8" ht="12.75">
      <c r="B12" s="1" t="s">
        <v>39</v>
      </c>
      <c r="D12" s="4"/>
      <c r="E12" s="80" t="s">
        <v>38</v>
      </c>
      <c r="G12" s="80"/>
      <c r="H12" s="1" t="s">
        <v>244</v>
      </c>
    </row>
    <row r="13" spans="2:8" ht="12.75">
      <c r="B13" s="1"/>
      <c r="D13" s="4"/>
      <c r="E13" s="4"/>
      <c r="F13" s="80"/>
      <c r="G13" s="80"/>
      <c r="H13" s="1" t="s">
        <v>245</v>
      </c>
    </row>
    <row r="14" spans="2:8" ht="12.75">
      <c r="B14" s="1"/>
      <c r="D14" s="4"/>
      <c r="E14" s="4"/>
      <c r="F14" s="80"/>
      <c r="G14" s="80"/>
      <c r="H14" s="1" t="s">
        <v>246</v>
      </c>
    </row>
    <row r="15" spans="2:8" ht="12.75">
      <c r="B15" s="1"/>
      <c r="D15" s="4"/>
      <c r="E15" s="4"/>
      <c r="F15" s="80"/>
      <c r="G15" s="80"/>
      <c r="H15" s="1" t="s">
        <v>247</v>
      </c>
    </row>
    <row r="16" spans="4:7" s="1" customFormat="1" ht="12.75">
      <c r="D16" s="80"/>
      <c r="E16" s="80"/>
      <c r="F16" s="80"/>
      <c r="G16" s="80"/>
    </row>
    <row r="17" spans="1:20" s="100" customFormat="1" ht="12.75" customHeight="1">
      <c r="A17" s="103"/>
      <c r="B17" s="104"/>
      <c r="C17" s="104"/>
      <c r="D17" s="104"/>
      <c r="E17" s="104"/>
      <c r="F17" s="104"/>
      <c r="G17" s="104"/>
      <c r="H17" s="104"/>
      <c r="I17" s="104"/>
      <c r="J17" s="104"/>
      <c r="K17" s="104"/>
      <c r="L17" s="104"/>
      <c r="M17" s="104"/>
      <c r="N17" s="104"/>
      <c r="O17" s="104"/>
      <c r="P17" s="104"/>
      <c r="Q17" s="104"/>
      <c r="R17" s="104"/>
      <c r="S17" s="104"/>
      <c r="T17" s="48"/>
    </row>
    <row r="18" spans="1:7" s="1" customFormat="1" ht="12.75">
      <c r="A18" s="101" t="s">
        <v>56</v>
      </c>
      <c r="D18" s="80"/>
      <c r="E18" s="80"/>
      <c r="F18" s="80"/>
      <c r="G18" s="80"/>
    </row>
    <row r="19" spans="1:20" s="100" customFormat="1" ht="12.75" customHeight="1">
      <c r="A19" s="103"/>
      <c r="B19" s="104"/>
      <c r="C19" s="104"/>
      <c r="D19" s="104"/>
      <c r="E19" s="104"/>
      <c r="F19" s="104"/>
      <c r="G19" s="104"/>
      <c r="H19" s="104"/>
      <c r="I19" s="104"/>
      <c r="J19" s="104"/>
      <c r="K19" s="104"/>
      <c r="L19" s="104"/>
      <c r="M19" s="104"/>
      <c r="N19" s="104"/>
      <c r="O19" s="104"/>
      <c r="P19" s="104"/>
      <c r="Q19" s="104"/>
      <c r="R19" s="104"/>
      <c r="S19" s="104"/>
      <c r="T19" s="48"/>
    </row>
    <row r="20" spans="2:8" ht="12.75">
      <c r="B20" s="1"/>
      <c r="D20" s="4"/>
      <c r="E20" s="4"/>
      <c r="F20" s="80"/>
      <c r="G20" s="80"/>
      <c r="H20" s="1"/>
    </row>
    <row r="21" spans="1:17" ht="12.75">
      <c r="A21" s="47"/>
      <c r="B21" s="47"/>
      <c r="C21" s="47"/>
      <c r="D21" s="47"/>
      <c r="E21" s="47"/>
      <c r="F21" s="47"/>
      <c r="G21" s="47"/>
      <c r="H21" s="47"/>
      <c r="I21" s="47"/>
      <c r="J21" s="47"/>
      <c r="K21" s="47"/>
      <c r="L21" s="47"/>
      <c r="M21" s="47"/>
      <c r="N21" s="47"/>
      <c r="O21" s="47"/>
      <c r="P21" s="47"/>
      <c r="Q21" s="47"/>
    </row>
    <row r="22" s="109" customFormat="1" ht="12.75">
      <c r="A22" s="50" t="s">
        <v>55</v>
      </c>
    </row>
    <row r="23" spans="6:17" s="105" customFormat="1" ht="12.75">
      <c r="F23" s="106"/>
      <c r="G23" s="106"/>
      <c r="N23" s="365" t="s">
        <v>58</v>
      </c>
      <c r="O23" s="365"/>
      <c r="P23" s="107" t="s">
        <v>59</v>
      </c>
      <c r="Q23" s="108"/>
    </row>
    <row r="24" spans="1:17" s="110" customFormat="1" ht="25.5">
      <c r="A24" s="110" t="s">
        <v>60</v>
      </c>
      <c r="B24" s="366" t="s">
        <v>61</v>
      </c>
      <c r="C24" s="366"/>
      <c r="D24" s="366"/>
      <c r="E24" s="366"/>
      <c r="F24" s="366"/>
      <c r="G24" s="111" t="s">
        <v>62</v>
      </c>
      <c r="H24" s="366" t="s">
        <v>63</v>
      </c>
      <c r="I24" s="366"/>
      <c r="J24" s="366"/>
      <c r="K24" s="366" t="s">
        <v>64</v>
      </c>
      <c r="L24" s="366"/>
      <c r="M24" s="366"/>
      <c r="N24" s="110" t="s">
        <v>12</v>
      </c>
      <c r="O24" s="110" t="s">
        <v>10</v>
      </c>
      <c r="P24" s="110" t="s">
        <v>12</v>
      </c>
      <c r="Q24" s="110" t="s">
        <v>10</v>
      </c>
    </row>
    <row r="25" spans="1:13" s="114" customFormat="1" ht="12.75">
      <c r="A25" s="112"/>
      <c r="B25" s="361"/>
      <c r="C25" s="361"/>
      <c r="D25" s="361"/>
      <c r="E25" s="361"/>
      <c r="F25" s="361"/>
      <c r="G25" s="113"/>
      <c r="H25" s="362"/>
      <c r="I25" s="362"/>
      <c r="J25" s="362"/>
      <c r="K25" s="362"/>
      <c r="L25" s="362"/>
      <c r="M25" s="362"/>
    </row>
    <row r="26" spans="1:17" s="117" customFormat="1" ht="36.75" customHeight="1">
      <c r="A26" s="335">
        <v>1354</v>
      </c>
      <c r="B26" s="364" t="s">
        <v>248</v>
      </c>
      <c r="C26" s="363"/>
      <c r="D26" s="363"/>
      <c r="E26" s="363"/>
      <c r="F26" s="363"/>
      <c r="G26" s="336" t="s">
        <v>79</v>
      </c>
      <c r="H26" s="363" t="s">
        <v>80</v>
      </c>
      <c r="I26" s="363"/>
      <c r="J26" s="363"/>
      <c r="K26" s="363" t="s">
        <v>81</v>
      </c>
      <c r="L26" s="363"/>
      <c r="M26" s="363"/>
      <c r="N26" s="337">
        <v>200</v>
      </c>
      <c r="O26" s="338">
        <v>400</v>
      </c>
      <c r="P26" s="339">
        <v>0</v>
      </c>
      <c r="Q26" s="339">
        <v>0</v>
      </c>
    </row>
    <row r="27" spans="2:13" s="115" customFormat="1" ht="12.75">
      <c r="B27" s="360"/>
      <c r="C27" s="360"/>
      <c r="D27" s="360"/>
      <c r="E27" s="360"/>
      <c r="F27" s="360"/>
      <c r="G27" s="116"/>
      <c r="H27" s="360"/>
      <c r="I27" s="360"/>
      <c r="J27" s="360"/>
      <c r="K27" s="360"/>
      <c r="L27" s="360"/>
      <c r="M27" s="360"/>
    </row>
    <row r="28" spans="5:8" ht="12.75">
      <c r="E28" s="4"/>
      <c r="F28" s="4"/>
      <c r="G28" s="4"/>
      <c r="H28" s="4"/>
    </row>
    <row r="29" spans="1:8" s="1" customFormat="1" ht="12.75">
      <c r="A29" s="1" t="s">
        <v>65</v>
      </c>
      <c r="E29" s="80"/>
      <c r="F29" s="80"/>
      <c r="G29" s="80"/>
      <c r="H29" s="80"/>
    </row>
    <row r="30" spans="1:8" s="1" customFormat="1" ht="12.75">
      <c r="A30" s="1" t="s">
        <v>66</v>
      </c>
      <c r="B30" s="1" t="s">
        <v>67</v>
      </c>
      <c r="E30" s="80"/>
      <c r="F30" s="80"/>
      <c r="G30" s="80"/>
      <c r="H30" s="80"/>
    </row>
    <row r="31" spans="2:8" s="1" customFormat="1" ht="12.75">
      <c r="B31" s="1" t="s">
        <v>68</v>
      </c>
      <c r="E31" s="80"/>
      <c r="F31" s="80"/>
      <c r="G31" s="80"/>
      <c r="H31" s="80"/>
    </row>
    <row r="32" spans="1:15" s="1" customFormat="1" ht="12.75">
      <c r="A32" s="1" t="s">
        <v>69</v>
      </c>
      <c r="B32" s="1" t="s">
        <v>70</v>
      </c>
      <c r="E32" s="80"/>
      <c r="F32" s="80"/>
      <c r="G32" s="80"/>
      <c r="H32" s="80"/>
      <c r="O32" s="99"/>
    </row>
    <row r="33" spans="2:8" s="1" customFormat="1" ht="12.75">
      <c r="B33" s="1" t="s">
        <v>71</v>
      </c>
      <c r="E33" s="80"/>
      <c r="F33" s="80"/>
      <c r="G33" s="80"/>
      <c r="H33" s="80"/>
    </row>
    <row r="34" s="1" customFormat="1" ht="12.75">
      <c r="B34" s="1" t="s">
        <v>72</v>
      </c>
    </row>
    <row r="35" spans="1:2" s="1" customFormat="1" ht="12.75">
      <c r="A35" s="1" t="s">
        <v>73</v>
      </c>
      <c r="B35" s="1" t="s">
        <v>74</v>
      </c>
    </row>
    <row r="36" s="1" customFormat="1" ht="12.75">
      <c r="B36" s="1" t="s">
        <v>75</v>
      </c>
    </row>
    <row r="37" spans="1:2" s="1" customFormat="1" ht="12.75">
      <c r="A37" s="1" t="s">
        <v>76</v>
      </c>
      <c r="B37" s="1" t="s">
        <v>77</v>
      </c>
    </row>
    <row r="38" s="1" customFormat="1" ht="12.75">
      <c r="B38" s="1" t="s">
        <v>78</v>
      </c>
    </row>
    <row r="39" spans="5:9" ht="12.75">
      <c r="E39" s="4"/>
      <c r="F39" s="4"/>
      <c r="G39" s="4"/>
      <c r="H39" s="4"/>
      <c r="I39" s="4"/>
    </row>
    <row r="40" spans="5:9" ht="12.75">
      <c r="E40" s="4"/>
      <c r="F40" s="4"/>
      <c r="G40" s="4"/>
      <c r="H40" s="4"/>
      <c r="I40" s="4"/>
    </row>
    <row r="41" spans="5:9" ht="12.75">
      <c r="E41" s="4"/>
      <c r="F41" s="4"/>
      <c r="G41" s="4"/>
      <c r="H41" s="4"/>
      <c r="I41" s="4"/>
    </row>
    <row r="42" spans="5:9" ht="12.75">
      <c r="E42" s="4"/>
      <c r="F42" s="4"/>
      <c r="G42" s="4"/>
      <c r="H42" s="4"/>
      <c r="I42" s="4"/>
    </row>
    <row r="43" spans="5:9" ht="12.75">
      <c r="E43" s="4"/>
      <c r="F43" s="4"/>
      <c r="G43" s="4"/>
      <c r="H43" s="4"/>
      <c r="I43" s="4"/>
    </row>
    <row r="44" spans="5:9" ht="12.75">
      <c r="E44" s="4"/>
      <c r="F44" s="4"/>
      <c r="G44" s="4"/>
      <c r="H44" s="4"/>
      <c r="I44" s="4"/>
    </row>
    <row r="45" spans="5:13" ht="12.75">
      <c r="E45" s="4"/>
      <c r="F45" s="4"/>
      <c r="G45" s="4"/>
      <c r="H45" s="4"/>
      <c r="I45" s="4"/>
      <c r="M45" s="4"/>
    </row>
    <row r="55" ht="12.75">
      <c r="G55" t="s">
        <v>44</v>
      </c>
    </row>
  </sheetData>
  <mergeCells count="13">
    <mergeCell ref="N23:O23"/>
    <mergeCell ref="B24:F24"/>
    <mergeCell ref="H24:J24"/>
    <mergeCell ref="K24:M24"/>
    <mergeCell ref="B27:F27"/>
    <mergeCell ref="H27:J27"/>
    <mergeCell ref="K27:M27"/>
    <mergeCell ref="B25:F25"/>
    <mergeCell ref="H25:J25"/>
    <mergeCell ref="K25:M25"/>
    <mergeCell ref="H26:J26"/>
    <mergeCell ref="K26:M26"/>
    <mergeCell ref="B26:F26"/>
  </mergeCells>
  <printOptions/>
  <pageMargins left="0.75" right="0.75" top="1.25" bottom="1" header="0.75" footer="0.5"/>
  <pageSetup fitToHeight="1" fitToWidth="1" horizontalDpi="600" verticalDpi="600" orientation="landscape" scale="59" r:id="rId1"/>
  <headerFooter alignWithMargins="0">
    <oddHeader>&amp;C&amp;"Arial,Bold"&amp;14NCSX June 2007 ETC 
TABLE IV - Uncertainty of Estimate and Residual Risk Assessment</oddHeader>
    <oddFooter>&amp;L&amp;F&amp;C&amp;A    &amp;P of &amp;N&amp;R&amp;D   &amp;T</oddFooter>
  </headerFooter>
</worksheet>
</file>

<file path=xl/worksheets/sheet6.xml><?xml version="1.0" encoding="utf-8"?>
<worksheet xmlns="http://schemas.openxmlformats.org/spreadsheetml/2006/main" xmlns:r="http://schemas.openxmlformats.org/officeDocument/2006/relationships">
  <dimension ref="A1:U10"/>
  <sheetViews>
    <sheetView workbookViewId="0" topLeftCell="A1">
      <selection activeCell="V9" sqref="V9"/>
    </sheetView>
  </sheetViews>
  <sheetFormatPr defaultColWidth="9.140625" defaultRowHeight="12.75"/>
  <cols>
    <col min="1" max="1" width="4.8515625" style="0" customWidth="1"/>
  </cols>
  <sheetData>
    <row r="1" s="5" customFormat="1" ht="20.25">
      <c r="A1" s="5" t="s">
        <v>30</v>
      </c>
    </row>
    <row r="2" s="5" customFormat="1" ht="20.25">
      <c r="A2" s="5" t="s">
        <v>31</v>
      </c>
    </row>
    <row r="3" s="5" customFormat="1" ht="20.25">
      <c r="A3" s="5" t="s">
        <v>32</v>
      </c>
    </row>
    <row r="4" s="5" customFormat="1" ht="20.25">
      <c r="A4" s="5" t="s">
        <v>33</v>
      </c>
    </row>
    <row r="5" s="5" customFormat="1" ht="20.25">
      <c r="A5" s="5" t="s">
        <v>34</v>
      </c>
    </row>
    <row r="6" s="5" customFormat="1" ht="20.25"/>
    <row r="7" spans="1:21" ht="12.75">
      <c r="A7" s="47"/>
      <c r="B7" s="47"/>
      <c r="C7" s="47"/>
      <c r="D7" s="47"/>
      <c r="E7" s="47"/>
      <c r="F7" s="47"/>
      <c r="G7" s="47"/>
      <c r="H7" s="47"/>
      <c r="I7" s="47"/>
      <c r="J7" s="47"/>
      <c r="K7" s="47"/>
      <c r="L7" s="47"/>
      <c r="M7" s="47"/>
      <c r="N7" s="47"/>
      <c r="O7" s="47"/>
      <c r="P7" s="47"/>
      <c r="Q7" s="47"/>
      <c r="R7" s="47"/>
      <c r="S7" s="47"/>
      <c r="T7" s="47"/>
      <c r="U7" s="47"/>
    </row>
    <row r="8" spans="5:8" ht="12.75">
      <c r="E8" s="4"/>
      <c r="F8" s="4"/>
      <c r="G8" s="4"/>
      <c r="H8" s="4"/>
    </row>
    <row r="9" spans="1:8" ht="12.75">
      <c r="A9" s="1" t="s">
        <v>35</v>
      </c>
      <c r="E9" s="4"/>
      <c r="F9" s="4"/>
      <c r="G9" s="4"/>
      <c r="H9" s="4"/>
    </row>
    <row r="10" spans="5:8" s="69" customFormat="1" ht="12.75">
      <c r="E10" s="167"/>
      <c r="F10" s="167"/>
      <c r="G10" s="167"/>
      <c r="H10" s="167"/>
    </row>
    <row r="11" s="69" customFormat="1" ht="12.75"/>
    <row r="12" s="69" customFormat="1" ht="12.75"/>
    <row r="13" s="69" customFormat="1" ht="12.75"/>
    <row r="14" s="69" customFormat="1" ht="12.75"/>
    <row r="15" s="69" customFormat="1" ht="12.75"/>
    <row r="16" s="69" customFormat="1" ht="12.75"/>
    <row r="17" s="69" customFormat="1" ht="12.75"/>
    <row r="18" s="69" customFormat="1" ht="12.75"/>
    <row r="19" s="69" customFormat="1" ht="12.75"/>
    <row r="20" s="69" customFormat="1" ht="12.75"/>
    <row r="21" s="69" customFormat="1" ht="12.75"/>
    <row r="22" s="69" customFormat="1" ht="12.75"/>
    <row r="23" s="69" customFormat="1" ht="12.75"/>
    <row r="24" s="69" customFormat="1" ht="12.75"/>
    <row r="25" s="69" customFormat="1" ht="12.75"/>
    <row r="26" s="69" customFormat="1" ht="12.75"/>
  </sheetData>
  <printOptions/>
  <pageMargins left="0.75" right="0.75" top="1.25" bottom="1" header="0.75" footer="0.5"/>
  <pageSetup horizontalDpi="600" verticalDpi="600" orientation="landscape" scale="50" r:id="rId1"/>
  <headerFooter alignWithMargins="0">
    <oddHeader>&amp;C&amp;"Arial,Bold"&amp;14NCSX June 2007 ETC 
TABLE IV - Uncertainty of Estimate and Residual Risk Assessment</oddHeader>
    <oddFooter>&amp;L&amp;F&amp;C&amp;A    &amp;P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helpdesk</cp:lastModifiedBy>
  <cp:lastPrinted>2007-10-19T18:23:43Z</cp:lastPrinted>
  <dcterms:created xsi:type="dcterms:W3CDTF">2001-10-24T18:11:20Z</dcterms:created>
  <dcterms:modified xsi:type="dcterms:W3CDTF">2008-02-12T20:40:02Z</dcterms:modified>
  <cp:category/>
  <cp:version/>
  <cp:contentType/>
  <cp:contentStatus/>
</cp:coreProperties>
</file>