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70" yWindow="60" windowWidth="13905" windowHeight="13350" tabRatio="186" activeTab="0"/>
  </bookViews>
  <sheets>
    <sheet name="M&amp;S" sheetId="1" r:id="rId1"/>
  </sheets>
  <definedNames>
    <definedName name="_xlnm.Print_Area" localSheetId="0">'M&amp;S'!$A$28:$E$74</definedName>
  </definedNames>
  <calcPr fullCalcOnLoad="1"/>
</workbook>
</file>

<file path=xl/sharedStrings.xml><?xml version="1.0" encoding="utf-8"?>
<sst xmlns="http://schemas.openxmlformats.org/spreadsheetml/2006/main" count="131" uniqueCount="78">
  <si>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</si>
  <si>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</si>
  <si>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</si>
  <si>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</si>
  <si>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</si>
  <si>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</si>
  <si>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</si>
  <si>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</si>
  <si>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</si>
  <si>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</si>
  <si>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</si>
  <si>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</si>
  <si>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</si>
  <si>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</si>
  <si>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</si>
  <si>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</si>
  <si>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</si>
  <si>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</si>
  <si>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</si>
  <si>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</si>
  <si>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</si>
  <si>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</si>
  <si>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</si>
  <si>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</si>
  <si>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</si>
  <si>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</si>
  <si>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</si>
  <si>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</si>
  <si>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</si>
  <si>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</si>
  <si>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</si>
  <si>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</si>
  <si>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</si>
  <si>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</si>
  <si>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</si>
  <si>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</si>
  <si>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</si>
  <si>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</si>
  <si>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</si>
  <si>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</si>
  <si>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</si>
  <si>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</si>
  <si>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</si>
  <si>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</si>
  <si>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</si>
  <si>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</si>
  <si>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</si>
  <si>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</si>
  <si>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</si>
  <si>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</si>
  <si>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</si>
  <si>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</si>
  <si>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</si>
  <si>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</si>
  <si>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</si>
  <si>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</si>
  <si>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</si>
  <si>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</si>
  <si>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</si>
  <si>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</si>
  <si>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</si>
  <si>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</si>
  <si>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</si>
  <si>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</si>
  <si>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</si>
  <si>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</si>
  <si>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</si>
  <si>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</si>
  <si>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VPI Mold</t>
  </si>
  <si>
    <t>Manufacturing Cost per Coil based on Jupiter Coil Cost</t>
  </si>
  <si>
    <t>Total Cost All Coils</t>
  </si>
  <si>
    <t>Winding Mandrel, Lead Forming, Clamps etc</t>
  </si>
  <si>
    <t>Total Cost for Fixtures</t>
  </si>
  <si>
    <t>Total Cost For N Coils</t>
  </si>
  <si>
    <t>Recurring Costs for N Coils</t>
  </si>
  <si>
    <t>Trim3</t>
  </si>
  <si>
    <t>Trim4</t>
  </si>
  <si>
    <t>Copper Cost Per Meter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</si>
</sst>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1" fontId="0" fillId="0" borderId="0" xfId="0" applyNumberFormat="1" applyFill="1" applyAlignment="1">
      <alignment wrapText="1"/>
    </xf>
    <xf numFmtId="0" fontId="0" fillId="0" borderId="1" xfId="0" applyFill="1" applyBorder="1" applyAlignment="1">
      <alignment/>
    </xf>
    <xf numFmtId="165" fontId="5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center" wrapText="1"/>
    </xf>
    <xf numFmtId="174" fontId="6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 topLeftCell="A48">
      <selection activeCell="G88" sqref="G88"/>
    </sheetView>
  </sheetViews>
  <sheetFormatPr defaultColWidth="9.140625" defaultRowHeight="12.75"/>
  <cols>
    <col min="1" max="1" width="47.421875" style="0" customWidth="1"/>
    <col min="2" max="2" width="9.00390625" style="0" customWidth="1"/>
    <col min="3" max="3" width="11.00390625" style="7" customWidth="1"/>
    <col min="4" max="4" width="11.140625" style="7" customWidth="1"/>
    <col min="5" max="6" width="9.8515625" style="7" customWidth="1"/>
    <col min="7" max="7" width="9.00390625" style="0" customWidth="1"/>
  </cols>
  <sheetData>
    <row r="1" spans="1:2" ht="12.75" hidden="1">
      <c r="A1" s="15"/>
      <c r="B1" s="7"/>
    </row>
    <row r="2" spans="1:2" ht="12.75" hidden="1">
      <c r="A2" s="7"/>
      <c r="B2" s="16"/>
    </row>
    <row r="3" spans="1:2" ht="12.75" hidden="1">
      <c r="A3" s="7"/>
      <c r="B3" s="16"/>
    </row>
    <row r="4" spans="1:2" ht="12.75" hidden="1">
      <c r="A4" s="7"/>
      <c r="B4" s="16"/>
    </row>
    <row r="5" spans="1:2" ht="12.75" hidden="1">
      <c r="A5" s="7"/>
      <c r="B5" s="16"/>
    </row>
    <row r="6" spans="1:2" ht="12.75" hidden="1">
      <c r="A6" s="17"/>
      <c r="B6" s="16"/>
    </row>
    <row r="7" spans="1:2" ht="12.75" hidden="1">
      <c r="A7" s="7"/>
      <c r="B7" s="7"/>
    </row>
    <row r="8" spans="1:2" ht="13.5" thickBot="1">
      <c r="A8" s="7"/>
      <c r="B8" s="18"/>
    </row>
    <row r="9" spans="1:6" ht="12.75">
      <c r="A9" s="15"/>
      <c r="B9" s="7"/>
      <c r="C9" s="38" t="s">
        <v>47</v>
      </c>
      <c r="D9" s="38" t="s">
        <v>58</v>
      </c>
      <c r="E9" s="38" t="s">
        <v>75</v>
      </c>
      <c r="F9" s="38" t="s">
        <v>76</v>
      </c>
    </row>
    <row r="10" spans="1:2" ht="12.75">
      <c r="A10" s="15"/>
      <c r="B10" s="7"/>
    </row>
    <row r="11" spans="1:2" ht="12.75">
      <c r="A11" s="15" t="s">
        <v>62</v>
      </c>
      <c r="B11" s="7"/>
    </row>
    <row r="12" spans="1:10" ht="12.75">
      <c r="A12" s="19"/>
      <c r="B12" s="19"/>
      <c r="C12" s="20"/>
      <c r="D12" s="20"/>
      <c r="E12" s="20"/>
      <c r="F12" s="20"/>
      <c r="G12" s="12"/>
      <c r="H12" s="11"/>
      <c r="I12" s="5"/>
      <c r="J12" s="5"/>
    </row>
    <row r="13" spans="1:10" ht="12.75">
      <c r="A13" s="19" t="s">
        <v>25</v>
      </c>
      <c r="B13" s="19" t="s">
        <v>26</v>
      </c>
      <c r="C13" s="21">
        <v>0.5219446</v>
      </c>
      <c r="D13" s="21">
        <v>0.5219446</v>
      </c>
      <c r="E13" s="21">
        <v>0.5219446</v>
      </c>
      <c r="F13" s="21">
        <v>0.5219446</v>
      </c>
      <c r="G13" s="9"/>
      <c r="H13" s="10"/>
      <c r="I13" s="2"/>
      <c r="J13" s="2"/>
    </row>
    <row r="14" spans="1:6" ht="12.75">
      <c r="A14" s="19" t="s">
        <v>27</v>
      </c>
      <c r="B14" s="19" t="s">
        <v>4</v>
      </c>
      <c r="C14" s="20">
        <f>C21*2+2.8</f>
        <v>28.8</v>
      </c>
      <c r="D14" s="20">
        <f>D21*2+2.8</f>
        <v>28.8</v>
      </c>
      <c r="E14" s="20">
        <f>E21*2+2.8</f>
        <v>28.8</v>
      </c>
      <c r="F14" s="20">
        <f>F21*2+2.8</f>
        <v>28.8</v>
      </c>
    </row>
    <row r="15" spans="1:6" ht="12.75">
      <c r="A15" s="19" t="s">
        <v>28</v>
      </c>
      <c r="B15" s="19" t="s">
        <v>4</v>
      </c>
      <c r="C15" s="20">
        <f>C14</f>
        <v>28.8</v>
      </c>
      <c r="D15" s="20">
        <f>D14</f>
        <v>28.8</v>
      </c>
      <c r="E15" s="20">
        <f>E14</f>
        <v>28.8</v>
      </c>
      <c r="F15" s="20">
        <f>F14</f>
        <v>28.8</v>
      </c>
    </row>
    <row r="16" spans="1:6" ht="12.75">
      <c r="A16" s="19" t="s">
        <v>29</v>
      </c>
      <c r="B16" s="19"/>
      <c r="C16" s="8">
        <v>4</v>
      </c>
      <c r="D16" s="8">
        <v>4</v>
      </c>
      <c r="E16" s="8">
        <v>4</v>
      </c>
      <c r="F16" s="8">
        <v>4</v>
      </c>
    </row>
    <row r="17" spans="1:6" ht="12.75">
      <c r="A17" s="19" t="s">
        <v>30</v>
      </c>
      <c r="B17" s="19"/>
      <c r="C17" s="20">
        <v>0.75</v>
      </c>
      <c r="D17" s="20">
        <v>0.75</v>
      </c>
      <c r="E17" s="20">
        <v>0.75</v>
      </c>
      <c r="F17" s="20">
        <v>0.75</v>
      </c>
    </row>
    <row r="18" spans="1:6" ht="12.75">
      <c r="A18" s="19" t="s">
        <v>32</v>
      </c>
      <c r="B18" s="19" t="s">
        <v>8</v>
      </c>
      <c r="C18" s="20">
        <f>C19/C16</f>
        <v>4.6175</v>
      </c>
      <c r="D18" s="20">
        <f>D19/D16</f>
        <v>3.0775</v>
      </c>
      <c r="E18" s="20">
        <f>E19/E16</f>
        <v>5.6</v>
      </c>
      <c r="F18" s="20">
        <f>F19/F16</f>
        <v>3.41</v>
      </c>
    </row>
    <row r="19" spans="1:6" ht="12.75">
      <c r="A19" s="19" t="s">
        <v>33</v>
      </c>
      <c r="B19" s="19" t="s">
        <v>8</v>
      </c>
      <c r="C19" s="20">
        <v>18.47</v>
      </c>
      <c r="D19" s="20">
        <v>12.31</v>
      </c>
      <c r="E19" s="20">
        <v>22.4</v>
      </c>
      <c r="F19" s="20">
        <v>13.64</v>
      </c>
    </row>
    <row r="20" spans="1:6" ht="12.75">
      <c r="A20" s="19" t="s">
        <v>34</v>
      </c>
      <c r="B20" s="19" t="s">
        <v>4</v>
      </c>
      <c r="C20" s="20">
        <v>13</v>
      </c>
      <c r="D20" s="20">
        <v>13</v>
      </c>
      <c r="E20" s="20">
        <v>13</v>
      </c>
      <c r="F20" s="20">
        <v>13</v>
      </c>
    </row>
    <row r="21" spans="1:6" ht="12.75">
      <c r="A21" s="19" t="s">
        <v>35</v>
      </c>
      <c r="B21" s="19" t="s">
        <v>4</v>
      </c>
      <c r="C21" s="20">
        <v>13</v>
      </c>
      <c r="D21" s="20">
        <v>13</v>
      </c>
      <c r="E21" s="20">
        <v>13</v>
      </c>
      <c r="F21" s="20">
        <v>13</v>
      </c>
    </row>
    <row r="22" spans="1:6" ht="12.75">
      <c r="A22" s="19" t="s">
        <v>36</v>
      </c>
      <c r="B22" s="19" t="s">
        <v>4</v>
      </c>
      <c r="C22" s="20">
        <v>0</v>
      </c>
      <c r="D22" s="20">
        <v>0</v>
      </c>
      <c r="E22" s="20">
        <v>0</v>
      </c>
      <c r="F22" s="20">
        <v>0</v>
      </c>
    </row>
    <row r="23" spans="1:6" ht="12.75">
      <c r="A23" s="19" t="s">
        <v>37</v>
      </c>
      <c r="B23" s="19" t="s">
        <v>4</v>
      </c>
      <c r="C23" s="20">
        <v>1.016</v>
      </c>
      <c r="D23" s="20">
        <v>1.016</v>
      </c>
      <c r="E23" s="20">
        <v>1.016</v>
      </c>
      <c r="F23" s="20">
        <v>1.016</v>
      </c>
    </row>
    <row r="24" spans="1:6" ht="12.75">
      <c r="A24" s="19" t="s">
        <v>38</v>
      </c>
      <c r="B24" s="19" t="s">
        <v>39</v>
      </c>
      <c r="C24" s="20">
        <f>C21*C20-((4-PI())*C23*C23)-PI()*C22^2/4</f>
        <v>168.11390386622398</v>
      </c>
      <c r="D24" s="20">
        <f>D21*D20-((4-PI())*D23*D23)-PI()*D22^2/4</f>
        <v>168.11390386622398</v>
      </c>
      <c r="E24" s="20">
        <f>E21*E20-((4-PI())*E23*E23)-PI()*E22^2/4</f>
        <v>168.11390386622398</v>
      </c>
      <c r="F24" s="20">
        <f>F21*F20-((4-PI())*F23*F23)-PI()*F22^2/4</f>
        <v>168.11390386622398</v>
      </c>
    </row>
    <row r="25" spans="1:6" ht="12.75">
      <c r="A25" s="19" t="s">
        <v>41</v>
      </c>
      <c r="B25" s="19" t="s">
        <v>31</v>
      </c>
      <c r="C25" s="20">
        <f>C19*1000*C24*$B26</f>
        <v>26.641447441830564</v>
      </c>
      <c r="D25" s="20">
        <f>D19*1000*D24*$B26</f>
        <v>17.756156903569803</v>
      </c>
      <c r="E25" s="20">
        <f>E19*1000*E24*$B26</f>
        <v>32.310147411857315</v>
      </c>
      <c r="F25" s="20">
        <f>F19*1000*F24*$B26</f>
        <v>19.67457190614883</v>
      </c>
    </row>
    <row r="26" spans="1:2" ht="12.75">
      <c r="A26" s="13" t="s">
        <v>24</v>
      </c>
      <c r="B26" s="22">
        <v>8.58E-06</v>
      </c>
    </row>
    <row r="27" spans="1:2" ht="12.75">
      <c r="A27" s="7"/>
      <c r="B27" s="7"/>
    </row>
    <row r="28" spans="1:2" ht="13.5" thickBot="1">
      <c r="A28" s="15" t="s">
        <v>61</v>
      </c>
      <c r="B28" s="7"/>
    </row>
    <row r="29" spans="1:6" ht="12.75">
      <c r="A29" s="23"/>
      <c r="B29" s="30"/>
      <c r="C29" s="38" t="s">
        <v>47</v>
      </c>
      <c r="D29" s="38" t="s">
        <v>58</v>
      </c>
      <c r="E29" s="38" t="s">
        <v>75</v>
      </c>
      <c r="F29" s="38" t="s">
        <v>76</v>
      </c>
    </row>
    <row r="30" spans="1:6" ht="12.75">
      <c r="A30" s="24" t="s">
        <v>45</v>
      </c>
      <c r="B30" s="31"/>
      <c r="C30" s="39"/>
      <c r="D30" s="39"/>
      <c r="E30" s="39"/>
      <c r="F30" s="39"/>
    </row>
    <row r="31" spans="1:6" ht="12.75">
      <c r="A31" s="25"/>
      <c r="B31" s="32"/>
      <c r="C31" s="40"/>
      <c r="D31" s="40"/>
      <c r="E31" s="40"/>
      <c r="F31" s="40"/>
    </row>
    <row r="32" spans="1:6" ht="13.5" thickBot="1">
      <c r="A32" s="45" t="s">
        <v>46</v>
      </c>
      <c r="B32" s="46"/>
      <c r="C32" s="47">
        <v>6</v>
      </c>
      <c r="D32" s="47">
        <v>12</v>
      </c>
      <c r="E32" s="47">
        <v>0</v>
      </c>
      <c r="F32" s="47">
        <v>24</v>
      </c>
    </row>
    <row r="33" spans="1:6" ht="13.5" thickBot="1">
      <c r="A33" s="69" t="s">
        <v>77</v>
      </c>
      <c r="B33" s="70"/>
      <c r="C33" s="66">
        <f>3153/(18.47*6)</f>
        <v>28.451543042772066</v>
      </c>
      <c r="D33" s="66">
        <v>28</v>
      </c>
      <c r="E33" s="66">
        <v>28</v>
      </c>
      <c r="F33" s="66">
        <v>28</v>
      </c>
    </row>
    <row r="34" spans="1:6" ht="13.5" thickBot="1">
      <c r="A34" s="51" t="s">
        <v>53</v>
      </c>
      <c r="B34" s="52" t="s">
        <v>1</v>
      </c>
      <c r="C34" s="66">
        <f>C33*C19</f>
        <v>525.5</v>
      </c>
      <c r="D34" s="66">
        <f>D33*D19</f>
        <v>344.68</v>
      </c>
      <c r="E34" s="66">
        <f>E33*E19</f>
        <v>627.1999999999999</v>
      </c>
      <c r="F34" s="66">
        <f>F33*F19</f>
        <v>381.92</v>
      </c>
    </row>
    <row r="35" spans="1:6" ht="12.75">
      <c r="A35" s="48" t="s">
        <v>40</v>
      </c>
      <c r="B35" s="49">
        <v>2</v>
      </c>
      <c r="C35" s="50" t="s">
        <v>23</v>
      </c>
      <c r="D35" s="50" t="s">
        <v>23</v>
      </c>
      <c r="E35" s="50" t="s">
        <v>23</v>
      </c>
      <c r="F35" s="50" t="s">
        <v>23</v>
      </c>
    </row>
    <row r="36" spans="1:8" ht="12.75">
      <c r="A36" s="26" t="s">
        <v>42</v>
      </c>
      <c r="B36" s="33" t="s">
        <v>4</v>
      </c>
      <c r="C36" s="41">
        <v>25.4</v>
      </c>
      <c r="D36" s="41">
        <v>25.4</v>
      </c>
      <c r="E36" s="41">
        <v>25.4</v>
      </c>
      <c r="F36" s="41">
        <v>25.4</v>
      </c>
      <c r="H36" s="6"/>
    </row>
    <row r="37" spans="1:6" ht="16.5" customHeight="1">
      <c r="A37" s="27" t="s">
        <v>43</v>
      </c>
      <c r="B37" s="34" t="s">
        <v>2</v>
      </c>
      <c r="C37" s="56">
        <f>(2*(C20+C21)*1000/C36)/1000</f>
        <v>2.0472440944881893</v>
      </c>
      <c r="D37" s="56">
        <f>(2*(D20+D21)*1000/D36)/1000</f>
        <v>2.0472440944881893</v>
      </c>
      <c r="E37" s="56">
        <f>(2*(E20+E21)*1000/E36)/1000</f>
        <v>2.0472440944881893</v>
      </c>
      <c r="F37" s="56">
        <f>(2*(F20+F21)*1000/F36)/1000</f>
        <v>2.0472440944881893</v>
      </c>
    </row>
    <row r="38" spans="1:6" ht="12.75">
      <c r="A38" s="27" t="s">
        <v>3</v>
      </c>
      <c r="B38" s="34" t="s">
        <v>4</v>
      </c>
      <c r="C38" s="56">
        <v>0.19</v>
      </c>
      <c r="D38" s="56">
        <v>0.19</v>
      </c>
      <c r="E38" s="56">
        <v>0.19</v>
      </c>
      <c r="F38" s="56">
        <v>0.19</v>
      </c>
    </row>
    <row r="39" spans="1:6" ht="12.75">
      <c r="A39" s="27" t="s">
        <v>5</v>
      </c>
      <c r="B39" s="34" t="s">
        <v>6</v>
      </c>
      <c r="C39" s="57">
        <v>2</v>
      </c>
      <c r="D39" s="57">
        <v>2</v>
      </c>
      <c r="E39" s="57">
        <v>2</v>
      </c>
      <c r="F39" s="57">
        <v>2</v>
      </c>
    </row>
    <row r="40" spans="1:6" ht="12.75">
      <c r="A40" s="27" t="s">
        <v>7</v>
      </c>
      <c r="B40" s="34" t="s">
        <v>8</v>
      </c>
      <c r="C40" s="56">
        <v>182</v>
      </c>
      <c r="D40" s="56">
        <v>182</v>
      </c>
      <c r="E40" s="56">
        <v>182</v>
      </c>
      <c r="F40" s="56">
        <v>182</v>
      </c>
    </row>
    <row r="41" spans="1:6" ht="12.75">
      <c r="A41" s="27" t="s">
        <v>9</v>
      </c>
      <c r="B41" s="34" t="s">
        <v>6</v>
      </c>
      <c r="C41" s="58">
        <f>2*C39*C19*C37/C40</f>
        <v>0.8310461192350956</v>
      </c>
      <c r="D41" s="58">
        <f>2*D39*D19*D37/D40</f>
        <v>0.5538807649043871</v>
      </c>
      <c r="E41" s="58">
        <f>2*E39*E19*E37/E40</f>
        <v>1.0078740157480315</v>
      </c>
      <c r="F41" s="58">
        <f>2*F39*F19*F37/F40</f>
        <v>0.6137232845894265</v>
      </c>
    </row>
    <row r="42" spans="1:6" ht="12.75">
      <c r="A42" s="27" t="s">
        <v>10</v>
      </c>
      <c r="B42" s="34" t="s">
        <v>0</v>
      </c>
      <c r="C42" s="58">
        <v>1.3</v>
      </c>
      <c r="D42" s="58">
        <v>1.3</v>
      </c>
      <c r="E42" s="58">
        <v>1.3</v>
      </c>
      <c r="F42" s="58">
        <v>1.3</v>
      </c>
    </row>
    <row r="43" spans="1:6" ht="12.75">
      <c r="A43" s="27" t="s">
        <v>60</v>
      </c>
      <c r="B43" s="34" t="s">
        <v>6</v>
      </c>
      <c r="C43" s="58">
        <f>C42*C41</f>
        <v>1.0803599550056244</v>
      </c>
      <c r="D43" s="58">
        <f>D42*D41*2</f>
        <v>1.4400899887514065</v>
      </c>
      <c r="E43" s="58">
        <f>E42*E41*2</f>
        <v>2.620472440944882</v>
      </c>
      <c r="F43" s="58">
        <f>F42*F41*2</f>
        <v>1.595680539932509</v>
      </c>
    </row>
    <row r="44" spans="1:6" ht="12.75">
      <c r="A44" s="27" t="s">
        <v>11</v>
      </c>
      <c r="B44" s="34" t="s">
        <v>12</v>
      </c>
      <c r="C44" s="57">
        <v>728</v>
      </c>
      <c r="D44" s="57">
        <v>728</v>
      </c>
      <c r="E44" s="57">
        <v>728</v>
      </c>
      <c r="F44" s="57">
        <v>728</v>
      </c>
    </row>
    <row r="45" spans="1:6" ht="12.75">
      <c r="A45" s="26" t="s">
        <v>63</v>
      </c>
      <c r="B45" s="33" t="s">
        <v>4</v>
      </c>
      <c r="C45" s="58">
        <v>25.4</v>
      </c>
      <c r="D45" s="58">
        <v>25.4</v>
      </c>
      <c r="E45" s="58">
        <v>25.4</v>
      </c>
      <c r="F45" s="58">
        <v>25.4</v>
      </c>
    </row>
    <row r="46" spans="1:8" ht="12.75">
      <c r="A46" s="27" t="s">
        <v>44</v>
      </c>
      <c r="B46" s="34" t="s">
        <v>2</v>
      </c>
      <c r="C46" s="56">
        <f>(2*(C20+C21)*1000/C45)/1000</f>
        <v>2.0472440944881893</v>
      </c>
      <c r="D46" s="56">
        <f>(2*(D20+D21)*1000/D45)/1000</f>
        <v>2.0472440944881893</v>
      </c>
      <c r="E46" s="56">
        <f>(2*(E20+E21)*1000/E45)/1000</f>
        <v>2.0472440944881893</v>
      </c>
      <c r="F46" s="56">
        <f>(2*(F20+F21)*1000/F45)/1000</f>
        <v>2.0472440944881893</v>
      </c>
      <c r="H46" s="54"/>
    </row>
    <row r="47" spans="1:6" ht="12.75">
      <c r="A47" s="27" t="s">
        <v>3</v>
      </c>
      <c r="B47" s="34" t="s">
        <v>4</v>
      </c>
      <c r="C47" s="56">
        <v>0.19</v>
      </c>
      <c r="D47" s="56">
        <v>0.19</v>
      </c>
      <c r="E47" s="56">
        <v>0.19</v>
      </c>
      <c r="F47" s="56">
        <v>0.19</v>
      </c>
    </row>
    <row r="48" spans="1:6" ht="12.75">
      <c r="A48" s="27" t="s">
        <v>5</v>
      </c>
      <c r="B48" s="34" t="s">
        <v>6</v>
      </c>
      <c r="C48" s="57">
        <v>2</v>
      </c>
      <c r="D48" s="57">
        <v>2</v>
      </c>
      <c r="E48" s="57">
        <v>2</v>
      </c>
      <c r="F48" s="57">
        <v>2</v>
      </c>
    </row>
    <row r="49" spans="1:6" ht="12.75">
      <c r="A49" s="27" t="s">
        <v>7</v>
      </c>
      <c r="B49" s="34" t="s">
        <v>8</v>
      </c>
      <c r="C49" s="56">
        <v>182</v>
      </c>
      <c r="D49" s="56">
        <v>182</v>
      </c>
      <c r="E49" s="56">
        <v>182</v>
      </c>
      <c r="F49" s="56">
        <v>182</v>
      </c>
    </row>
    <row r="50" spans="1:6" ht="12.75">
      <c r="A50" s="27" t="s">
        <v>9</v>
      </c>
      <c r="B50" s="34" t="s">
        <v>6</v>
      </c>
      <c r="C50" s="58">
        <f>2*C48*C19*C46/C49</f>
        <v>0.8310461192350956</v>
      </c>
      <c r="D50" s="58">
        <f>2*D48*D19*D46/D49</f>
        <v>0.5538807649043871</v>
      </c>
      <c r="E50" s="58">
        <f>2*E48*E19*E46/E49</f>
        <v>1.0078740157480315</v>
      </c>
      <c r="F50" s="58">
        <f>2*F48*F19*F46/F49</f>
        <v>0.6137232845894265</v>
      </c>
    </row>
    <row r="51" spans="1:6" ht="12.75">
      <c r="A51" s="27" t="s">
        <v>10</v>
      </c>
      <c r="B51" s="34" t="s">
        <v>0</v>
      </c>
      <c r="C51" s="58">
        <v>1.3</v>
      </c>
      <c r="D51" s="58">
        <v>1.3</v>
      </c>
      <c r="E51" s="58">
        <v>1.3</v>
      </c>
      <c r="F51" s="58">
        <v>1.3</v>
      </c>
    </row>
    <row r="52" spans="1:6" ht="12.75">
      <c r="A52" s="27" t="s">
        <v>48</v>
      </c>
      <c r="B52" s="34" t="s">
        <v>6</v>
      </c>
      <c r="C52" s="58">
        <f>C51*C50*C32</f>
        <v>6.482159730033747</v>
      </c>
      <c r="D52" s="58">
        <f>D51*D50*D32</f>
        <v>8.640539932508439</v>
      </c>
      <c r="E52" s="58">
        <f>E51*E50*E32</f>
        <v>0</v>
      </c>
      <c r="F52" s="58">
        <f>F51*F50*F32</f>
        <v>19.148166479190106</v>
      </c>
    </row>
    <row r="53" spans="1:6" ht="12.75">
      <c r="A53" s="27" t="s">
        <v>11</v>
      </c>
      <c r="B53" s="32" t="s">
        <v>12</v>
      </c>
      <c r="C53" s="57">
        <v>728</v>
      </c>
      <c r="D53" s="57">
        <v>728</v>
      </c>
      <c r="E53" s="57">
        <v>728</v>
      </c>
      <c r="F53" s="57">
        <v>728</v>
      </c>
    </row>
    <row r="54" spans="1:6" ht="12.75">
      <c r="A54" s="27" t="s">
        <v>50</v>
      </c>
      <c r="B54" s="31" t="s">
        <v>1</v>
      </c>
      <c r="C54" s="59">
        <f>C53*C52/C32</f>
        <v>786.5020472440946</v>
      </c>
      <c r="D54" s="59">
        <f>D53*D52/D32</f>
        <v>524.192755905512</v>
      </c>
      <c r="E54" s="59">
        <v>0</v>
      </c>
      <c r="F54" s="59">
        <f>F53*F52/F32</f>
        <v>580.8277165354332</v>
      </c>
    </row>
    <row r="55" spans="1:6" ht="12.75">
      <c r="A55" s="27" t="s">
        <v>64</v>
      </c>
      <c r="B55" s="33" t="s">
        <v>8</v>
      </c>
      <c r="C55" s="60">
        <f>C37*C19</f>
        <v>37.81259842519685</v>
      </c>
      <c r="D55" s="60">
        <f>D37*D19</f>
        <v>25.20157480314961</v>
      </c>
      <c r="E55" s="60">
        <f>E37*E19</f>
        <v>45.85826771653544</v>
      </c>
      <c r="F55" s="60">
        <f>F37*F19</f>
        <v>27.924409448818903</v>
      </c>
    </row>
    <row r="56" spans="1:6" ht="12.75">
      <c r="A56" s="27" t="s">
        <v>65</v>
      </c>
      <c r="B56" s="33" t="s">
        <v>66</v>
      </c>
      <c r="C56" s="61">
        <f>1.258</f>
        <v>1.258</v>
      </c>
      <c r="D56" s="61">
        <f>1.258</f>
        <v>1.258</v>
      </c>
      <c r="E56" s="61">
        <f>1.258</f>
        <v>1.258</v>
      </c>
      <c r="F56" s="61">
        <f>1.258</f>
        <v>1.258</v>
      </c>
    </row>
    <row r="57" spans="1:6" ht="12.75">
      <c r="A57" s="27" t="s">
        <v>67</v>
      </c>
      <c r="B57" s="33" t="s">
        <v>1</v>
      </c>
      <c r="C57" s="59">
        <f>C56*C55</f>
        <v>47.568248818897644</v>
      </c>
      <c r="D57" s="59">
        <f>D56*D55</f>
        <v>31.70358110236221</v>
      </c>
      <c r="E57" s="59">
        <v>0</v>
      </c>
      <c r="F57" s="59">
        <f>F56*F55</f>
        <v>35.12890708661418</v>
      </c>
    </row>
    <row r="58" spans="1:6" ht="12.75">
      <c r="A58" s="27" t="s">
        <v>13</v>
      </c>
      <c r="B58" s="32" t="s">
        <v>4</v>
      </c>
      <c r="C58" s="61">
        <v>0.38</v>
      </c>
      <c r="D58" s="61">
        <v>0.38</v>
      </c>
      <c r="E58" s="61">
        <v>0.38</v>
      </c>
      <c r="F58" s="61">
        <v>0.38</v>
      </c>
    </row>
    <row r="59" spans="1:6" ht="12.75">
      <c r="A59" s="27" t="s">
        <v>5</v>
      </c>
      <c r="B59" s="32" t="s">
        <v>6</v>
      </c>
      <c r="C59" s="61">
        <v>4</v>
      </c>
      <c r="D59" s="61">
        <v>4</v>
      </c>
      <c r="E59" s="61">
        <v>4</v>
      </c>
      <c r="F59" s="61">
        <v>4</v>
      </c>
    </row>
    <row r="60" spans="1:6" ht="12.75">
      <c r="A60" s="27" t="s">
        <v>14</v>
      </c>
      <c r="B60" s="32" t="s">
        <v>4</v>
      </c>
      <c r="C60" s="61">
        <f>2*C59*C58</f>
        <v>3.04</v>
      </c>
      <c r="D60" s="61">
        <f>2*D59*D58</f>
        <v>3.04</v>
      </c>
      <c r="E60" s="61">
        <f>2*E59*E58</f>
        <v>3.04</v>
      </c>
      <c r="F60" s="61">
        <f>2*F59*F58</f>
        <v>3.04</v>
      </c>
    </row>
    <row r="61" spans="1:6" ht="12.75">
      <c r="A61" s="27" t="s">
        <v>15</v>
      </c>
      <c r="B61" s="32" t="s">
        <v>16</v>
      </c>
      <c r="C61" s="60">
        <v>6</v>
      </c>
      <c r="D61" s="60">
        <v>6</v>
      </c>
      <c r="E61" s="60">
        <v>6</v>
      </c>
      <c r="F61" s="60">
        <v>6</v>
      </c>
    </row>
    <row r="62" spans="1:6" ht="12.75">
      <c r="A62" s="27" t="s">
        <v>17</v>
      </c>
      <c r="B62" s="32" t="s">
        <v>8</v>
      </c>
      <c r="C62" s="60">
        <f>(C18*(100*C59/C61))*2*(C15+C14)/1000</f>
        <v>35.4624</v>
      </c>
      <c r="D62" s="60">
        <f>(D18*(100*D59/D61))*2*(D15+D14)/1000</f>
        <v>23.635200000000005</v>
      </c>
      <c r="E62" s="60">
        <f>(E18*(100*E59/E61))*2*(E15+E14)/1000</f>
        <v>43.008</v>
      </c>
      <c r="F62" s="60">
        <f>(F18*(100*F59/F61))*2*(F15+F14)/1000</f>
        <v>26.188800000000008</v>
      </c>
    </row>
    <row r="63" spans="1:6" ht="12.75">
      <c r="A63" s="27" t="s">
        <v>7</v>
      </c>
      <c r="B63" s="32" t="s">
        <v>8</v>
      </c>
      <c r="C63" s="60">
        <v>10</v>
      </c>
      <c r="D63" s="60">
        <v>10</v>
      </c>
      <c r="E63" s="60">
        <v>10</v>
      </c>
      <c r="F63" s="60">
        <v>10</v>
      </c>
    </row>
    <row r="64" spans="1:6" ht="12.75">
      <c r="A64" s="27" t="s">
        <v>9</v>
      </c>
      <c r="B64" s="32" t="s">
        <v>6</v>
      </c>
      <c r="C64" s="60">
        <f>C62/C63</f>
        <v>3.54624</v>
      </c>
      <c r="D64" s="60">
        <f>D62/D63</f>
        <v>2.3635200000000003</v>
      </c>
      <c r="E64" s="60">
        <f>E62/E63</f>
        <v>4.300800000000001</v>
      </c>
      <c r="F64" s="60">
        <f>F62/F63</f>
        <v>2.6188800000000008</v>
      </c>
    </row>
    <row r="65" spans="1:6" ht="12.75">
      <c r="A65" s="27" t="s">
        <v>10</v>
      </c>
      <c r="B65" s="32" t="s">
        <v>0</v>
      </c>
      <c r="C65" s="61">
        <v>1.3</v>
      </c>
      <c r="D65" s="61">
        <v>1.3</v>
      </c>
      <c r="E65" s="61">
        <v>1.3</v>
      </c>
      <c r="F65" s="61">
        <v>1.3</v>
      </c>
    </row>
    <row r="66" spans="1:6" ht="12.75">
      <c r="A66" s="27" t="s">
        <v>49</v>
      </c>
      <c r="B66" s="32" t="s">
        <v>6</v>
      </c>
      <c r="C66" s="60">
        <f>C65*C64*C32</f>
        <v>27.660671999999998</v>
      </c>
      <c r="D66" s="60">
        <f>D65*D64*D32</f>
        <v>36.870912000000004</v>
      </c>
      <c r="E66" s="60">
        <f>E65*E64*E32</f>
        <v>0</v>
      </c>
      <c r="F66" s="60">
        <f>F65*F64*F32</f>
        <v>81.70905600000002</v>
      </c>
    </row>
    <row r="67" spans="1:6" ht="12.75">
      <c r="A67" s="26" t="s">
        <v>18</v>
      </c>
      <c r="B67" s="35" t="s">
        <v>1</v>
      </c>
      <c r="C67" s="60">
        <v>50</v>
      </c>
      <c r="D67" s="60">
        <v>50</v>
      </c>
      <c r="E67" s="60">
        <v>50</v>
      </c>
      <c r="F67" s="60">
        <v>50</v>
      </c>
    </row>
    <row r="68" spans="1:6" ht="12.75">
      <c r="A68" s="26" t="s">
        <v>51</v>
      </c>
      <c r="B68" s="31" t="s">
        <v>1</v>
      </c>
      <c r="C68" s="59">
        <f>C67*C66/C32</f>
        <v>230.5056</v>
      </c>
      <c r="D68" s="59">
        <f>D67*D66/D32</f>
        <v>153.6288</v>
      </c>
      <c r="E68" s="59">
        <v>0</v>
      </c>
      <c r="F68" s="59">
        <f>F67*F66/F32</f>
        <v>170.22720000000004</v>
      </c>
    </row>
    <row r="69" spans="1:6" ht="12.75">
      <c r="A69" s="28" t="s">
        <v>19</v>
      </c>
      <c r="B69" s="36" t="s">
        <v>20</v>
      </c>
      <c r="C69" s="61">
        <f>0.15*C14*C15*(C18)/1000</f>
        <v>0.57449088</v>
      </c>
      <c r="D69" s="61">
        <f>0.15*D14*D15*(D18)/1000</f>
        <v>0.38289024000000005</v>
      </c>
      <c r="E69" s="61">
        <f>0.15*E14*E15*(E18)/1000</f>
        <v>0.6967296000000001</v>
      </c>
      <c r="F69" s="61">
        <f>0.15*F14*F15*(F18)/1000</f>
        <v>0.42425856000000006</v>
      </c>
    </row>
    <row r="70" spans="1:6" ht="12.75">
      <c r="A70" s="26" t="s">
        <v>21</v>
      </c>
      <c r="B70" s="35" t="s">
        <v>22</v>
      </c>
      <c r="C70" s="60">
        <v>30</v>
      </c>
      <c r="D70" s="60">
        <v>30</v>
      </c>
      <c r="E70" s="60">
        <v>30</v>
      </c>
      <c r="F70" s="60">
        <v>30</v>
      </c>
    </row>
    <row r="71" spans="1:6" ht="12.75">
      <c r="A71" s="26" t="s">
        <v>52</v>
      </c>
      <c r="B71" s="31" t="s">
        <v>1</v>
      </c>
      <c r="C71" s="59">
        <f>C70*C69</f>
        <v>17.2347264</v>
      </c>
      <c r="D71" s="59">
        <f>D70*D69</f>
        <v>11.486707200000001</v>
      </c>
      <c r="E71" s="59">
        <v>0</v>
      </c>
      <c r="F71" s="59">
        <f>F70*F69</f>
        <v>12.727756800000002</v>
      </c>
    </row>
    <row r="72" spans="1:6" ht="12.75">
      <c r="A72" s="26"/>
      <c r="B72" s="35" t="s">
        <v>1</v>
      </c>
      <c r="C72" s="55">
        <v>0</v>
      </c>
      <c r="D72" s="55">
        <v>0</v>
      </c>
      <c r="E72" s="55">
        <v>0</v>
      </c>
      <c r="F72" s="55">
        <v>0</v>
      </c>
    </row>
    <row r="73" spans="1:6" ht="13.5" thickBot="1">
      <c r="A73" s="42"/>
      <c r="B73" s="64" t="s">
        <v>1</v>
      </c>
      <c r="C73" s="65">
        <v>0</v>
      </c>
      <c r="D73" s="65">
        <v>0</v>
      </c>
      <c r="E73" s="65">
        <v>0</v>
      </c>
      <c r="F73" s="65">
        <v>0</v>
      </c>
    </row>
    <row r="74" spans="1:6" ht="19.5" customHeight="1" thickBot="1">
      <c r="A74" s="43" t="s">
        <v>54</v>
      </c>
      <c r="B74" s="44"/>
      <c r="C74" s="66">
        <f>C54+C68+C71+C57</f>
        <v>1081.8106224629923</v>
      </c>
      <c r="D74" s="66">
        <f>D54+D68+D71</f>
        <v>689.308263105512</v>
      </c>
      <c r="E74" s="66">
        <v>0</v>
      </c>
      <c r="F74" s="66">
        <f>F54+F68+F71</f>
        <v>763.7826733354332</v>
      </c>
    </row>
    <row r="75" spans="1:6" ht="24.75" customHeight="1" thickBot="1">
      <c r="A75" s="29" t="s">
        <v>55</v>
      </c>
      <c r="B75" s="37"/>
      <c r="C75" s="67">
        <f>C74+C34</f>
        <v>1607.3106224629923</v>
      </c>
      <c r="D75" s="67">
        <f>D74+D34</f>
        <v>1033.988263105512</v>
      </c>
      <c r="E75" s="67">
        <v>0</v>
      </c>
      <c r="F75" s="67">
        <f>F74+F34</f>
        <v>1145.7026733354332</v>
      </c>
    </row>
    <row r="76" spans="1:6" ht="21.75" customHeight="1" thickBot="1">
      <c r="A76" s="43" t="s">
        <v>56</v>
      </c>
      <c r="B76" s="44"/>
      <c r="C76" s="66">
        <f>C74*C32</f>
        <v>6490.863734777954</v>
      </c>
      <c r="D76" s="66">
        <f>D74*D32</f>
        <v>8271.699157266143</v>
      </c>
      <c r="E76" s="66">
        <v>0</v>
      </c>
      <c r="F76" s="66">
        <f>F74*F32</f>
        <v>18330.784160050396</v>
      </c>
    </row>
    <row r="77" spans="1:6" ht="22.5" customHeight="1" thickBot="1">
      <c r="A77" s="29" t="s">
        <v>57</v>
      </c>
      <c r="B77" s="37"/>
      <c r="C77" s="67">
        <f>C75*C32</f>
        <v>9643.863734777955</v>
      </c>
      <c r="D77" s="67">
        <f>D75*D32</f>
        <v>12407.859157266144</v>
      </c>
      <c r="E77" s="67">
        <f>E75*E32</f>
        <v>0</v>
      </c>
      <c r="F77" s="67">
        <f>F75*F32</f>
        <v>27496.864160050398</v>
      </c>
    </row>
    <row r="78" ht="12.75">
      <c r="B78" s="5"/>
    </row>
    <row r="79" spans="1:7" ht="12.75">
      <c r="A79" s="1" t="s">
        <v>59</v>
      </c>
      <c r="G79" s="53">
        <f>SUM(C77:F77)</f>
        <v>49548.587052094495</v>
      </c>
    </row>
    <row r="81" spans="1:6" ht="12.75">
      <c r="A81" t="s">
        <v>69</v>
      </c>
      <c r="C81" s="16">
        <f>5200*1.25</f>
        <v>6500</v>
      </c>
      <c r="D81" s="16">
        <f>(C81/2*D19/C19)+C81/2</f>
        <v>5416.080129940445</v>
      </c>
      <c r="E81" s="16">
        <v>0</v>
      </c>
      <c r="F81" s="16">
        <f>C81/2*F19/C19+C81/2</f>
        <v>5650.108283703303</v>
      </c>
    </row>
    <row r="82" spans="1:6" ht="12.75">
      <c r="A82" t="s">
        <v>71</v>
      </c>
      <c r="C82" s="62">
        <v>13000</v>
      </c>
      <c r="D82" s="16">
        <f>$C$82*D18/$C$18</f>
        <v>8664.320519761777</v>
      </c>
      <c r="E82" s="16">
        <v>0</v>
      </c>
      <c r="F82" s="16">
        <f>$C$82*F18/$C$18</f>
        <v>9600.433134813211</v>
      </c>
    </row>
    <row r="83" spans="1:6" ht="12.75">
      <c r="A83" s="3" t="s">
        <v>68</v>
      </c>
      <c r="C83" s="62">
        <f>C82</f>
        <v>13000</v>
      </c>
      <c r="D83" s="16">
        <f>$C$83*D18/$C$18</f>
        <v>8664.320519761777</v>
      </c>
      <c r="E83" s="16">
        <v>0</v>
      </c>
      <c r="F83" s="16">
        <f>$C$83*F18/$C$18</f>
        <v>9600.433134813211</v>
      </c>
    </row>
    <row r="84" spans="1:7" ht="12.75">
      <c r="A84" s="3" t="s">
        <v>72</v>
      </c>
      <c r="C84" s="62"/>
      <c r="D84" s="16"/>
      <c r="E84" s="16"/>
      <c r="F84" s="16"/>
      <c r="G84" s="63">
        <f>SUM(C82:F83)</f>
        <v>62529.50730914998</v>
      </c>
    </row>
    <row r="85" spans="1:7" ht="12.75">
      <c r="A85" s="3" t="s">
        <v>74</v>
      </c>
      <c r="C85" s="68">
        <f>C81*C32+C77</f>
        <v>48643.86373477796</v>
      </c>
      <c r="D85" s="68">
        <f>D81*D32+D77</f>
        <v>77400.82071655148</v>
      </c>
      <c r="E85" s="68">
        <f>E81*E32+E77</f>
        <v>0</v>
      </c>
      <c r="F85" s="68">
        <f>F81*F32+F77</f>
        <v>163099.46296892967</v>
      </c>
      <c r="G85" s="63"/>
    </row>
    <row r="86" spans="1:7" ht="12.75">
      <c r="A86" t="s">
        <v>73</v>
      </c>
      <c r="B86" s="5"/>
      <c r="C86" s="68">
        <f>C81*C32+C77+C82+C83</f>
        <v>74643.86373477796</v>
      </c>
      <c r="D86" s="68">
        <f>D81*D32+D77+D82+D83</f>
        <v>94729.46175607503</v>
      </c>
      <c r="E86" s="68">
        <f>E81*E32+E77+E82+E83</f>
        <v>0</v>
      </c>
      <c r="F86" s="68">
        <f>F81*F32+F77+F82+F83</f>
        <v>182300.3292385561</v>
      </c>
      <c r="G86" s="62"/>
    </row>
    <row r="87" spans="2:7" ht="12.75">
      <c r="B87" s="4"/>
      <c r="C87" s="16"/>
      <c r="D87" s="16"/>
      <c r="E87" s="16"/>
      <c r="F87" s="16"/>
      <c r="G87" s="62"/>
    </row>
    <row r="88" spans="1:7" ht="12.75">
      <c r="A88" s="1" t="s">
        <v>70</v>
      </c>
      <c r="B88" s="14"/>
      <c r="C88" s="16"/>
      <c r="D88" s="16"/>
      <c r="E88" s="16"/>
      <c r="F88" s="16"/>
      <c r="G88" s="63">
        <f>SUM(C86:F86)</f>
        <v>351673.6547294091</v>
      </c>
    </row>
    <row r="89" spans="2:7" ht="12.75">
      <c r="B89" s="14"/>
      <c r="C89" s="16"/>
      <c r="D89" s="16"/>
      <c r="E89" s="16"/>
      <c r="F89" s="16"/>
      <c r="G89" s="62"/>
    </row>
    <row r="90" ht="12.75">
      <c r="B90" s="14"/>
    </row>
    <row r="91" ht="12.75">
      <c r="B91" s="5"/>
    </row>
    <row r="92" ht="12.75">
      <c r="B92" s="5"/>
    </row>
    <row r="93" ht="12.75">
      <c r="B93" s="14"/>
    </row>
    <row r="94" ht="12.75">
      <c r="B94" s="5"/>
    </row>
    <row r="95" ht="12.75">
      <c r="B95" s="5"/>
    </row>
  </sheetData>
  <printOptions/>
  <pageMargins left="0.75" right="0.75" top="1" bottom="1" header="0.5" footer="0.5"/>
  <pageSetup fitToHeight="1" fitToWidth="1" horizontalDpi="600" verticalDpi="600" orientation="portrait" paperSize="123" scale="97" r:id="rId1"/>
  <headerFooter alignWithMargins="0">
    <oddHeader>&amp;C&amp;"Arial,Bold"&amp;14NCSX PF Fabrication Material Cost Estimate</oddHeader>
  </headerFooter>
  <rowBreaks count="3" manualBreakCount="3">
    <brk id="8" max="9" man="1"/>
    <brk id="26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2007-10-09T21:24:40Z</cp:lastPrinted>
  <dcterms:created xsi:type="dcterms:W3CDTF">2001-10-24T18:11:20Z</dcterms:created>
  <dcterms:modified xsi:type="dcterms:W3CDTF">2007-10-09T21:57:16Z</dcterms:modified>
  <cp:category/>
  <cp:version/>
  <cp:contentType/>
  <cp:contentStatus/>
</cp:coreProperties>
</file>