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480" windowHeight="11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'Sheet1'!$B$144:$H$159</definedName>
  </definedNames>
  <calcPr fullCalcOnLoad="1"/>
</workbook>
</file>

<file path=xl/sharedStrings.xml><?xml version="1.0" encoding="utf-8"?>
<sst xmlns="http://schemas.openxmlformats.org/spreadsheetml/2006/main" count="247" uniqueCount="145">
  <si>
    <t>Complete groundwrap installation</t>
  </si>
  <si>
    <t>Tech.</t>
  </si>
  <si>
    <t>No. of</t>
  </si>
  <si>
    <t>Shifts</t>
  </si>
  <si>
    <t>per day</t>
  </si>
  <si>
    <t>Working</t>
  </si>
  <si>
    <t>Days</t>
  </si>
  <si>
    <t xml:space="preserve">Station No. 3-  Coil Winding </t>
  </si>
  <si>
    <t>Task</t>
  </si>
  <si>
    <t>No.</t>
  </si>
  <si>
    <t>TASK DESCRIPTION</t>
  </si>
  <si>
    <t>Connect fill lines, manifolds, hookup thermocouples &amp; leak check</t>
  </si>
  <si>
    <t>Items</t>
  </si>
  <si>
    <t>man-hours</t>
  </si>
  <si>
    <t>Fabricate Coil WIndingTooling/Fixtures</t>
  </si>
  <si>
    <t>EMTB</t>
  </si>
  <si>
    <t>EAEM</t>
  </si>
  <si>
    <t>EADM</t>
  </si>
  <si>
    <t>EMSM</t>
  </si>
  <si>
    <t>M&amp;S</t>
  </si>
  <si>
    <t>Engr</t>
  </si>
  <si>
    <t>Designer</t>
  </si>
  <si>
    <t>machinist</t>
  </si>
  <si>
    <t>Tech</t>
  </si>
  <si>
    <t>hours</t>
  </si>
  <si>
    <t>w/o G&amp;A</t>
  </si>
  <si>
    <t>w/G&amp;A</t>
  </si>
  <si>
    <t>EQUIPMENT and TOOLING COSTS</t>
  </si>
  <si>
    <t>Miscellaneous tools and equipment</t>
  </si>
  <si>
    <t>AREA PREPARATION</t>
  </si>
  <si>
    <t>1) Insulation</t>
  </si>
  <si>
    <t>5) Copper conductor</t>
  </si>
  <si>
    <t>6) G-11 fillers</t>
  </si>
  <si>
    <t>7) Lead hardware</t>
  </si>
  <si>
    <t>2) Epoxy- CTD-101K</t>
  </si>
  <si>
    <t>MATERIAL &amp; SUPPLIES</t>
  </si>
  <si>
    <t>3) Disposable VPI hardware</t>
  </si>
  <si>
    <t xml:space="preserve">Winding clamp sets [100] </t>
  </si>
  <si>
    <t>ENGINEERING and OVERSIGHT</t>
  </si>
  <si>
    <t>Meighan</t>
  </si>
  <si>
    <t>SM</t>
  </si>
  <si>
    <t>TB</t>
  </si>
  <si>
    <t>DM</t>
  </si>
  <si>
    <t>TOTALS</t>
  </si>
  <si>
    <t>Perform electrical &amp; Pressure Tests</t>
  </si>
  <si>
    <t>Base plate [ winding and molding]</t>
  </si>
  <si>
    <t>Install winding table</t>
  </si>
  <si>
    <t>Modify cleanroom to accommodate PF coils</t>
  </si>
  <si>
    <t>1a</t>
  </si>
  <si>
    <t>1c</t>
  </si>
  <si>
    <t>Perform pressure test of cooling system</t>
  </si>
  <si>
    <t>Perform preliminary electrical test</t>
  </si>
  <si>
    <t>2a</t>
  </si>
  <si>
    <t>Install outer and top plates</t>
  </si>
  <si>
    <t>Leak check mold</t>
  </si>
  <si>
    <t>2b</t>
  </si>
  <si>
    <t>Install epoxy sprues</t>
  </si>
  <si>
    <t>2c</t>
  </si>
  <si>
    <t>3a</t>
  </si>
  <si>
    <t>3b</t>
  </si>
  <si>
    <t>Post VPI</t>
  </si>
  <si>
    <t>Dissassemble mold</t>
  </si>
  <si>
    <t>Remove coil from baseplate</t>
  </si>
  <si>
    <t>4c</t>
  </si>
  <si>
    <t>Clean mold components</t>
  </si>
  <si>
    <t>Prepare winding station PF-6</t>
  </si>
  <si>
    <t>PF-5</t>
  </si>
  <si>
    <t>PF-6</t>
  </si>
  <si>
    <t>Final coil prep; Mold Assembly and VPI</t>
  </si>
  <si>
    <t>2d</t>
  </si>
  <si>
    <t>2e</t>
  </si>
  <si>
    <t>VPI coil</t>
  </si>
  <si>
    <t>Vacuum pumpdown and heat mold</t>
  </si>
  <si>
    <t>Epoxy fill and cure</t>
  </si>
  <si>
    <t>Clean and inspect coil, silver plate leads</t>
  </si>
  <si>
    <t>2f</t>
  </si>
  <si>
    <t>Clean and restore epoxy delivery system</t>
  </si>
  <si>
    <t>Mandrel and mold mold [PF-6]</t>
  </si>
  <si>
    <t>Mandrel and mold [PF-5]</t>
  </si>
  <si>
    <t>VPI manifold &amp; sprues</t>
  </si>
  <si>
    <t>Facility Layout/electrical design mods</t>
  </si>
  <si>
    <t>Manuacturing oversite</t>
  </si>
  <si>
    <t>8) Safety and miscellaneous supplies</t>
  </si>
  <si>
    <t>EETB</t>
  </si>
  <si>
    <t>Mount top plate and mandrel [initial installation]</t>
  </si>
  <si>
    <t>Modify epoxy delivery system</t>
  </si>
  <si>
    <t>Spreader bar for lifting</t>
  </si>
  <si>
    <t>Assumptions and Conditions:</t>
  </si>
  <si>
    <t>Coils would be wound on TF turntable</t>
  </si>
  <si>
    <t>Mandrel and base plate would be used for winding and molding</t>
  </si>
  <si>
    <t>Total Est.</t>
  </si>
  <si>
    <t>Conductors would be extruded copper conductor</t>
  </si>
  <si>
    <t>Conductors would be insulated in-line with taping machine [presently on loan to Everson Electric for TF program]</t>
  </si>
  <si>
    <t>Coils would be fabricated in the NCSX coil area [Station 3]</t>
  </si>
  <si>
    <t>Conductors would be induction brazed together [extend loan from Argon for use of their braze unit presently located at Everson for TF program]</t>
  </si>
  <si>
    <t>Existing VPI station would be used for delivering epoxy. [possibily moving tanks closer to coil.</t>
  </si>
  <si>
    <t>Position/braze  &amp; secure 1st. coil lead set</t>
  </si>
  <si>
    <t>Position/braze  &amp; secure 2nd. coil lead</t>
  </si>
  <si>
    <t>Winding operation</t>
  </si>
  <si>
    <t>Brazes joints</t>
  </si>
  <si>
    <t>Demo</t>
  </si>
  <si>
    <t>FY07 Rate/ Hr</t>
  </si>
  <si>
    <t>Install induction braze station</t>
  </si>
  <si>
    <t>Tension unit</t>
  </si>
  <si>
    <t>Write procedures/ and planning activities</t>
  </si>
  <si>
    <t>Ground wrapping stands</t>
  </si>
  <si>
    <t>Fabricate oven for VPI operation</t>
  </si>
  <si>
    <t>Wind turns [14 per PF-6 and 24 per PF-5]</t>
  </si>
  <si>
    <t>Assumes 8 hour work day x single shift</t>
  </si>
  <si>
    <t>Coils would be VPI'd at location of station 1a.  Forced air oven using blower and controlls from NSTX TF oven</t>
  </si>
  <si>
    <t>Cost of conductor and insulation not included in estimate</t>
  </si>
  <si>
    <t>1d</t>
  </si>
  <si>
    <t>1e</t>
  </si>
  <si>
    <t>1b</t>
  </si>
  <si>
    <t>3c</t>
  </si>
  <si>
    <t>5c</t>
  </si>
  <si>
    <t>Transfer coil to GW station</t>
  </si>
  <si>
    <t>VPI</t>
  </si>
  <si>
    <t>Post</t>
  </si>
  <si>
    <t>Duration</t>
  </si>
  <si>
    <t>Work Days</t>
  </si>
  <si>
    <t>Winding LPF-6</t>
  </si>
  <si>
    <t>Winding LPF-5</t>
  </si>
  <si>
    <t>Winding UPF-6</t>
  </si>
  <si>
    <t>Equipment design and fabricate equipment/modify cleanroom</t>
  </si>
  <si>
    <t>Task Description</t>
  </si>
  <si>
    <t>SCHEDULE</t>
  </si>
  <si>
    <t>Schedule is in work days and assumes that the tasks are done sequencially</t>
  </si>
  <si>
    <t>Estimate for Everson to Build PF5</t>
  </si>
  <si>
    <t>Estimate for Everson to Build PF6</t>
  </si>
  <si>
    <t>Title 3 Oversight</t>
  </si>
  <si>
    <t>Total  Cost PF5 &amp; PF6</t>
  </si>
  <si>
    <t>Delta Everson to In House Build</t>
  </si>
  <si>
    <t>In House Build</t>
  </si>
  <si>
    <t>Tooling</t>
  </si>
  <si>
    <t>High Estimate</t>
  </si>
  <si>
    <t>Low Estimate</t>
  </si>
  <si>
    <t>High PPPL</t>
  </si>
  <si>
    <t>Low PPPL</t>
  </si>
  <si>
    <t>Calculation of range of higher cost for in house build for risk register</t>
  </si>
  <si>
    <t>Plus 30%</t>
  </si>
  <si>
    <t>nominal</t>
  </si>
  <si>
    <t xml:space="preserve">high </t>
  </si>
  <si>
    <t>low</t>
  </si>
  <si>
    <t>fyi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</si>
</sst>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&quot;$&quot;#,##0;[Red]&quot;$&quot;#,##0"/>
    <numFmt numFmtId="175" formatCode="&quot;$&quot;#,##0.0;[Red]&quot;$&quot;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71" fontId="1" fillId="0" borderId="0" xfId="0" applyNumberFormat="1" applyFont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2" borderId="1" xfId="0" applyNumberFormat="1" applyFont="1" applyFill="1" applyBorder="1" applyAlignment="1">
      <alignment horizontal="center"/>
    </xf>
    <xf numFmtId="171" fontId="2" fillId="2" borderId="2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70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70" fontId="2" fillId="2" borderId="1" xfId="0" applyNumberFormat="1" applyFont="1" applyFill="1" applyBorder="1" applyAlignment="1">
      <alignment horizontal="center"/>
    </xf>
    <xf numFmtId="170" fontId="2" fillId="2" borderId="2" xfId="0" applyNumberFormat="1" applyFont="1" applyFill="1" applyBorder="1" applyAlignment="1">
      <alignment horizontal="center"/>
    </xf>
    <xf numFmtId="170" fontId="2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70" fontId="2" fillId="0" borderId="1" xfId="0" applyNumberFormat="1" applyFont="1" applyFill="1" applyBorder="1" applyAlignment="1">
      <alignment horizontal="center"/>
    </xf>
    <xf numFmtId="170" fontId="2" fillId="3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70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7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70" fontId="2" fillId="4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/>
    </xf>
    <xf numFmtId="170" fontId="2" fillId="4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170" fontId="2" fillId="5" borderId="9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 wrapText="1"/>
    </xf>
    <xf numFmtId="170" fontId="2" fillId="5" borderId="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171" fontId="1" fillId="2" borderId="12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center"/>
    </xf>
    <xf numFmtId="172" fontId="0" fillId="2" borderId="13" xfId="0" applyNumberFormat="1" applyFont="1" applyFill="1" applyBorder="1" applyAlignment="1">
      <alignment horizontal="center"/>
    </xf>
    <xf numFmtId="171" fontId="0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171" fontId="1" fillId="2" borderId="1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170" fontId="3" fillId="0" borderId="3" xfId="0" applyNumberFormat="1" applyFont="1" applyBorder="1" applyAlignment="1">
      <alignment horizontal="center"/>
    </xf>
    <xf numFmtId="170" fontId="3" fillId="0" borderId="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1" fontId="3" fillId="6" borderId="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right" wrapText="1"/>
    </xf>
    <xf numFmtId="170" fontId="2" fillId="4" borderId="13" xfId="0" applyNumberFormat="1" applyFont="1" applyFill="1" applyBorder="1" applyAlignment="1">
      <alignment horizontal="center"/>
    </xf>
    <xf numFmtId="170" fontId="2" fillId="5" borderId="3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71" fontId="2" fillId="2" borderId="18" xfId="0" applyNumberFormat="1" applyFont="1" applyFill="1" applyBorder="1" applyAlignment="1">
      <alignment horizontal="center"/>
    </xf>
    <xf numFmtId="171" fontId="2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71" fontId="3" fillId="0" borderId="28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1" fontId="3" fillId="0" borderId="2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1" fontId="2" fillId="2" borderId="25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71" fontId="2" fillId="2" borderId="27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70" fontId="3" fillId="3" borderId="21" xfId="0" applyNumberFormat="1" applyFont="1" applyFill="1" applyBorder="1" applyAlignment="1">
      <alignment horizontal="center"/>
    </xf>
    <xf numFmtId="170" fontId="3" fillId="0" borderId="33" xfId="0" applyNumberFormat="1" applyFont="1" applyFill="1" applyBorder="1" applyAlignment="1">
      <alignment horizontal="center"/>
    </xf>
    <xf numFmtId="170" fontId="3" fillId="0" borderId="32" xfId="0" applyNumberFormat="1" applyFont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171" fontId="3" fillId="7" borderId="35" xfId="0" applyNumberFormat="1" applyFont="1" applyFill="1" applyBorder="1" applyAlignment="1">
      <alignment horizontal="center"/>
    </xf>
    <xf numFmtId="173" fontId="3" fillId="7" borderId="34" xfId="0" applyNumberFormat="1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171" fontId="3" fillId="6" borderId="3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70" fontId="3" fillId="3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6" borderId="4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/>
    </xf>
    <xf numFmtId="170" fontId="3" fillId="0" borderId="27" xfId="0" applyNumberFormat="1" applyFont="1" applyFill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71" fontId="1" fillId="2" borderId="44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171" fontId="2" fillId="0" borderId="0" xfId="0" applyNumberFormat="1" applyFont="1" applyFill="1" applyBorder="1" applyAlignment="1">
      <alignment horizontal="left"/>
    </xf>
    <xf numFmtId="9" fontId="0" fillId="2" borderId="4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171" fontId="3" fillId="6" borderId="48" xfId="0" applyNumberFormat="1" applyFont="1" applyFill="1" applyBorder="1" applyAlignment="1">
      <alignment horizontal="center"/>
    </xf>
    <xf numFmtId="171" fontId="3" fillId="6" borderId="4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0" fontId="2" fillId="8" borderId="12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left" wrapText="1"/>
    </xf>
    <xf numFmtId="0" fontId="3" fillId="8" borderId="12" xfId="0" applyFont="1" applyFill="1" applyBorder="1" applyAlignment="1">
      <alignment horizontal="center"/>
    </xf>
    <xf numFmtId="0" fontId="3" fillId="8" borderId="49" xfId="0" applyFont="1" applyFill="1" applyBorder="1" applyAlignment="1">
      <alignment horizontal="center"/>
    </xf>
    <xf numFmtId="170" fontId="3" fillId="7" borderId="40" xfId="0" applyNumberFormat="1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171" fontId="3" fillId="7" borderId="40" xfId="0" applyNumberFormat="1" applyFont="1" applyFill="1" applyBorder="1" applyAlignment="1">
      <alignment horizontal="center"/>
    </xf>
    <xf numFmtId="169" fontId="3" fillId="7" borderId="40" xfId="0" applyNumberFormat="1" applyFont="1" applyFill="1" applyBorder="1" applyAlignment="1">
      <alignment horizontal="center"/>
    </xf>
    <xf numFmtId="171" fontId="2" fillId="7" borderId="4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67" fontId="3" fillId="7" borderId="40" xfId="0" applyNumberFormat="1" applyFont="1" applyFill="1" applyBorder="1" applyAlignment="1">
      <alignment horizontal="center"/>
    </xf>
    <xf numFmtId="0" fontId="3" fillId="6" borderId="50" xfId="0" applyFont="1" applyFill="1" applyBorder="1" applyAlignment="1">
      <alignment horizontal="center"/>
    </xf>
    <xf numFmtId="171" fontId="3" fillId="6" borderId="8" xfId="0" applyNumberFormat="1" applyFont="1" applyFill="1" applyBorder="1" applyAlignment="1">
      <alignment horizontal="center"/>
    </xf>
    <xf numFmtId="171" fontId="2" fillId="7" borderId="47" xfId="0" applyNumberFormat="1" applyFont="1" applyFill="1" applyBorder="1" applyAlignment="1">
      <alignment horizontal="center"/>
    </xf>
    <xf numFmtId="171" fontId="2" fillId="7" borderId="51" xfId="0" applyNumberFormat="1" applyFont="1" applyFill="1" applyBorder="1" applyAlignment="1">
      <alignment horizontal="center"/>
    </xf>
    <xf numFmtId="171" fontId="2" fillId="7" borderId="52" xfId="0" applyNumberFormat="1" applyFont="1" applyFill="1" applyBorder="1" applyAlignment="1">
      <alignment horizontal="center"/>
    </xf>
    <xf numFmtId="171" fontId="1" fillId="2" borderId="49" xfId="0" applyNumberFormat="1" applyFont="1" applyFill="1" applyBorder="1" applyAlignment="1">
      <alignment horizontal="center"/>
    </xf>
    <xf numFmtId="171" fontId="0" fillId="2" borderId="28" xfId="0" applyNumberFormat="1" applyFont="1" applyFill="1" applyBorder="1" applyAlignment="1">
      <alignment horizontal="center"/>
    </xf>
    <xf numFmtId="171" fontId="1" fillId="2" borderId="53" xfId="0" applyNumberFormat="1" applyFont="1" applyFill="1" applyBorder="1" applyAlignment="1">
      <alignment horizontal="center"/>
    </xf>
    <xf numFmtId="171" fontId="2" fillId="0" borderId="54" xfId="0" applyNumberFormat="1" applyFont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171" fontId="2" fillId="8" borderId="55" xfId="0" applyNumberFormat="1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171" fontId="2" fillId="8" borderId="56" xfId="0" applyNumberFormat="1" applyFont="1" applyFill="1" applyBorder="1" applyAlignment="1">
      <alignment horizontal="center"/>
    </xf>
    <xf numFmtId="0" fontId="2" fillId="8" borderId="56" xfId="0" applyFont="1" applyFill="1" applyBorder="1" applyAlignment="1">
      <alignment horizontal="center"/>
    </xf>
    <xf numFmtId="0" fontId="3" fillId="8" borderId="56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171" fontId="2" fillId="9" borderId="56" xfId="0" applyNumberFormat="1" applyFont="1" applyFill="1" applyBorder="1" applyAlignment="1">
      <alignment horizontal="center"/>
    </xf>
    <xf numFmtId="0" fontId="2" fillId="9" borderId="55" xfId="0" applyFont="1" applyFill="1" applyBorder="1" applyAlignment="1">
      <alignment horizontal="center"/>
    </xf>
    <xf numFmtId="170" fontId="2" fillId="6" borderId="40" xfId="0" applyNumberFormat="1" applyFont="1" applyFill="1" applyBorder="1" applyAlignment="1">
      <alignment horizontal="center"/>
    </xf>
    <xf numFmtId="170" fontId="2" fillId="0" borderId="2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70" fontId="2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171" fontId="0" fillId="2" borderId="1" xfId="0" applyNumberFormat="1" applyFill="1" applyBorder="1" applyAlignment="1">
      <alignment horizontal="center"/>
    </xf>
    <xf numFmtId="171" fontId="0" fillId="2" borderId="3" xfId="0" applyNumberFormat="1" applyFill="1" applyBorder="1" applyAlignment="1">
      <alignment horizontal="center"/>
    </xf>
    <xf numFmtId="171" fontId="0" fillId="2" borderId="2" xfId="0" applyNumberForma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2" fillId="3" borderId="57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70" fontId="2" fillId="4" borderId="58" xfId="0" applyNumberFormat="1" applyFont="1" applyFill="1" applyBorder="1" applyAlignment="1">
      <alignment horizontal="center"/>
    </xf>
    <xf numFmtId="0" fontId="2" fillId="3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9" xfId="0" applyFont="1" applyBorder="1" applyAlignment="1">
      <alignment horizontal="right"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9" xfId="0" applyFont="1" applyFill="1" applyBorder="1" applyAlignment="1">
      <alignment horizontal="right"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170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 horizontal="left" wrapText="1"/>
    </xf>
    <xf numFmtId="0" fontId="3" fillId="0" borderId="58" xfId="0" applyFont="1" applyBorder="1" applyAlignment="1">
      <alignment horizontal="center"/>
    </xf>
    <xf numFmtId="171" fontId="3" fillId="0" borderId="58" xfId="0" applyNumberFormat="1" applyFont="1" applyBorder="1" applyAlignment="1">
      <alignment horizontal="center"/>
    </xf>
    <xf numFmtId="171" fontId="3" fillId="0" borderId="63" xfId="0" applyNumberFormat="1" applyFont="1" applyBorder="1" applyAlignment="1">
      <alignment horizontal="center"/>
    </xf>
    <xf numFmtId="170" fontId="2" fillId="3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wrapText="1"/>
    </xf>
    <xf numFmtId="170" fontId="3" fillId="0" borderId="58" xfId="0" applyNumberFormat="1" applyFont="1" applyBorder="1" applyAlignment="1">
      <alignment horizontal="center"/>
    </xf>
    <xf numFmtId="170" fontId="2" fillId="0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right" wrapText="1"/>
    </xf>
    <xf numFmtId="0" fontId="3" fillId="0" borderId="58" xfId="0" applyFont="1" applyBorder="1" applyAlignment="1">
      <alignment horizontal="right" wrapText="1"/>
    </xf>
    <xf numFmtId="0" fontId="0" fillId="0" borderId="58" xfId="0" applyFont="1" applyFill="1" applyBorder="1" applyAlignment="1">
      <alignment horizontal="right" wrapText="1"/>
    </xf>
    <xf numFmtId="0" fontId="3" fillId="0" borderId="58" xfId="0" applyFont="1" applyFill="1" applyBorder="1" applyAlignment="1">
      <alignment horizontal="center"/>
    </xf>
    <xf numFmtId="170" fontId="3" fillId="0" borderId="58" xfId="0" applyNumberFormat="1" applyFont="1" applyFill="1" applyBorder="1" applyAlignment="1">
      <alignment horizontal="center"/>
    </xf>
    <xf numFmtId="171" fontId="2" fillId="3" borderId="1" xfId="0" applyNumberFormat="1" applyFont="1" applyFill="1" applyBorder="1" applyAlignment="1">
      <alignment horizontal="center"/>
    </xf>
    <xf numFmtId="170" fontId="2" fillId="5" borderId="58" xfId="0" applyNumberFormat="1" applyFont="1" applyFill="1" applyBorder="1" applyAlignment="1">
      <alignment horizontal="center" wrapText="1"/>
    </xf>
    <xf numFmtId="0" fontId="2" fillId="3" borderId="59" xfId="0" applyFont="1" applyFill="1" applyBorder="1" applyAlignment="1">
      <alignment wrapText="1"/>
    </xf>
    <xf numFmtId="0" fontId="3" fillId="0" borderId="5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170" fontId="3" fillId="0" borderId="62" xfId="0" applyNumberFormat="1" applyFont="1" applyFill="1" applyBorder="1" applyAlignment="1">
      <alignment horizontal="center"/>
    </xf>
    <xf numFmtId="170" fontId="2" fillId="5" borderId="58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center"/>
    </xf>
    <xf numFmtId="0" fontId="2" fillId="0" borderId="59" xfId="0" applyFont="1" applyBorder="1" applyAlignment="1">
      <alignment wrapText="1"/>
    </xf>
    <xf numFmtId="170" fontId="3" fillId="0" borderId="61" xfId="0" applyNumberFormat="1" applyFont="1" applyFill="1" applyBorder="1" applyAlignment="1">
      <alignment horizontal="center"/>
    </xf>
    <xf numFmtId="170" fontId="3" fillId="0" borderId="59" xfId="0" applyNumberFormat="1" applyFont="1" applyFill="1" applyBorder="1" applyAlignment="1">
      <alignment horizontal="center"/>
    </xf>
    <xf numFmtId="170" fontId="3" fillId="0" borderId="65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4" borderId="40" xfId="0" applyFont="1" applyFill="1" applyBorder="1" applyAlignment="1">
      <alignment horizontal="center" wrapText="1"/>
    </xf>
    <xf numFmtId="0" fontId="3" fillId="4" borderId="4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8"/>
  <sheetViews>
    <sheetView tabSelected="1" zoomScale="90" zoomScaleNormal="90" workbookViewId="0" topLeftCell="A1">
      <selection activeCell="N36" sqref="N36"/>
    </sheetView>
  </sheetViews>
  <sheetFormatPr defaultColWidth="9.140625" defaultRowHeight="12.75"/>
  <cols>
    <col min="1" max="1" width="5.00390625" style="39" customWidth="1"/>
    <col min="2" max="2" width="40.57421875" style="40" customWidth="1"/>
    <col min="3" max="3" width="9.140625" style="28" customWidth="1"/>
    <col min="4" max="5" width="9.7109375" style="28" customWidth="1"/>
    <col min="6" max="6" width="10.28125" style="28" customWidth="1"/>
    <col min="7" max="7" width="9.7109375" style="28" customWidth="1"/>
    <col min="8" max="8" width="10.28125" style="28" customWidth="1"/>
    <col min="9" max="9" width="10.421875" style="28" customWidth="1"/>
    <col min="10" max="10" width="8.8515625" style="28" customWidth="1"/>
    <col min="11" max="11" width="11.57421875" style="28" customWidth="1"/>
    <col min="12" max="12" width="9.7109375" style="28" customWidth="1"/>
    <col min="13" max="13" width="9.28125" style="24" customWidth="1"/>
    <col min="14" max="14" width="12.00390625" style="24" customWidth="1"/>
    <col min="15" max="15" width="12.00390625" style="23" customWidth="1"/>
    <col min="16" max="16" width="11.140625" style="8" bestFit="1" customWidth="1"/>
  </cols>
  <sheetData>
    <row r="2" spans="1:12" ht="15.75">
      <c r="A2" s="208"/>
      <c r="B2" s="209" t="s">
        <v>87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5">
      <c r="A3" s="208">
        <v>1</v>
      </c>
      <c r="B3" s="211" t="s">
        <v>93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5">
      <c r="A4" s="208">
        <v>2</v>
      </c>
      <c r="B4" s="211" t="s">
        <v>91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2" ht="15">
      <c r="A5" s="208">
        <v>3</v>
      </c>
      <c r="B5" s="211" t="s">
        <v>110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12" ht="15">
      <c r="A6" s="208">
        <v>4</v>
      </c>
      <c r="B6" s="211" t="s">
        <v>92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ht="15">
      <c r="A7" s="208">
        <v>5</v>
      </c>
      <c r="B7" s="211" t="s">
        <v>88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</row>
    <row r="8" spans="1:16" ht="15">
      <c r="A8" s="208">
        <v>6</v>
      </c>
      <c r="B8" s="211" t="s">
        <v>94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/>
      <c r="N8"/>
      <c r="O8"/>
      <c r="P8"/>
    </row>
    <row r="9" spans="1:12" ht="15">
      <c r="A9" s="208">
        <v>7</v>
      </c>
      <c r="B9" s="211" t="s">
        <v>108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1:12" ht="15">
      <c r="A10" s="208">
        <v>8</v>
      </c>
      <c r="B10" s="211" t="s">
        <v>89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</row>
    <row r="11" spans="1:12" ht="15">
      <c r="A11" s="208">
        <v>9</v>
      </c>
      <c r="B11" s="211" t="s">
        <v>109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</row>
    <row r="12" spans="1:12" ht="15">
      <c r="A12" s="208">
        <v>10</v>
      </c>
      <c r="B12" s="211" t="s">
        <v>95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ht="13.5" thickBot="1"/>
    <row r="14" spans="1:16" s="71" customFormat="1" ht="12.75">
      <c r="A14" s="5"/>
      <c r="B14" s="67"/>
      <c r="C14" s="68" t="s">
        <v>16</v>
      </c>
      <c r="D14" s="68" t="s">
        <v>17</v>
      </c>
      <c r="E14" s="68" t="s">
        <v>18</v>
      </c>
      <c r="F14" s="68" t="s">
        <v>18</v>
      </c>
      <c r="G14" s="68" t="s">
        <v>15</v>
      </c>
      <c r="H14" s="69" t="s">
        <v>19</v>
      </c>
      <c r="I14" s="152" t="s">
        <v>19</v>
      </c>
      <c r="J14" s="180"/>
      <c r="K14" s="154"/>
      <c r="L14" s="178"/>
      <c r="M14" s="154"/>
      <c r="N14" s="154"/>
      <c r="O14" s="23"/>
      <c r="P14" s="70"/>
    </row>
    <row r="15" spans="1:16" s="71" customFormat="1" ht="12.75">
      <c r="A15" s="16"/>
      <c r="B15" s="21" t="s">
        <v>10</v>
      </c>
      <c r="C15" s="72" t="s">
        <v>20</v>
      </c>
      <c r="D15" s="72" t="s">
        <v>21</v>
      </c>
      <c r="E15" s="72" t="s">
        <v>39</v>
      </c>
      <c r="F15" s="73" t="s">
        <v>22</v>
      </c>
      <c r="G15" s="72" t="s">
        <v>23</v>
      </c>
      <c r="H15" s="74"/>
      <c r="I15" s="158"/>
      <c r="J15" s="181"/>
      <c r="K15" s="182"/>
      <c r="L15" s="179"/>
      <c r="M15" s="155"/>
      <c r="N15" s="155"/>
      <c r="O15" s="23"/>
      <c r="P15" s="70"/>
    </row>
    <row r="16" spans="1:16" s="71" customFormat="1" ht="13.5" thickBot="1">
      <c r="A16" s="6"/>
      <c r="B16" s="75"/>
      <c r="C16" s="76" t="s">
        <v>24</v>
      </c>
      <c r="D16" s="76" t="s">
        <v>24</v>
      </c>
      <c r="E16" s="76" t="s">
        <v>24</v>
      </c>
      <c r="F16" s="76" t="s">
        <v>24</v>
      </c>
      <c r="G16" s="76" t="s">
        <v>24</v>
      </c>
      <c r="H16" s="77" t="s">
        <v>25</v>
      </c>
      <c r="I16" s="153" t="s">
        <v>26</v>
      </c>
      <c r="J16" s="180"/>
      <c r="K16" s="154"/>
      <c r="L16" s="178"/>
      <c r="M16" s="154"/>
      <c r="N16" s="154"/>
      <c r="O16" s="23"/>
      <c r="P16" s="70"/>
    </row>
    <row r="17" spans="1:16" s="1" customFormat="1" ht="12.75">
      <c r="A17" s="43"/>
      <c r="B17" s="159" t="s">
        <v>38</v>
      </c>
      <c r="C17" s="14"/>
      <c r="D17" s="15"/>
      <c r="E17" s="15"/>
      <c r="F17" s="14"/>
      <c r="G17" s="14"/>
      <c r="H17" s="14"/>
      <c r="I17" s="14"/>
      <c r="J17" s="114"/>
      <c r="K17" s="4"/>
      <c r="L17" s="4"/>
      <c r="M17" s="7"/>
      <c r="N17" s="7"/>
      <c r="O17" s="79"/>
      <c r="P17" s="10"/>
    </row>
    <row r="18" spans="1:16" s="1" customFormat="1" ht="12.75">
      <c r="A18" s="239"/>
      <c r="B18" s="242" t="s">
        <v>104</v>
      </c>
      <c r="C18" s="243">
        <v>160</v>
      </c>
      <c r="D18" s="244"/>
      <c r="E18" s="244"/>
      <c r="F18" s="244"/>
      <c r="G18" s="244"/>
      <c r="H18" s="244"/>
      <c r="I18" s="244"/>
      <c r="J18" s="114"/>
      <c r="K18" s="4"/>
      <c r="L18" s="4"/>
      <c r="M18" s="7"/>
      <c r="N18" s="7"/>
      <c r="O18" s="79"/>
      <c r="P18" s="10"/>
    </row>
    <row r="19" spans="1:16" s="1" customFormat="1" ht="13.5" thickBot="1">
      <c r="A19" s="239"/>
      <c r="B19" s="242" t="s">
        <v>81</v>
      </c>
      <c r="C19" s="243">
        <v>800</v>
      </c>
      <c r="D19" s="244"/>
      <c r="E19" s="244">
        <v>400</v>
      </c>
      <c r="F19" s="244"/>
      <c r="G19" s="244"/>
      <c r="H19" s="244"/>
      <c r="I19" s="244"/>
      <c r="J19" s="114"/>
      <c r="K19" s="4"/>
      <c r="L19" s="4"/>
      <c r="M19" s="7"/>
      <c r="N19" s="7"/>
      <c r="O19" s="79"/>
      <c r="P19" s="10"/>
    </row>
    <row r="20" spans="1:16" s="1" customFormat="1" ht="14.25" thickBot="1" thickTop="1">
      <c r="A20" s="43"/>
      <c r="B20" s="160"/>
      <c r="C20" s="18"/>
      <c r="D20" s="82"/>
      <c r="E20" s="82"/>
      <c r="F20" s="82"/>
      <c r="G20" s="82"/>
      <c r="H20" s="82"/>
      <c r="I20" s="82"/>
      <c r="J20" s="114"/>
      <c r="K20" s="195"/>
      <c r="L20" s="4"/>
      <c r="M20" s="7"/>
      <c r="N20" s="7"/>
      <c r="O20" s="79"/>
      <c r="P20" s="10"/>
    </row>
    <row r="21" spans="1:16" s="1" customFormat="1" ht="13.5" thickBot="1">
      <c r="A21" s="43"/>
      <c r="B21" s="160"/>
      <c r="C21" s="174">
        <f>SUM(C18:C20)</f>
        <v>960</v>
      </c>
      <c r="D21" s="173"/>
      <c r="E21" s="173">
        <f>SUM(E19:E20)</f>
        <v>400</v>
      </c>
      <c r="F21" s="173"/>
      <c r="G21" s="173"/>
      <c r="H21" s="173"/>
      <c r="I21" s="173"/>
      <c r="J21" s="114"/>
      <c r="K21" s="196">
        <f>E22+C22</f>
        <v>233680</v>
      </c>
      <c r="L21" s="4"/>
      <c r="M21" s="7"/>
      <c r="N21" s="7"/>
      <c r="O21" s="79"/>
      <c r="P21" s="10"/>
    </row>
    <row r="22" spans="1:16" s="1" customFormat="1" ht="13.5" thickBot="1">
      <c r="A22" s="43"/>
      <c r="B22" s="44"/>
      <c r="C22" s="175">
        <f>C21*K51</f>
        <v>180480</v>
      </c>
      <c r="D22" s="175"/>
      <c r="E22" s="175">
        <f>E21*K52</f>
        <v>53200</v>
      </c>
      <c r="F22" s="175"/>
      <c r="G22" s="175"/>
      <c r="H22" s="175"/>
      <c r="I22" s="175"/>
      <c r="J22" s="114"/>
      <c r="K22" s="197"/>
      <c r="L22" s="4"/>
      <c r="M22" s="7"/>
      <c r="N22" s="7"/>
      <c r="O22" s="79"/>
      <c r="P22" s="10"/>
    </row>
    <row r="23" spans="1:16" s="1" customFormat="1" ht="12.75">
      <c r="A23" s="45"/>
      <c r="B23" s="207" t="s">
        <v>27</v>
      </c>
      <c r="C23" s="19"/>
      <c r="D23" s="20"/>
      <c r="E23" s="20"/>
      <c r="F23" s="19"/>
      <c r="G23" s="19"/>
      <c r="H23" s="19"/>
      <c r="I23" s="19"/>
      <c r="J23" s="114"/>
      <c r="K23" s="197"/>
      <c r="L23" s="4"/>
      <c r="M23" s="7"/>
      <c r="N23" s="7"/>
      <c r="O23" s="79"/>
      <c r="P23" s="10"/>
    </row>
    <row r="24" spans="1:14" ht="12.75">
      <c r="A24" s="236"/>
      <c r="B24" s="237" t="s">
        <v>14</v>
      </c>
      <c r="C24" s="238">
        <v>100</v>
      </c>
      <c r="D24" s="238"/>
      <c r="E24" s="238"/>
      <c r="F24" s="233"/>
      <c r="G24" s="233"/>
      <c r="H24" s="234"/>
      <c r="I24" s="234"/>
      <c r="J24" s="83"/>
      <c r="K24" s="198"/>
      <c r="L24" s="31"/>
      <c r="M24" s="36"/>
      <c r="N24" s="36"/>
    </row>
    <row r="25" spans="1:14" ht="12.75">
      <c r="A25" s="239"/>
      <c r="B25" s="240" t="s">
        <v>80</v>
      </c>
      <c r="C25" s="238"/>
      <c r="D25" s="238">
        <v>200</v>
      </c>
      <c r="E25" s="238"/>
      <c r="F25" s="233"/>
      <c r="G25" s="233"/>
      <c r="H25" s="234"/>
      <c r="I25" s="234"/>
      <c r="J25" s="83"/>
      <c r="K25" s="198"/>
      <c r="L25" s="31"/>
      <c r="M25" s="36"/>
      <c r="N25" s="36"/>
    </row>
    <row r="26" spans="1:14" ht="12.75">
      <c r="A26" s="231"/>
      <c r="B26" s="241" t="s">
        <v>45</v>
      </c>
      <c r="C26" s="238"/>
      <c r="D26" s="238">
        <v>60</v>
      </c>
      <c r="E26" s="238"/>
      <c r="F26" s="233"/>
      <c r="G26" s="233">
        <v>200</v>
      </c>
      <c r="H26" s="234">
        <v>15000</v>
      </c>
      <c r="I26" s="234">
        <f aca="true" t="shared" si="0" ref="I26:I36">H26*1.27</f>
        <v>19050</v>
      </c>
      <c r="J26" s="83"/>
      <c r="K26" s="198"/>
      <c r="L26" s="31"/>
      <c r="M26" s="36"/>
      <c r="N26" s="36"/>
    </row>
    <row r="27" spans="1:14" ht="12.75">
      <c r="A27" s="231"/>
      <c r="B27" s="241" t="s">
        <v>77</v>
      </c>
      <c r="C27" s="238"/>
      <c r="D27" s="238">
        <v>80</v>
      </c>
      <c r="E27" s="238"/>
      <c r="F27" s="233"/>
      <c r="G27" s="233"/>
      <c r="H27" s="234">
        <v>55000</v>
      </c>
      <c r="I27" s="234">
        <f t="shared" si="0"/>
        <v>69850</v>
      </c>
      <c r="J27" s="83"/>
      <c r="K27" s="198"/>
      <c r="L27" s="31"/>
      <c r="M27" s="36"/>
      <c r="N27" s="36"/>
    </row>
    <row r="28" spans="1:14" ht="12.75">
      <c r="A28" s="231"/>
      <c r="B28" s="241" t="s">
        <v>86</v>
      </c>
      <c r="C28" s="238"/>
      <c r="D28" s="238"/>
      <c r="E28" s="238"/>
      <c r="F28" s="233"/>
      <c r="G28" s="233"/>
      <c r="H28" s="234">
        <v>15000</v>
      </c>
      <c r="I28" s="234">
        <f t="shared" si="0"/>
        <v>19050</v>
      </c>
      <c r="J28" s="83"/>
      <c r="K28" s="198"/>
      <c r="L28" s="31"/>
      <c r="M28" s="36"/>
      <c r="N28" s="36"/>
    </row>
    <row r="29" spans="1:14" ht="12.75">
      <c r="A29" s="231"/>
      <c r="B29" s="241" t="s">
        <v>78</v>
      </c>
      <c r="C29" s="238"/>
      <c r="D29" s="238">
        <v>80</v>
      </c>
      <c r="E29" s="238"/>
      <c r="F29" s="233"/>
      <c r="G29" s="233"/>
      <c r="H29" s="234">
        <v>55000</v>
      </c>
      <c r="I29" s="234">
        <f t="shared" si="0"/>
        <v>69850</v>
      </c>
      <c r="J29" s="83"/>
      <c r="K29" s="198"/>
      <c r="L29" s="31"/>
      <c r="M29" s="36"/>
      <c r="N29" s="36"/>
    </row>
    <row r="30" spans="1:14" ht="12.75">
      <c r="A30" s="231"/>
      <c r="B30" s="241" t="s">
        <v>102</v>
      </c>
      <c r="C30" s="238"/>
      <c r="D30" s="238"/>
      <c r="E30" s="238"/>
      <c r="F30" s="233"/>
      <c r="G30" s="233">
        <v>40</v>
      </c>
      <c r="H30" s="234"/>
      <c r="I30" s="234"/>
      <c r="J30" s="83"/>
      <c r="K30" s="198"/>
      <c r="L30" s="31"/>
      <c r="M30" s="36"/>
      <c r="N30" s="36"/>
    </row>
    <row r="31" spans="1:14" ht="12.75">
      <c r="A31" s="231"/>
      <c r="B31" s="241" t="s">
        <v>37</v>
      </c>
      <c r="C31" s="238"/>
      <c r="D31" s="238">
        <v>80</v>
      </c>
      <c r="E31" s="238"/>
      <c r="F31" s="233"/>
      <c r="G31" s="233"/>
      <c r="H31" s="234">
        <v>10000</v>
      </c>
      <c r="I31" s="234">
        <f t="shared" si="0"/>
        <v>12700</v>
      </c>
      <c r="J31" s="83"/>
      <c r="K31" s="198"/>
      <c r="L31" s="31"/>
      <c r="M31" s="36"/>
      <c r="N31" s="36"/>
    </row>
    <row r="32" spans="1:14" ht="12.75">
      <c r="A32" s="231"/>
      <c r="B32" s="241" t="s">
        <v>105</v>
      </c>
      <c r="C32" s="238"/>
      <c r="D32" s="238"/>
      <c r="E32" s="238"/>
      <c r="F32" s="233"/>
      <c r="G32" s="233">
        <v>100</v>
      </c>
      <c r="H32" s="234">
        <v>5000</v>
      </c>
      <c r="I32" s="234">
        <f t="shared" si="0"/>
        <v>6350</v>
      </c>
      <c r="J32" s="83"/>
      <c r="K32" s="198"/>
      <c r="L32" s="31"/>
      <c r="M32" s="36"/>
      <c r="N32" s="36"/>
    </row>
    <row r="33" spans="1:14" ht="12.75">
      <c r="A33" s="231"/>
      <c r="B33" s="241" t="s">
        <v>103</v>
      </c>
      <c r="C33" s="238"/>
      <c r="D33" s="238">
        <v>80</v>
      </c>
      <c r="E33" s="238"/>
      <c r="F33" s="233"/>
      <c r="G33" s="233">
        <v>200</v>
      </c>
      <c r="H33" s="234">
        <v>5000</v>
      </c>
      <c r="I33" s="234">
        <f t="shared" si="0"/>
        <v>6350</v>
      </c>
      <c r="J33" s="83"/>
      <c r="K33" s="198"/>
      <c r="L33" s="31"/>
      <c r="M33" s="36"/>
      <c r="N33" s="36"/>
    </row>
    <row r="34" spans="1:14" ht="12.75">
      <c r="A34" s="231"/>
      <c r="B34" s="241" t="s">
        <v>79</v>
      </c>
      <c r="C34" s="238"/>
      <c r="D34" s="238">
        <v>80</v>
      </c>
      <c r="E34" s="238"/>
      <c r="F34" s="233"/>
      <c r="G34" s="233">
        <v>160</v>
      </c>
      <c r="H34" s="234">
        <v>500</v>
      </c>
      <c r="I34" s="234">
        <f t="shared" si="0"/>
        <v>635</v>
      </c>
      <c r="J34" s="83"/>
      <c r="K34" s="198"/>
      <c r="L34" s="31"/>
      <c r="M34" s="36"/>
      <c r="N34" s="36"/>
    </row>
    <row r="35" spans="1:14" ht="12.75">
      <c r="A35" s="231"/>
      <c r="B35" s="241" t="s">
        <v>28</v>
      </c>
      <c r="C35" s="238"/>
      <c r="D35" s="238"/>
      <c r="E35" s="238"/>
      <c r="F35" s="233">
        <v>200</v>
      </c>
      <c r="G35" s="233">
        <v>200</v>
      </c>
      <c r="H35" s="234">
        <v>10000</v>
      </c>
      <c r="I35" s="234">
        <f t="shared" si="0"/>
        <v>12700</v>
      </c>
      <c r="J35" s="83"/>
      <c r="K35" s="198"/>
      <c r="L35" s="31"/>
      <c r="M35" s="36"/>
      <c r="N35" s="36"/>
    </row>
    <row r="36" spans="1:15" ht="13.5" thickBot="1">
      <c r="A36" s="22"/>
      <c r="B36" s="26" t="s">
        <v>106</v>
      </c>
      <c r="C36" s="81"/>
      <c r="D36" s="81">
        <v>100</v>
      </c>
      <c r="E36" s="81"/>
      <c r="F36" s="27"/>
      <c r="G36" s="27">
        <v>904</v>
      </c>
      <c r="H36" s="34">
        <v>20000</v>
      </c>
      <c r="I36" s="34">
        <f t="shared" si="0"/>
        <v>25400</v>
      </c>
      <c r="J36" s="83"/>
      <c r="K36" s="198"/>
      <c r="L36" s="31"/>
      <c r="M36" s="36"/>
      <c r="N36" s="36"/>
      <c r="O36" s="4"/>
    </row>
    <row r="37" spans="1:15" ht="13.5" thickBot="1">
      <c r="A37" s="231"/>
      <c r="B37" s="241"/>
      <c r="C37" s="173">
        <f>SUM(C24:C36)</f>
        <v>100</v>
      </c>
      <c r="D37" s="173">
        <f>SUM(D24:D36)</f>
        <v>760</v>
      </c>
      <c r="E37" s="173">
        <f>SUM(E24:E36)</f>
        <v>0</v>
      </c>
      <c r="F37" s="174">
        <f>SUM(F24:F36)</f>
        <v>200</v>
      </c>
      <c r="G37" s="174">
        <f>SUM(G24:G36)</f>
        <v>1804</v>
      </c>
      <c r="H37" s="175"/>
      <c r="I37" s="176"/>
      <c r="J37" s="83"/>
      <c r="K37" s="198"/>
      <c r="L37" s="31"/>
      <c r="M37" s="36"/>
      <c r="N37" s="36"/>
      <c r="O37" s="4"/>
    </row>
    <row r="38" spans="1:16" s="25" customFormat="1" ht="12" thickBot="1">
      <c r="A38" s="22"/>
      <c r="B38" s="78" t="s">
        <v>43</v>
      </c>
      <c r="C38" s="84">
        <f>C37*K51</f>
        <v>18800</v>
      </c>
      <c r="D38" s="84">
        <f>D37*K54</f>
        <v>91960</v>
      </c>
      <c r="E38" s="112"/>
      <c r="F38" s="84">
        <f>F37*K52</f>
        <v>26600</v>
      </c>
      <c r="G38" s="84">
        <f>G37*K53</f>
        <v>146124</v>
      </c>
      <c r="H38" s="112"/>
      <c r="I38" s="84">
        <f>SUM(I15:I37)</f>
        <v>241935</v>
      </c>
      <c r="J38" s="83"/>
      <c r="K38" s="196">
        <f>I38+G38+F38+D38+C38</f>
        <v>525419</v>
      </c>
      <c r="L38" s="4"/>
      <c r="M38" s="36"/>
      <c r="N38" s="36"/>
      <c r="O38" s="7"/>
      <c r="P38" s="24"/>
    </row>
    <row r="39" spans="1:15" ht="12.75">
      <c r="A39" s="46"/>
      <c r="B39" s="17" t="s">
        <v>35</v>
      </c>
      <c r="C39" s="29"/>
      <c r="D39" s="29"/>
      <c r="E39" s="29"/>
      <c r="F39" s="29"/>
      <c r="G39" s="29"/>
      <c r="H39" s="29"/>
      <c r="I39" s="29"/>
      <c r="J39" s="83"/>
      <c r="K39" s="198"/>
      <c r="L39" s="31"/>
      <c r="M39" s="36"/>
      <c r="N39" s="36"/>
      <c r="O39" s="4"/>
    </row>
    <row r="40" spans="1:15" ht="12.75">
      <c r="A40" s="231"/>
      <c r="B40" s="232" t="s">
        <v>30</v>
      </c>
      <c r="C40" s="233"/>
      <c r="D40" s="233"/>
      <c r="E40" s="233"/>
      <c r="F40" s="233"/>
      <c r="G40" s="233"/>
      <c r="H40" s="234"/>
      <c r="I40" s="234">
        <f aca="true" t="shared" si="1" ref="I40:I46">H40*1.27</f>
        <v>0</v>
      </c>
      <c r="J40" s="83"/>
      <c r="K40" s="198"/>
      <c r="L40" s="31"/>
      <c r="M40" s="36"/>
      <c r="N40" s="36"/>
      <c r="O40" s="4"/>
    </row>
    <row r="41" spans="1:15" ht="12.75">
      <c r="A41" s="231"/>
      <c r="B41" s="232" t="s">
        <v>34</v>
      </c>
      <c r="C41" s="233"/>
      <c r="D41" s="233"/>
      <c r="E41" s="233"/>
      <c r="F41" s="233"/>
      <c r="G41" s="233"/>
      <c r="H41" s="234">
        <v>20000</v>
      </c>
      <c r="I41" s="234">
        <f t="shared" si="1"/>
        <v>25400</v>
      </c>
      <c r="J41" s="83"/>
      <c r="K41" s="198"/>
      <c r="L41" s="31"/>
      <c r="M41" s="36"/>
      <c r="N41" s="36"/>
      <c r="O41" s="4"/>
    </row>
    <row r="42" spans="1:15" ht="12.75">
      <c r="A42" s="231"/>
      <c r="B42" s="232" t="s">
        <v>31</v>
      </c>
      <c r="C42" s="233"/>
      <c r="D42" s="233"/>
      <c r="E42" s="233"/>
      <c r="F42" s="233"/>
      <c r="G42" s="233"/>
      <c r="H42" s="234"/>
      <c r="I42" s="234">
        <f t="shared" si="1"/>
        <v>0</v>
      </c>
      <c r="J42" s="83"/>
      <c r="K42" s="198"/>
      <c r="L42" s="31"/>
      <c r="M42" s="36"/>
      <c r="N42" s="36"/>
      <c r="O42" s="4"/>
    </row>
    <row r="43" spans="1:15" ht="12.75">
      <c r="A43" s="231"/>
      <c r="B43" s="232" t="s">
        <v>32</v>
      </c>
      <c r="C43" s="233"/>
      <c r="D43" s="233"/>
      <c r="E43" s="233"/>
      <c r="F43" s="233"/>
      <c r="G43" s="233"/>
      <c r="H43" s="234">
        <v>20000</v>
      </c>
      <c r="I43" s="234">
        <f t="shared" si="1"/>
        <v>25400</v>
      </c>
      <c r="J43" s="83"/>
      <c r="K43" s="198"/>
      <c r="L43" s="31"/>
      <c r="M43" s="36"/>
      <c r="N43" s="36"/>
      <c r="O43" s="4"/>
    </row>
    <row r="44" spans="1:15" ht="12.75">
      <c r="A44" s="231"/>
      <c r="B44" s="232" t="s">
        <v>33</v>
      </c>
      <c r="C44" s="233"/>
      <c r="D44" s="233"/>
      <c r="E44" s="233"/>
      <c r="F44" s="233"/>
      <c r="G44" s="233"/>
      <c r="H44" s="234">
        <v>10000</v>
      </c>
      <c r="I44" s="234">
        <f t="shared" si="1"/>
        <v>12700</v>
      </c>
      <c r="J44" s="83"/>
      <c r="K44" s="198"/>
      <c r="L44" s="31"/>
      <c r="M44" s="36"/>
      <c r="N44" s="36"/>
      <c r="O44" s="4"/>
    </row>
    <row r="45" spans="1:15" ht="12.75">
      <c r="A45" s="231"/>
      <c r="B45" s="232" t="s">
        <v>82</v>
      </c>
      <c r="C45" s="233"/>
      <c r="D45" s="233"/>
      <c r="E45" s="233"/>
      <c r="F45" s="233"/>
      <c r="G45" s="233"/>
      <c r="H45" s="234">
        <v>25000</v>
      </c>
      <c r="I45" s="234">
        <f t="shared" si="1"/>
        <v>31750</v>
      </c>
      <c r="J45" s="83"/>
      <c r="K45" s="198"/>
      <c r="L45" s="31"/>
      <c r="M45" s="36"/>
      <c r="N45" s="36"/>
      <c r="O45" s="4"/>
    </row>
    <row r="46" spans="1:16" ht="13.5" thickBot="1">
      <c r="A46" s="22"/>
      <c r="B46" s="47" t="s">
        <v>36</v>
      </c>
      <c r="C46" s="27"/>
      <c r="D46" s="27"/>
      <c r="E46" s="27"/>
      <c r="F46" s="27"/>
      <c r="G46" s="27"/>
      <c r="H46" s="34">
        <v>20000</v>
      </c>
      <c r="I46" s="34">
        <f t="shared" si="1"/>
        <v>25400</v>
      </c>
      <c r="J46" s="83"/>
      <c r="K46" s="198"/>
      <c r="L46" s="31"/>
      <c r="M46" s="36"/>
      <c r="N46" s="36"/>
      <c r="O46" s="4"/>
      <c r="P46" s="13"/>
    </row>
    <row r="47" spans="1:16" s="25" customFormat="1" ht="12" thickBot="1">
      <c r="A47" s="231"/>
      <c r="B47" s="241"/>
      <c r="C47" s="174"/>
      <c r="D47" s="174"/>
      <c r="E47" s="174"/>
      <c r="F47" s="174"/>
      <c r="G47" s="174"/>
      <c r="H47" s="183"/>
      <c r="I47" s="183"/>
      <c r="J47" s="83"/>
      <c r="K47" s="197"/>
      <c r="L47" s="4"/>
      <c r="M47" s="36"/>
      <c r="N47" s="36"/>
      <c r="O47" s="157"/>
      <c r="P47" s="24"/>
    </row>
    <row r="48" spans="1:15" ht="13.5" thickBot="1">
      <c r="A48" s="48"/>
      <c r="B48" s="49"/>
      <c r="C48" s="174"/>
      <c r="D48" s="174"/>
      <c r="E48" s="174"/>
      <c r="F48" s="174"/>
      <c r="G48" s="174"/>
      <c r="H48" s="174"/>
      <c r="I48" s="175">
        <f>SUM(I40:I47)</f>
        <v>120650</v>
      </c>
      <c r="J48" s="83"/>
      <c r="K48" s="194">
        <f>I48</f>
        <v>120650</v>
      </c>
      <c r="L48" s="36"/>
      <c r="M48" s="36"/>
      <c r="N48" s="36"/>
      <c r="O48" s="157"/>
    </row>
    <row r="49" spans="1:16" s="1" customFormat="1" ht="13.5" thickBot="1">
      <c r="A49" s="43"/>
      <c r="B49" s="50"/>
      <c r="C49" s="18"/>
      <c r="D49" s="18"/>
      <c r="E49" s="18"/>
      <c r="F49" s="18"/>
      <c r="G49" s="18"/>
      <c r="H49" s="18"/>
      <c r="I49" s="83"/>
      <c r="J49" s="31"/>
      <c r="K49" s="31"/>
      <c r="L49" s="31"/>
      <c r="M49" s="36"/>
      <c r="N49" s="36"/>
      <c r="O49" s="79"/>
      <c r="P49" s="10"/>
    </row>
    <row r="50" spans="1:16" s="71" customFormat="1" ht="13.5" thickBot="1">
      <c r="A50" s="5"/>
      <c r="B50" s="67"/>
      <c r="C50" s="68"/>
      <c r="D50" s="68" t="s">
        <v>83</v>
      </c>
      <c r="E50" s="68" t="s">
        <v>18</v>
      </c>
      <c r="F50" s="68" t="s">
        <v>15</v>
      </c>
      <c r="G50" s="69" t="s">
        <v>19</v>
      </c>
      <c r="H50" s="189" t="s">
        <v>19</v>
      </c>
      <c r="I50" s="178"/>
      <c r="J50" s="216" t="s">
        <v>100</v>
      </c>
      <c r="K50" s="245" t="s">
        <v>101</v>
      </c>
      <c r="L50" s="154"/>
      <c r="M50" s="154"/>
      <c r="N50" s="154"/>
      <c r="O50" s="23"/>
      <c r="P50" s="70"/>
    </row>
    <row r="51" spans="1:16" s="71" customFormat="1" ht="12.75">
      <c r="A51" s="16"/>
      <c r="B51" s="21" t="s">
        <v>10</v>
      </c>
      <c r="C51" s="72"/>
      <c r="D51" s="72" t="s">
        <v>23</v>
      </c>
      <c r="E51" s="73" t="s">
        <v>22</v>
      </c>
      <c r="F51" s="72" t="s">
        <v>23</v>
      </c>
      <c r="G51" s="74"/>
      <c r="H51" s="190"/>
      <c r="I51" s="179"/>
      <c r="J51" s="166" t="s">
        <v>16</v>
      </c>
      <c r="K51" s="213">
        <v>188</v>
      </c>
      <c r="L51" s="155"/>
      <c r="M51" s="155"/>
      <c r="N51" s="155"/>
      <c r="O51" s="23"/>
      <c r="P51" s="70"/>
    </row>
    <row r="52" spans="1:16" s="71" customFormat="1" ht="13.5" thickBot="1">
      <c r="A52" s="6"/>
      <c r="B52" s="75"/>
      <c r="C52" s="76"/>
      <c r="D52" s="76" t="s">
        <v>24</v>
      </c>
      <c r="E52" s="76" t="s">
        <v>24</v>
      </c>
      <c r="F52" s="76" t="s">
        <v>24</v>
      </c>
      <c r="G52" s="77" t="s">
        <v>25</v>
      </c>
      <c r="H52" s="191" t="s">
        <v>26</v>
      </c>
      <c r="I52" s="178"/>
      <c r="J52" s="167" t="s">
        <v>40</v>
      </c>
      <c r="K52" s="214">
        <v>133</v>
      </c>
      <c r="L52" s="154"/>
      <c r="M52" s="154"/>
      <c r="N52" s="154"/>
      <c r="O52" s="23"/>
      <c r="P52" s="70"/>
    </row>
    <row r="53" spans="1:14" ht="12.75">
      <c r="A53" s="169"/>
      <c r="B53" s="170" t="s">
        <v>29</v>
      </c>
      <c r="C53" s="171"/>
      <c r="D53" s="171"/>
      <c r="E53" s="171"/>
      <c r="F53" s="171"/>
      <c r="G53" s="171"/>
      <c r="H53" s="172"/>
      <c r="I53" s="31"/>
      <c r="J53" s="167" t="s">
        <v>41</v>
      </c>
      <c r="K53" s="214">
        <v>81</v>
      </c>
      <c r="L53" s="31"/>
      <c r="M53" s="36"/>
      <c r="N53" s="36"/>
    </row>
    <row r="54" spans="1:14" ht="13.5" thickBot="1">
      <c r="A54" s="22"/>
      <c r="B54" s="47" t="s">
        <v>47</v>
      </c>
      <c r="C54" s="27"/>
      <c r="D54" s="27">
        <v>320</v>
      </c>
      <c r="E54" s="27"/>
      <c r="F54" s="27">
        <v>400</v>
      </c>
      <c r="G54" s="34">
        <v>10000</v>
      </c>
      <c r="H54" s="113">
        <f>G54*1.27</f>
        <v>12700</v>
      </c>
      <c r="I54" s="33"/>
      <c r="J54" s="168" t="s">
        <v>42</v>
      </c>
      <c r="K54" s="215">
        <v>121</v>
      </c>
      <c r="L54" s="31"/>
      <c r="M54" s="36"/>
      <c r="N54" s="36"/>
    </row>
    <row r="55" spans="1:14" ht="12.75">
      <c r="A55" s="231"/>
      <c r="B55" s="232" t="s">
        <v>46</v>
      </c>
      <c r="C55" s="233"/>
      <c r="D55" s="233">
        <v>120</v>
      </c>
      <c r="E55" s="233"/>
      <c r="F55" s="233">
        <v>120</v>
      </c>
      <c r="G55" s="234"/>
      <c r="H55" s="235"/>
      <c r="I55" s="33"/>
      <c r="L55" s="31"/>
      <c r="M55" s="36"/>
      <c r="N55" s="36"/>
    </row>
    <row r="56" spans="1:14" ht="12.75">
      <c r="A56" s="231"/>
      <c r="B56" s="232" t="s">
        <v>84</v>
      </c>
      <c r="C56" s="233"/>
      <c r="D56" s="233"/>
      <c r="E56" s="233">
        <v>80</v>
      </c>
      <c r="F56" s="233">
        <v>100</v>
      </c>
      <c r="G56" s="234"/>
      <c r="H56" s="235"/>
      <c r="I56" s="33"/>
      <c r="L56" s="31"/>
      <c r="M56" s="36"/>
      <c r="N56" s="36"/>
    </row>
    <row r="57" spans="1:15" ht="12.75">
      <c r="A57" s="231"/>
      <c r="B57" s="232" t="s">
        <v>85</v>
      </c>
      <c r="C57" s="233"/>
      <c r="D57" s="233"/>
      <c r="E57" s="233"/>
      <c r="F57" s="233">
        <v>120</v>
      </c>
      <c r="G57" s="234"/>
      <c r="H57" s="235"/>
      <c r="I57" s="33"/>
      <c r="L57" s="31"/>
      <c r="M57" s="36"/>
      <c r="N57" s="36"/>
      <c r="O57" s="4"/>
    </row>
    <row r="58" spans="1:15" ht="13.5" thickBot="1">
      <c r="A58" s="22"/>
      <c r="B58" s="47"/>
      <c r="C58" s="27"/>
      <c r="D58" s="27"/>
      <c r="E58" s="27"/>
      <c r="F58" s="27"/>
      <c r="G58" s="34"/>
      <c r="H58" s="192"/>
      <c r="I58" s="33"/>
      <c r="L58" s="4"/>
      <c r="M58" s="36"/>
      <c r="N58" s="36"/>
      <c r="O58" s="4"/>
    </row>
    <row r="59" spans="1:15" ht="14.25" thickBot="1" thickTop="1">
      <c r="A59" s="22"/>
      <c r="B59" s="47"/>
      <c r="C59" s="80"/>
      <c r="D59" s="162">
        <f>SUM(D54:D58)</f>
        <v>440</v>
      </c>
      <c r="E59" s="163">
        <f>SUM(E55:E58)</f>
        <v>80</v>
      </c>
      <c r="F59" s="184">
        <f>SUM(F54:F58)</f>
        <v>740</v>
      </c>
      <c r="G59" s="186"/>
      <c r="H59" s="187"/>
      <c r="I59" s="111"/>
      <c r="K59" s="193"/>
      <c r="L59" s="36"/>
      <c r="M59" s="36"/>
      <c r="N59" s="36"/>
      <c r="O59" s="7"/>
    </row>
    <row r="60" spans="1:15" ht="13.5" thickBot="1">
      <c r="A60" s="48"/>
      <c r="B60" s="156"/>
      <c r="C60" s="161"/>
      <c r="D60" s="164">
        <f>D59*K53</f>
        <v>35640</v>
      </c>
      <c r="E60" s="165">
        <f>E59*K52</f>
        <v>10640</v>
      </c>
      <c r="F60" s="185">
        <f>F59*K53</f>
        <v>59940</v>
      </c>
      <c r="G60" s="177"/>
      <c r="H60" s="188">
        <f>SUM(H54:H59)</f>
        <v>12700</v>
      </c>
      <c r="I60" s="111"/>
      <c r="J60" s="4"/>
      <c r="K60" s="194">
        <f>H60+F60+E60+D60</f>
        <v>118920</v>
      </c>
      <c r="L60" s="31"/>
      <c r="M60" s="36"/>
      <c r="N60" s="36"/>
      <c r="O60" s="4"/>
    </row>
    <row r="61" spans="1:16" s="1" customFormat="1" ht="12.75">
      <c r="A61" s="56"/>
      <c r="B61" s="53"/>
      <c r="C61" s="4"/>
      <c r="D61" s="36"/>
      <c r="E61" s="36"/>
      <c r="F61" s="36"/>
      <c r="G61" s="7"/>
      <c r="H61" s="7"/>
      <c r="I61" s="4"/>
      <c r="J61" s="4"/>
      <c r="K61" s="7"/>
      <c r="L61" s="31"/>
      <c r="M61" s="36"/>
      <c r="N61" s="36"/>
      <c r="O61" s="4"/>
      <c r="P61" s="10"/>
    </row>
    <row r="62" ht="12.75">
      <c r="N62" s="9"/>
    </row>
    <row r="63" ht="13.5" thickBot="1">
      <c r="N63" s="9"/>
    </row>
    <row r="64" spans="1:18" s="1" customFormat="1" ht="13.5" thickBot="1">
      <c r="A64" s="56"/>
      <c r="B64" s="57"/>
      <c r="C64" s="206" t="s">
        <v>67</v>
      </c>
      <c r="D64" s="31"/>
      <c r="E64" s="31"/>
      <c r="F64" s="31"/>
      <c r="G64" s="31"/>
      <c r="H64" s="31"/>
      <c r="I64" s="206" t="s">
        <v>66</v>
      </c>
      <c r="J64" s="30"/>
      <c r="K64" s="30"/>
      <c r="L64" s="30"/>
      <c r="M64" s="35"/>
      <c r="N64" s="35"/>
      <c r="O64" s="33"/>
      <c r="P64" s="33"/>
      <c r="Q64" s="33"/>
      <c r="R64" s="31"/>
    </row>
    <row r="65" spans="1:18" s="1" customFormat="1" ht="12.75">
      <c r="A65" s="41" t="s">
        <v>8</v>
      </c>
      <c r="B65" s="51" t="s">
        <v>10</v>
      </c>
      <c r="C65" s="99" t="s">
        <v>5</v>
      </c>
      <c r="D65" s="126" t="s">
        <v>3</v>
      </c>
      <c r="E65" s="126" t="s">
        <v>2</v>
      </c>
      <c r="F65" s="126" t="s">
        <v>2</v>
      </c>
      <c r="G65" s="127" t="s">
        <v>2</v>
      </c>
      <c r="H65" s="90" t="s">
        <v>2</v>
      </c>
      <c r="I65" s="119" t="s">
        <v>5</v>
      </c>
      <c r="J65" s="126" t="s">
        <v>3</v>
      </c>
      <c r="K65" s="126" t="s">
        <v>2</v>
      </c>
      <c r="L65" s="126" t="s">
        <v>2</v>
      </c>
      <c r="M65" s="127" t="s">
        <v>2</v>
      </c>
      <c r="N65" s="122" t="s">
        <v>2</v>
      </c>
      <c r="O65" s="33"/>
      <c r="P65" s="33"/>
      <c r="Q65" s="33"/>
      <c r="R65" s="31"/>
    </row>
    <row r="66" spans="1:16" s="1" customFormat="1" ht="13.5" thickBot="1">
      <c r="A66" s="42" t="s">
        <v>9</v>
      </c>
      <c r="B66" s="52"/>
      <c r="C66" s="100" t="s">
        <v>6</v>
      </c>
      <c r="D66" s="128" t="s">
        <v>4</v>
      </c>
      <c r="E66" s="128" t="s">
        <v>1</v>
      </c>
      <c r="F66" s="128" t="s">
        <v>13</v>
      </c>
      <c r="G66" s="129" t="s">
        <v>12</v>
      </c>
      <c r="H66" s="91" t="s">
        <v>13</v>
      </c>
      <c r="I66" s="120" t="s">
        <v>6</v>
      </c>
      <c r="J66" s="128" t="s">
        <v>4</v>
      </c>
      <c r="K66" s="128" t="s">
        <v>1</v>
      </c>
      <c r="L66" s="128" t="s">
        <v>13</v>
      </c>
      <c r="M66" s="129" t="s">
        <v>12</v>
      </c>
      <c r="N66" s="123" t="s">
        <v>13</v>
      </c>
      <c r="O66" s="4"/>
      <c r="P66" s="10"/>
    </row>
    <row r="67" spans="1:18" ht="13.5" thickBot="1">
      <c r="A67" s="58">
        <v>1</v>
      </c>
      <c r="B67" s="59" t="s">
        <v>7</v>
      </c>
      <c r="C67" s="60">
        <f>C69+C75+C76+C77</f>
        <v>31.75</v>
      </c>
      <c r="D67" s="105"/>
      <c r="E67" s="106"/>
      <c r="F67" s="106"/>
      <c r="G67" s="106"/>
      <c r="H67" s="95"/>
      <c r="I67" s="118">
        <f>I68+I69+I75+I76+I77</f>
        <v>49.75</v>
      </c>
      <c r="J67" s="103"/>
      <c r="K67" s="104"/>
      <c r="L67" s="104"/>
      <c r="M67" s="104"/>
      <c r="N67" s="98"/>
      <c r="O67" s="4"/>
      <c r="P67" s="10"/>
      <c r="Q67" s="1"/>
      <c r="R67" s="1"/>
    </row>
    <row r="68" spans="1:16" s="1" customFormat="1" ht="12.75">
      <c r="A68" s="88" t="s">
        <v>48</v>
      </c>
      <c r="B68" s="217" t="s">
        <v>65</v>
      </c>
      <c r="C68" s="114">
        <v>4</v>
      </c>
      <c r="D68" s="115">
        <v>1</v>
      </c>
      <c r="E68" s="115">
        <v>3</v>
      </c>
      <c r="F68" s="130">
        <f>E68*D68*C68*8</f>
        <v>96</v>
      </c>
      <c r="G68" s="107">
        <v>2</v>
      </c>
      <c r="H68" s="124">
        <f>G68*F68</f>
        <v>192</v>
      </c>
      <c r="I68" s="114">
        <v>4</v>
      </c>
      <c r="J68" s="109">
        <v>1</v>
      </c>
      <c r="K68" s="115">
        <v>3</v>
      </c>
      <c r="L68" s="108">
        <f>K68*J68*I68*8</f>
        <v>96</v>
      </c>
      <c r="M68" s="115">
        <v>2</v>
      </c>
      <c r="N68" s="124">
        <f>M68*L68</f>
        <v>192</v>
      </c>
      <c r="O68" s="79"/>
      <c r="P68" s="10"/>
    </row>
    <row r="69" spans="1:18" s="1" customFormat="1" ht="12.75">
      <c r="A69" s="219" t="s">
        <v>113</v>
      </c>
      <c r="B69" s="220" t="s">
        <v>98</v>
      </c>
      <c r="C69" s="221">
        <f>SUM(C70:C74)</f>
        <v>27</v>
      </c>
      <c r="D69" s="222"/>
      <c r="E69" s="223"/>
      <c r="F69" s="222">
        <f>SUM(F70:F74)</f>
        <v>448</v>
      </c>
      <c r="G69" s="222">
        <v>2</v>
      </c>
      <c r="H69" s="224">
        <f>G69*F69</f>
        <v>896</v>
      </c>
      <c r="I69" s="221">
        <f>SUM(I70:I74)</f>
        <v>41</v>
      </c>
      <c r="J69" s="222"/>
      <c r="K69" s="223"/>
      <c r="L69" s="222">
        <f>SUM(L70:L74)</f>
        <v>672</v>
      </c>
      <c r="M69" s="223">
        <v>2</v>
      </c>
      <c r="N69" s="224">
        <f>M69*L69</f>
        <v>1344</v>
      </c>
      <c r="O69" s="23"/>
      <c r="P69" s="8"/>
      <c r="Q69"/>
      <c r="R69"/>
    </row>
    <row r="70" spans="1:18" ht="12.75">
      <c r="A70" s="219"/>
      <c r="B70" s="225" t="s">
        <v>96</v>
      </c>
      <c r="C70" s="226">
        <v>2</v>
      </c>
      <c r="D70" s="227">
        <v>1</v>
      </c>
      <c r="E70" s="227">
        <v>2</v>
      </c>
      <c r="F70" s="227">
        <f aca="true" t="shared" si="2" ref="F70:F77">E70*D70*C70*8</f>
        <v>32</v>
      </c>
      <c r="G70" s="227"/>
      <c r="H70" s="224"/>
      <c r="I70" s="226">
        <v>2</v>
      </c>
      <c r="J70" s="227">
        <v>1</v>
      </c>
      <c r="K70" s="227">
        <v>2</v>
      </c>
      <c r="L70" s="227">
        <f aca="true" t="shared" si="3" ref="L70:L77">K70*J70*I70*8</f>
        <v>32</v>
      </c>
      <c r="M70" s="223"/>
      <c r="N70" s="224"/>
      <c r="O70" s="79"/>
      <c r="P70" s="10"/>
      <c r="Q70" s="1"/>
      <c r="R70" s="1"/>
    </row>
    <row r="71" spans="1:18" ht="12.75">
      <c r="A71" s="219"/>
      <c r="B71" s="225" t="s">
        <v>107</v>
      </c>
      <c r="C71" s="226">
        <v>14</v>
      </c>
      <c r="D71" s="227">
        <v>1</v>
      </c>
      <c r="E71" s="227">
        <v>2</v>
      </c>
      <c r="F71" s="227">
        <f t="shared" si="2"/>
        <v>224</v>
      </c>
      <c r="G71" s="227"/>
      <c r="H71" s="224"/>
      <c r="I71" s="226">
        <v>24</v>
      </c>
      <c r="J71" s="227">
        <v>1</v>
      </c>
      <c r="K71" s="227">
        <v>2</v>
      </c>
      <c r="L71" s="227">
        <f t="shared" si="3"/>
        <v>384</v>
      </c>
      <c r="M71" s="223"/>
      <c r="N71" s="224"/>
      <c r="O71" s="79"/>
      <c r="P71" s="10"/>
      <c r="Q71" s="1"/>
      <c r="R71" s="1"/>
    </row>
    <row r="72" spans="1:18" ht="12.75">
      <c r="A72" s="219"/>
      <c r="B72" s="225" t="s">
        <v>99</v>
      </c>
      <c r="C72" s="226">
        <v>8</v>
      </c>
      <c r="D72" s="227">
        <v>1</v>
      </c>
      <c r="E72" s="227">
        <v>2</v>
      </c>
      <c r="F72" s="227">
        <f t="shared" si="2"/>
        <v>128</v>
      </c>
      <c r="G72" s="227"/>
      <c r="H72" s="224"/>
      <c r="I72" s="226">
        <v>12</v>
      </c>
      <c r="J72" s="227">
        <v>1</v>
      </c>
      <c r="K72" s="227">
        <v>2</v>
      </c>
      <c r="L72" s="227">
        <f t="shared" si="3"/>
        <v>192</v>
      </c>
      <c r="M72" s="223"/>
      <c r="N72" s="224"/>
      <c r="O72" s="79"/>
      <c r="P72" s="10"/>
      <c r="Q72" s="1"/>
      <c r="R72" s="1"/>
    </row>
    <row r="73" spans="1:18" ht="12.75">
      <c r="A73" s="219"/>
      <c r="B73" s="228" t="s">
        <v>97</v>
      </c>
      <c r="C73" s="226">
        <v>2</v>
      </c>
      <c r="D73" s="223">
        <v>1</v>
      </c>
      <c r="E73" s="223">
        <v>2</v>
      </c>
      <c r="F73" s="227">
        <f t="shared" si="2"/>
        <v>32</v>
      </c>
      <c r="G73" s="227"/>
      <c r="H73" s="224"/>
      <c r="I73" s="226">
        <v>2</v>
      </c>
      <c r="J73" s="223">
        <v>1</v>
      </c>
      <c r="K73" s="223">
        <v>2</v>
      </c>
      <c r="L73" s="227">
        <f t="shared" si="3"/>
        <v>32</v>
      </c>
      <c r="M73" s="223"/>
      <c r="N73" s="224"/>
      <c r="O73" s="79"/>
      <c r="P73" s="10"/>
      <c r="Q73" s="1"/>
      <c r="R73" s="1"/>
    </row>
    <row r="74" spans="1:18" ht="12.75">
      <c r="A74" s="219"/>
      <c r="B74" s="228" t="s">
        <v>116</v>
      </c>
      <c r="C74" s="226">
        <v>1</v>
      </c>
      <c r="D74" s="223">
        <v>1</v>
      </c>
      <c r="E74" s="223">
        <v>4</v>
      </c>
      <c r="F74" s="227">
        <f t="shared" si="2"/>
        <v>32</v>
      </c>
      <c r="G74" s="227"/>
      <c r="H74" s="224"/>
      <c r="I74" s="226">
        <v>1</v>
      </c>
      <c r="J74" s="223">
        <v>1</v>
      </c>
      <c r="K74" s="223">
        <v>4</v>
      </c>
      <c r="L74" s="227">
        <f t="shared" si="3"/>
        <v>32</v>
      </c>
      <c r="M74" s="223"/>
      <c r="N74" s="224"/>
      <c r="O74" s="79"/>
      <c r="P74" s="10"/>
      <c r="Q74" s="1"/>
      <c r="R74" s="1"/>
    </row>
    <row r="75" spans="1:14" ht="12.75">
      <c r="A75" s="219" t="s">
        <v>49</v>
      </c>
      <c r="B75" s="220" t="s">
        <v>0</v>
      </c>
      <c r="C75" s="229">
        <v>4</v>
      </c>
      <c r="D75" s="227">
        <v>1</v>
      </c>
      <c r="E75" s="227">
        <v>2</v>
      </c>
      <c r="F75" s="230">
        <f t="shared" si="2"/>
        <v>64</v>
      </c>
      <c r="G75" s="227">
        <v>2</v>
      </c>
      <c r="H75" s="224">
        <f>G75*F75</f>
        <v>128</v>
      </c>
      <c r="I75" s="229">
        <v>4</v>
      </c>
      <c r="J75" s="227">
        <v>1</v>
      </c>
      <c r="K75" s="227">
        <v>2</v>
      </c>
      <c r="L75" s="230">
        <f t="shared" si="3"/>
        <v>64</v>
      </c>
      <c r="M75" s="223">
        <v>2</v>
      </c>
      <c r="N75" s="224">
        <f>M75*L75</f>
        <v>128</v>
      </c>
    </row>
    <row r="76" spans="1:14" ht="12.75">
      <c r="A76" s="219" t="s">
        <v>111</v>
      </c>
      <c r="B76" s="220" t="s">
        <v>50</v>
      </c>
      <c r="C76" s="229">
        <v>0.5</v>
      </c>
      <c r="D76" s="227">
        <v>1</v>
      </c>
      <c r="E76" s="227">
        <v>2</v>
      </c>
      <c r="F76" s="230">
        <f t="shared" si="2"/>
        <v>8</v>
      </c>
      <c r="G76" s="227">
        <v>2</v>
      </c>
      <c r="H76" s="224">
        <f>G76*F76</f>
        <v>16</v>
      </c>
      <c r="I76" s="229">
        <v>0.5</v>
      </c>
      <c r="J76" s="227">
        <v>1</v>
      </c>
      <c r="K76" s="227">
        <v>2</v>
      </c>
      <c r="L76" s="230">
        <f t="shared" si="3"/>
        <v>8</v>
      </c>
      <c r="M76" s="223">
        <v>2</v>
      </c>
      <c r="N76" s="224">
        <f>M76*L76</f>
        <v>16</v>
      </c>
    </row>
    <row r="77" spans="1:14" ht="12.75">
      <c r="A77" s="219" t="s">
        <v>112</v>
      </c>
      <c r="B77" s="220" t="s">
        <v>51</v>
      </c>
      <c r="C77" s="229">
        <v>0.25</v>
      </c>
      <c r="D77" s="227">
        <v>1</v>
      </c>
      <c r="E77" s="227">
        <v>2</v>
      </c>
      <c r="F77" s="230">
        <f t="shared" si="2"/>
        <v>4</v>
      </c>
      <c r="G77" s="227">
        <v>2</v>
      </c>
      <c r="H77" s="224">
        <f>G77*F77</f>
        <v>8</v>
      </c>
      <c r="I77" s="229">
        <v>0.25</v>
      </c>
      <c r="J77" s="227">
        <v>1</v>
      </c>
      <c r="K77" s="227">
        <v>2</v>
      </c>
      <c r="L77" s="230">
        <f t="shared" si="3"/>
        <v>4</v>
      </c>
      <c r="M77" s="223">
        <v>2</v>
      </c>
      <c r="N77" s="224">
        <f>M77*L77</f>
        <v>8</v>
      </c>
    </row>
    <row r="78" spans="1:14" ht="13.5" thickBot="1">
      <c r="A78" s="61"/>
      <c r="B78" s="62"/>
      <c r="C78" s="38"/>
      <c r="D78" s="110"/>
      <c r="E78" s="110"/>
      <c r="F78" s="110"/>
      <c r="G78" s="110"/>
      <c r="H78" s="124"/>
      <c r="I78" s="121"/>
      <c r="J78" s="110"/>
      <c r="K78" s="110"/>
      <c r="L78" s="110"/>
      <c r="M78" s="116"/>
      <c r="N78" s="125"/>
    </row>
    <row r="79" spans="1:18" ht="14.25" thickBot="1" thickTop="1">
      <c r="A79" s="56"/>
      <c r="B79" s="55"/>
      <c r="C79" s="33"/>
      <c r="D79" s="33"/>
      <c r="E79" s="33"/>
      <c r="F79" s="33"/>
      <c r="G79" s="33"/>
      <c r="H79" s="139">
        <f>SUM(H68:H77)</f>
        <v>1240</v>
      </c>
      <c r="I79" s="33"/>
      <c r="J79" s="33"/>
      <c r="K79" s="33"/>
      <c r="L79" s="33"/>
      <c r="M79" s="31"/>
      <c r="N79" s="139">
        <f>N77+N76+N75+N69+N68</f>
        <v>1688</v>
      </c>
      <c r="O79" s="195"/>
      <c r="P79" s="10"/>
      <c r="Q79" s="1"/>
      <c r="R79" s="1"/>
    </row>
    <row r="80" spans="1:18" ht="13.5" thickBot="1">
      <c r="A80" s="56"/>
      <c r="B80" s="55"/>
      <c r="C80" s="33"/>
      <c r="D80" s="33"/>
      <c r="E80" s="33"/>
      <c r="F80" s="33"/>
      <c r="G80" s="33"/>
      <c r="H80" s="140">
        <f>H79*K53</f>
        <v>100440</v>
      </c>
      <c r="I80" s="33"/>
      <c r="J80" s="33"/>
      <c r="K80" s="33"/>
      <c r="L80" s="33"/>
      <c r="M80" s="31"/>
      <c r="N80" s="137">
        <f>N79*K53</f>
        <v>136728</v>
      </c>
      <c r="O80" s="196">
        <f>N80+H80</f>
        <v>237168</v>
      </c>
      <c r="P80" s="10"/>
      <c r="Q80" s="1"/>
      <c r="R80" s="1"/>
    </row>
    <row r="81" spans="1:16" s="1" customFormat="1" ht="14.25" thickBot="1" thickTop="1">
      <c r="A81" s="56"/>
      <c r="B81" s="54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6"/>
      <c r="N81" s="36"/>
      <c r="O81" s="197"/>
      <c r="P81" s="10"/>
    </row>
    <row r="82" spans="1:16" s="1" customFormat="1" ht="13.5" thickBot="1">
      <c r="A82" s="56"/>
      <c r="B82" s="54"/>
      <c r="C82" s="206" t="s">
        <v>67</v>
      </c>
      <c r="D82" s="31"/>
      <c r="E82" s="31"/>
      <c r="F82" s="31"/>
      <c r="G82" s="31"/>
      <c r="H82" s="31"/>
      <c r="I82" s="206" t="s">
        <v>66</v>
      </c>
      <c r="J82" s="31"/>
      <c r="K82" s="31"/>
      <c r="L82" s="31"/>
      <c r="M82" s="36"/>
      <c r="N82" s="36"/>
      <c r="O82" s="197"/>
      <c r="P82" s="10"/>
    </row>
    <row r="83" spans="1:16" s="1" customFormat="1" ht="12.75">
      <c r="A83" s="41" t="s">
        <v>8</v>
      </c>
      <c r="B83" s="51" t="s">
        <v>10</v>
      </c>
      <c r="C83" s="2" t="s">
        <v>5</v>
      </c>
      <c r="D83" s="2" t="s">
        <v>3</v>
      </c>
      <c r="E83" s="2" t="s">
        <v>2</v>
      </c>
      <c r="F83" s="2" t="s">
        <v>2</v>
      </c>
      <c r="G83" s="92" t="s">
        <v>2</v>
      </c>
      <c r="H83" s="99" t="s">
        <v>2</v>
      </c>
      <c r="I83" s="96" t="s">
        <v>5</v>
      </c>
      <c r="J83" s="2" t="s">
        <v>3</v>
      </c>
      <c r="K83" s="2" t="s">
        <v>2</v>
      </c>
      <c r="L83" s="2" t="s">
        <v>2</v>
      </c>
      <c r="M83" s="11" t="s">
        <v>2</v>
      </c>
      <c r="N83" s="101" t="s">
        <v>2</v>
      </c>
      <c r="O83" s="197"/>
      <c r="P83" s="10"/>
    </row>
    <row r="84" spans="1:16" s="1" customFormat="1" ht="13.5" thickBot="1">
      <c r="A84" s="42" t="s">
        <v>9</v>
      </c>
      <c r="B84" s="52"/>
      <c r="C84" s="3" t="s">
        <v>6</v>
      </c>
      <c r="D84" s="3" t="s">
        <v>4</v>
      </c>
      <c r="E84" s="3" t="s">
        <v>1</v>
      </c>
      <c r="F84" s="3" t="s">
        <v>13</v>
      </c>
      <c r="G84" s="93" t="s">
        <v>12</v>
      </c>
      <c r="H84" s="100" t="s">
        <v>13</v>
      </c>
      <c r="I84" s="97" t="s">
        <v>6</v>
      </c>
      <c r="J84" s="3" t="s">
        <v>4</v>
      </c>
      <c r="K84" s="3" t="s">
        <v>1</v>
      </c>
      <c r="L84" s="3" t="s">
        <v>13</v>
      </c>
      <c r="M84" s="12" t="s">
        <v>12</v>
      </c>
      <c r="N84" s="102" t="s">
        <v>13</v>
      </c>
      <c r="O84" s="197"/>
      <c r="P84" s="10"/>
    </row>
    <row r="85" spans="1:18" ht="13.5" thickBot="1">
      <c r="A85" s="63">
        <v>2</v>
      </c>
      <c r="B85" s="64" t="s">
        <v>68</v>
      </c>
      <c r="C85" s="60">
        <f>SUM(C86:C94)</f>
        <v>14.5</v>
      </c>
      <c r="D85" s="105"/>
      <c r="E85" s="106"/>
      <c r="F85" s="106"/>
      <c r="G85" s="106"/>
      <c r="H85" s="32"/>
      <c r="I85" s="144">
        <f>SUM(I86:I94)</f>
        <v>14.5</v>
      </c>
      <c r="J85" s="103"/>
      <c r="K85" s="104"/>
      <c r="L85" s="104"/>
      <c r="M85" s="131"/>
      <c r="N85" s="133"/>
      <c r="O85" s="197"/>
      <c r="P85" s="10"/>
      <c r="Q85" s="1"/>
      <c r="R85" s="1"/>
    </row>
    <row r="86" spans="1:16" s="1" customFormat="1" ht="12.75">
      <c r="A86" s="89" t="s">
        <v>52</v>
      </c>
      <c r="B86" s="218" t="s">
        <v>53</v>
      </c>
      <c r="C86" s="114">
        <v>2</v>
      </c>
      <c r="D86" s="115">
        <v>1</v>
      </c>
      <c r="E86" s="115">
        <v>4</v>
      </c>
      <c r="F86" s="115">
        <f>E86*D86*C86*8</f>
        <v>64</v>
      </c>
      <c r="G86" s="115">
        <v>2</v>
      </c>
      <c r="H86" s="31">
        <f>G86*F86</f>
        <v>128</v>
      </c>
      <c r="I86" s="147">
        <v>2</v>
      </c>
      <c r="J86" s="115">
        <v>1</v>
      </c>
      <c r="K86" s="115">
        <v>4</v>
      </c>
      <c r="L86" s="115">
        <f>K86*J86*I86*8</f>
        <v>64</v>
      </c>
      <c r="M86" s="115">
        <v>2</v>
      </c>
      <c r="N86" s="134">
        <f>M86*L86</f>
        <v>128</v>
      </c>
      <c r="O86" s="197"/>
      <c r="P86" s="10"/>
    </row>
    <row r="87" spans="1:16" s="1" customFormat="1" ht="12.75">
      <c r="A87" s="246" t="s">
        <v>55</v>
      </c>
      <c r="B87" s="247" t="s">
        <v>56</v>
      </c>
      <c r="C87" s="221">
        <v>2</v>
      </c>
      <c r="D87" s="223">
        <v>1</v>
      </c>
      <c r="E87" s="223">
        <v>2</v>
      </c>
      <c r="F87" s="223">
        <f>E87*D87*C87*8</f>
        <v>32</v>
      </c>
      <c r="G87" s="223">
        <v>2</v>
      </c>
      <c r="H87" s="248">
        <f>G87*F87</f>
        <v>64</v>
      </c>
      <c r="I87" s="249">
        <v>2</v>
      </c>
      <c r="J87" s="223">
        <v>1</v>
      </c>
      <c r="K87" s="223">
        <v>2</v>
      </c>
      <c r="L87" s="223">
        <f>K87*J87*I87*8</f>
        <v>32</v>
      </c>
      <c r="M87" s="223">
        <v>2</v>
      </c>
      <c r="N87" s="250">
        <f aca="true" t="shared" si="4" ref="N87:N94">M87*L87</f>
        <v>64</v>
      </c>
      <c r="O87" s="197"/>
      <c r="P87" s="10"/>
    </row>
    <row r="88" spans="1:16" s="1" customFormat="1" ht="12.75">
      <c r="A88" s="251" t="s">
        <v>57</v>
      </c>
      <c r="B88" s="220" t="s">
        <v>54</v>
      </c>
      <c r="C88" s="221">
        <v>1</v>
      </c>
      <c r="D88" s="223">
        <v>1</v>
      </c>
      <c r="E88" s="223">
        <v>2</v>
      </c>
      <c r="F88" s="223">
        <f>E88*D88*C88*8</f>
        <v>16</v>
      </c>
      <c r="G88" s="223">
        <v>2</v>
      </c>
      <c r="H88" s="248">
        <f>G88*F88</f>
        <v>32</v>
      </c>
      <c r="I88" s="249">
        <v>1</v>
      </c>
      <c r="J88" s="223">
        <v>1</v>
      </c>
      <c r="K88" s="223">
        <v>2</v>
      </c>
      <c r="L88" s="223">
        <f>K88*J88*I88*8</f>
        <v>16</v>
      </c>
      <c r="M88" s="223">
        <v>2</v>
      </c>
      <c r="N88" s="250">
        <f t="shared" si="4"/>
        <v>32</v>
      </c>
      <c r="O88" s="197"/>
      <c r="P88" s="10"/>
    </row>
    <row r="89" spans="1:16" s="1" customFormat="1" ht="12.75">
      <c r="A89" s="251"/>
      <c r="B89" s="252"/>
      <c r="C89" s="221"/>
      <c r="D89" s="223"/>
      <c r="E89" s="223"/>
      <c r="F89" s="223"/>
      <c r="G89" s="223"/>
      <c r="H89" s="248"/>
      <c r="I89" s="249"/>
      <c r="J89" s="223"/>
      <c r="K89" s="223"/>
      <c r="L89" s="223"/>
      <c r="M89" s="223"/>
      <c r="N89" s="250"/>
      <c r="O89" s="197"/>
      <c r="P89" s="10"/>
    </row>
    <row r="90" spans="1:18" s="1" customFormat="1" ht="22.5">
      <c r="A90" s="251" t="s">
        <v>69</v>
      </c>
      <c r="B90" s="220" t="s">
        <v>11</v>
      </c>
      <c r="C90" s="221">
        <v>2</v>
      </c>
      <c r="D90" s="223">
        <v>1</v>
      </c>
      <c r="E90" s="223">
        <v>2</v>
      </c>
      <c r="F90" s="223">
        <f>E90*D90*C90*8</f>
        <v>32</v>
      </c>
      <c r="G90" s="223">
        <v>2</v>
      </c>
      <c r="H90" s="248">
        <f>G90*F90</f>
        <v>64</v>
      </c>
      <c r="I90" s="249">
        <v>2</v>
      </c>
      <c r="J90" s="223">
        <v>1</v>
      </c>
      <c r="K90" s="223">
        <v>2</v>
      </c>
      <c r="L90" s="223">
        <f>K90*J90*I90*8</f>
        <v>32</v>
      </c>
      <c r="M90" s="223">
        <v>2</v>
      </c>
      <c r="N90" s="250">
        <f t="shared" si="4"/>
        <v>64</v>
      </c>
      <c r="O90" s="197"/>
      <c r="P90" s="8"/>
      <c r="Q90"/>
      <c r="R90"/>
    </row>
    <row r="91" spans="1:18" s="1" customFormat="1" ht="12.75">
      <c r="A91" s="251" t="s">
        <v>70</v>
      </c>
      <c r="B91" s="252" t="s">
        <v>71</v>
      </c>
      <c r="C91" s="221"/>
      <c r="D91" s="223"/>
      <c r="E91" s="223"/>
      <c r="F91" s="223"/>
      <c r="G91" s="223"/>
      <c r="H91" s="248"/>
      <c r="I91" s="249"/>
      <c r="J91" s="223"/>
      <c r="K91" s="223"/>
      <c r="L91" s="223"/>
      <c r="M91" s="223"/>
      <c r="N91" s="250"/>
      <c r="O91" s="197"/>
      <c r="P91" s="8"/>
      <c r="Q91"/>
      <c r="R91"/>
    </row>
    <row r="92" spans="1:18" s="1" customFormat="1" ht="12.75">
      <c r="A92" s="251"/>
      <c r="B92" s="228" t="s">
        <v>72</v>
      </c>
      <c r="C92" s="221">
        <v>1</v>
      </c>
      <c r="D92" s="223">
        <v>1</v>
      </c>
      <c r="E92" s="223">
        <v>2</v>
      </c>
      <c r="F92" s="223">
        <f>E92*D92*C92*8</f>
        <v>16</v>
      </c>
      <c r="G92" s="223">
        <v>2</v>
      </c>
      <c r="H92" s="248">
        <f>G92*F92</f>
        <v>32</v>
      </c>
      <c r="I92" s="249">
        <v>1</v>
      </c>
      <c r="J92" s="223">
        <v>1</v>
      </c>
      <c r="K92" s="223">
        <v>2</v>
      </c>
      <c r="L92" s="223">
        <f>K92*J92*I92*8</f>
        <v>16</v>
      </c>
      <c r="M92" s="223">
        <v>2</v>
      </c>
      <c r="N92" s="250">
        <f t="shared" si="4"/>
        <v>32</v>
      </c>
      <c r="O92" s="197"/>
      <c r="P92" s="8"/>
      <c r="Q92"/>
      <c r="R92"/>
    </row>
    <row r="93" spans="1:18" s="1" customFormat="1" ht="12.75">
      <c r="A93" s="251"/>
      <c r="B93" s="228" t="s">
        <v>73</v>
      </c>
      <c r="C93" s="221">
        <v>2.5</v>
      </c>
      <c r="D93" s="223">
        <v>3</v>
      </c>
      <c r="E93" s="223">
        <v>2</v>
      </c>
      <c r="F93" s="223">
        <f>E93*D93*C93*8</f>
        <v>120</v>
      </c>
      <c r="G93" s="223">
        <v>2</v>
      </c>
      <c r="H93" s="248">
        <f>G93*F93</f>
        <v>240</v>
      </c>
      <c r="I93" s="249">
        <v>2.5</v>
      </c>
      <c r="J93" s="223">
        <v>3</v>
      </c>
      <c r="K93" s="223">
        <v>2</v>
      </c>
      <c r="L93" s="223">
        <f>K93*J93*I93*8</f>
        <v>120</v>
      </c>
      <c r="M93" s="223">
        <v>2</v>
      </c>
      <c r="N93" s="250">
        <f t="shared" si="4"/>
        <v>240</v>
      </c>
      <c r="O93" s="197"/>
      <c r="P93" s="8"/>
      <c r="Q93"/>
      <c r="R93"/>
    </row>
    <row r="94" spans="1:18" s="1" customFormat="1" ht="12.75">
      <c r="A94" s="251" t="s">
        <v>75</v>
      </c>
      <c r="B94" s="220" t="s">
        <v>76</v>
      </c>
      <c r="C94" s="221">
        <v>4</v>
      </c>
      <c r="D94" s="223">
        <v>1</v>
      </c>
      <c r="E94" s="223">
        <v>2</v>
      </c>
      <c r="F94" s="223">
        <f>E94*D94*C94*8</f>
        <v>64</v>
      </c>
      <c r="G94" s="223">
        <v>2</v>
      </c>
      <c r="H94" s="248">
        <f>G94*F94</f>
        <v>128</v>
      </c>
      <c r="I94" s="249">
        <v>4</v>
      </c>
      <c r="J94" s="223">
        <v>1</v>
      </c>
      <c r="K94" s="223">
        <v>2</v>
      </c>
      <c r="L94" s="223">
        <f>K94*J94*I94*8</f>
        <v>64</v>
      </c>
      <c r="M94" s="223">
        <v>2</v>
      </c>
      <c r="N94" s="250">
        <f t="shared" si="4"/>
        <v>128</v>
      </c>
      <c r="O94" s="197"/>
      <c r="P94" s="8"/>
      <c r="Q94"/>
      <c r="R94"/>
    </row>
    <row r="95" spans="1:15" ht="13.5" thickBot="1">
      <c r="A95" s="65"/>
      <c r="B95" s="66"/>
      <c r="C95" s="38"/>
      <c r="D95" s="110"/>
      <c r="E95" s="110"/>
      <c r="F95" s="110"/>
      <c r="G95" s="110"/>
      <c r="H95" s="85"/>
      <c r="I95" s="143"/>
      <c r="J95" s="116"/>
      <c r="K95" s="116"/>
      <c r="L95" s="116"/>
      <c r="M95" s="132"/>
      <c r="N95" s="135"/>
      <c r="O95" s="197"/>
    </row>
    <row r="96" spans="1:15" ht="13.5" thickBot="1">
      <c r="A96" s="56"/>
      <c r="B96" s="55"/>
      <c r="C96" s="33"/>
      <c r="D96" s="33"/>
      <c r="E96" s="33"/>
      <c r="F96" s="33"/>
      <c r="G96" s="33"/>
      <c r="H96" s="136">
        <f>SUM(H86:H95)</f>
        <v>688</v>
      </c>
      <c r="I96" s="31"/>
      <c r="J96" s="31"/>
      <c r="K96" s="31"/>
      <c r="L96" s="31"/>
      <c r="M96" s="36"/>
      <c r="N96" s="138">
        <f>SUM(N86:N95)</f>
        <v>688</v>
      </c>
      <c r="O96" s="197"/>
    </row>
    <row r="97" spans="1:15" ht="13.5" thickBot="1">
      <c r="A97" s="56"/>
      <c r="B97" s="55"/>
      <c r="C97" s="33"/>
      <c r="D97" s="33"/>
      <c r="E97" s="33"/>
      <c r="F97" s="33"/>
      <c r="G97" s="33"/>
      <c r="H97" s="137">
        <f>H96*K53</f>
        <v>55728</v>
      </c>
      <c r="I97" s="31"/>
      <c r="J97" s="31"/>
      <c r="K97" s="31"/>
      <c r="L97" s="31"/>
      <c r="M97" s="36"/>
      <c r="N97" s="137">
        <f>N96*K53</f>
        <v>55728</v>
      </c>
      <c r="O97" s="196">
        <f>N97+H97</f>
        <v>111456</v>
      </c>
    </row>
    <row r="98" spans="1:15" ht="14.25" thickBot="1" thickTop="1">
      <c r="A98" s="56"/>
      <c r="B98" s="55"/>
      <c r="C98" s="33"/>
      <c r="D98" s="33"/>
      <c r="E98" s="33"/>
      <c r="F98" s="33"/>
      <c r="G98" s="33"/>
      <c r="H98" s="31"/>
      <c r="I98" s="31"/>
      <c r="J98" s="31"/>
      <c r="K98" s="31"/>
      <c r="L98" s="31"/>
      <c r="M98" s="36"/>
      <c r="N98" s="37"/>
      <c r="O98" s="197"/>
    </row>
    <row r="99" spans="1:18" s="1" customFormat="1" ht="13.5" thickBot="1">
      <c r="A99" s="56"/>
      <c r="B99" s="54"/>
      <c r="C99" s="206" t="s">
        <v>67</v>
      </c>
      <c r="D99" s="31"/>
      <c r="E99" s="31"/>
      <c r="F99" s="31"/>
      <c r="G99" s="31"/>
      <c r="H99" s="31"/>
      <c r="I99" s="206" t="s">
        <v>66</v>
      </c>
      <c r="J99" s="31"/>
      <c r="K99" s="36"/>
      <c r="L99" s="31"/>
      <c r="M99" s="31"/>
      <c r="N99" s="31"/>
      <c r="O99" s="197"/>
      <c r="P99" s="8"/>
      <c r="Q99"/>
      <c r="R99"/>
    </row>
    <row r="100" spans="1:18" s="1" customFormat="1" ht="12.75">
      <c r="A100" s="41" t="s">
        <v>8</v>
      </c>
      <c r="B100" s="51" t="s">
        <v>10</v>
      </c>
      <c r="C100" s="2" t="s">
        <v>5</v>
      </c>
      <c r="D100" s="2" t="s">
        <v>3</v>
      </c>
      <c r="E100" s="2" t="s">
        <v>2</v>
      </c>
      <c r="F100" s="2" t="s">
        <v>2</v>
      </c>
      <c r="G100" s="92" t="s">
        <v>2</v>
      </c>
      <c r="H100" s="99" t="s">
        <v>2</v>
      </c>
      <c r="I100" s="96" t="s">
        <v>5</v>
      </c>
      <c r="J100" s="2" t="s">
        <v>3</v>
      </c>
      <c r="K100" s="2" t="s">
        <v>2</v>
      </c>
      <c r="L100" s="2" t="s">
        <v>2</v>
      </c>
      <c r="M100" s="11" t="s">
        <v>2</v>
      </c>
      <c r="N100" s="101" t="s">
        <v>2</v>
      </c>
      <c r="O100" s="197"/>
      <c r="P100" s="8"/>
      <c r="Q100"/>
      <c r="R100"/>
    </row>
    <row r="101" spans="1:18" s="1" customFormat="1" ht="13.5" thickBot="1">
      <c r="A101" s="42" t="s">
        <v>9</v>
      </c>
      <c r="B101" s="52"/>
      <c r="C101" s="3" t="s">
        <v>6</v>
      </c>
      <c r="D101" s="3" t="s">
        <v>4</v>
      </c>
      <c r="E101" s="3" t="s">
        <v>1</v>
      </c>
      <c r="F101" s="3" t="s">
        <v>13</v>
      </c>
      <c r="G101" s="93" t="s">
        <v>12</v>
      </c>
      <c r="H101" s="100" t="s">
        <v>13</v>
      </c>
      <c r="I101" s="97" t="s">
        <v>6</v>
      </c>
      <c r="J101" s="3" t="s">
        <v>4</v>
      </c>
      <c r="K101" s="3" t="s">
        <v>1</v>
      </c>
      <c r="L101" s="3" t="s">
        <v>13</v>
      </c>
      <c r="M101" s="12" t="s">
        <v>12</v>
      </c>
      <c r="N101" s="102" t="s">
        <v>13</v>
      </c>
      <c r="O101" s="197"/>
      <c r="P101" s="8"/>
      <c r="Q101"/>
      <c r="R101"/>
    </row>
    <row r="102" spans="1:18" s="1" customFormat="1" ht="13.5" thickBot="1">
      <c r="A102" s="203">
        <v>3</v>
      </c>
      <c r="B102" s="146" t="s">
        <v>60</v>
      </c>
      <c r="C102" s="60">
        <f>SUM(C103:C107)</f>
        <v>9.5</v>
      </c>
      <c r="D102" s="105"/>
      <c r="E102" s="106"/>
      <c r="F102" s="106"/>
      <c r="G102" s="106"/>
      <c r="H102" s="32"/>
      <c r="I102" s="144">
        <f>SUM(I103:I107)</f>
        <v>9.5</v>
      </c>
      <c r="J102" s="103"/>
      <c r="K102" s="104"/>
      <c r="L102" s="104"/>
      <c r="M102" s="131"/>
      <c r="N102" s="142"/>
      <c r="O102" s="197"/>
      <c r="P102" s="8"/>
      <c r="Q102"/>
      <c r="R102"/>
    </row>
    <row r="103" spans="1:18" s="1" customFormat="1" ht="12.75">
      <c r="A103" s="43" t="s">
        <v>58</v>
      </c>
      <c r="B103" s="86" t="s">
        <v>61</v>
      </c>
      <c r="C103" s="114">
        <v>1.5</v>
      </c>
      <c r="D103" s="115">
        <v>1</v>
      </c>
      <c r="E103" s="115">
        <v>3</v>
      </c>
      <c r="F103" s="115">
        <f>E103*D103*C103*8</f>
        <v>36</v>
      </c>
      <c r="G103" s="115">
        <v>2</v>
      </c>
      <c r="H103" s="31">
        <f>G103*F103</f>
        <v>72</v>
      </c>
      <c r="I103" s="151">
        <v>1.5</v>
      </c>
      <c r="J103" s="115">
        <v>1</v>
      </c>
      <c r="K103" s="115">
        <v>3</v>
      </c>
      <c r="L103" s="115">
        <f>K103*J103*I103*8</f>
        <v>36</v>
      </c>
      <c r="M103" s="115">
        <v>2</v>
      </c>
      <c r="N103" s="150">
        <f>M103*L103</f>
        <v>72</v>
      </c>
      <c r="O103" s="197"/>
      <c r="P103" s="8"/>
      <c r="Q103"/>
      <c r="R103"/>
    </row>
    <row r="104" spans="1:18" s="1" customFormat="1" ht="12.75">
      <c r="A104" s="239" t="s">
        <v>59</v>
      </c>
      <c r="B104" s="253" t="s">
        <v>62</v>
      </c>
      <c r="C104" s="221">
        <v>1</v>
      </c>
      <c r="D104" s="223">
        <v>1</v>
      </c>
      <c r="E104" s="223">
        <v>3</v>
      </c>
      <c r="F104" s="223">
        <f>E104*D104*C104*8</f>
        <v>24</v>
      </c>
      <c r="G104" s="223">
        <v>2</v>
      </c>
      <c r="H104" s="248">
        <f>G104*F104</f>
        <v>48</v>
      </c>
      <c r="I104" s="249">
        <v>1</v>
      </c>
      <c r="J104" s="223">
        <v>1</v>
      </c>
      <c r="K104" s="223">
        <v>3</v>
      </c>
      <c r="L104" s="223">
        <f>K104*J104*I104*8</f>
        <v>24</v>
      </c>
      <c r="M104" s="223">
        <v>2</v>
      </c>
      <c r="N104" s="254">
        <f>M104*L104</f>
        <v>48</v>
      </c>
      <c r="O104" s="197"/>
      <c r="P104" s="8"/>
      <c r="Q104"/>
      <c r="R104"/>
    </row>
    <row r="105" spans="1:18" s="1" customFormat="1" ht="12.75">
      <c r="A105" s="239" t="s">
        <v>114</v>
      </c>
      <c r="B105" s="253" t="s">
        <v>74</v>
      </c>
      <c r="C105" s="221">
        <v>2</v>
      </c>
      <c r="D105" s="223">
        <v>1</v>
      </c>
      <c r="E105" s="223">
        <v>2</v>
      </c>
      <c r="F105" s="223">
        <f>E105*D105*C105*8</f>
        <v>32</v>
      </c>
      <c r="G105" s="223">
        <v>2</v>
      </c>
      <c r="H105" s="248">
        <f>G105*F105</f>
        <v>64</v>
      </c>
      <c r="I105" s="249">
        <v>2</v>
      </c>
      <c r="J105" s="223">
        <v>1</v>
      </c>
      <c r="K105" s="223">
        <v>2</v>
      </c>
      <c r="L105" s="223">
        <f>K105*J105*I105*8</f>
        <v>32</v>
      </c>
      <c r="M105" s="223">
        <v>2</v>
      </c>
      <c r="N105" s="254">
        <f>M105*L105</f>
        <v>64</v>
      </c>
      <c r="O105" s="197"/>
      <c r="P105" s="8"/>
      <c r="Q105"/>
      <c r="R105"/>
    </row>
    <row r="106" spans="1:18" s="1" customFormat="1" ht="12.75">
      <c r="A106" s="239" t="s">
        <v>63</v>
      </c>
      <c r="B106" s="255" t="s">
        <v>44</v>
      </c>
      <c r="C106" s="221">
        <v>1</v>
      </c>
      <c r="D106" s="223">
        <v>1</v>
      </c>
      <c r="E106" s="230">
        <v>2</v>
      </c>
      <c r="F106" s="223">
        <f>E106*D106*C106*8</f>
        <v>16</v>
      </c>
      <c r="G106" s="223">
        <v>2</v>
      </c>
      <c r="H106" s="248">
        <f>G106*F106</f>
        <v>32</v>
      </c>
      <c r="I106" s="249">
        <v>1</v>
      </c>
      <c r="J106" s="223">
        <v>1</v>
      </c>
      <c r="K106" s="230">
        <v>2</v>
      </c>
      <c r="L106" s="223">
        <f>K106*J106*I106*8</f>
        <v>16</v>
      </c>
      <c r="M106" s="223">
        <v>2</v>
      </c>
      <c r="N106" s="254">
        <f>M106*L106</f>
        <v>32</v>
      </c>
      <c r="O106" s="197"/>
      <c r="P106" s="8"/>
      <c r="Q106"/>
      <c r="R106"/>
    </row>
    <row r="107" spans="1:18" s="1" customFormat="1" ht="12.75">
      <c r="A107" s="239" t="s">
        <v>115</v>
      </c>
      <c r="B107" s="253" t="s">
        <v>64</v>
      </c>
      <c r="C107" s="221">
        <v>4</v>
      </c>
      <c r="D107" s="223">
        <v>1</v>
      </c>
      <c r="E107" s="230">
        <v>2</v>
      </c>
      <c r="F107" s="256">
        <f>E107*D107*C107*8</f>
        <v>64</v>
      </c>
      <c r="G107" s="256">
        <v>2</v>
      </c>
      <c r="H107" s="257">
        <f>G107*F107</f>
        <v>128</v>
      </c>
      <c r="I107" s="249">
        <v>4</v>
      </c>
      <c r="J107" s="223">
        <v>1</v>
      </c>
      <c r="K107" s="230">
        <v>2</v>
      </c>
      <c r="L107" s="256">
        <f>K107*J107*I107*8</f>
        <v>64</v>
      </c>
      <c r="M107" s="256">
        <v>2</v>
      </c>
      <c r="N107" s="258">
        <f>M107*L107</f>
        <v>128</v>
      </c>
      <c r="O107" s="197"/>
      <c r="P107" s="8"/>
      <c r="Q107"/>
      <c r="R107"/>
    </row>
    <row r="108" spans="1:18" s="1" customFormat="1" ht="13.5" thickBot="1">
      <c r="A108" s="204"/>
      <c r="B108" s="87"/>
      <c r="C108" s="141"/>
      <c r="D108" s="116"/>
      <c r="E108" s="145"/>
      <c r="F108" s="148"/>
      <c r="G108" s="148"/>
      <c r="H108" s="149"/>
      <c r="I108" s="143"/>
      <c r="J108" s="116"/>
      <c r="K108" s="117"/>
      <c r="L108" s="116"/>
      <c r="M108" s="116"/>
      <c r="N108" s="94"/>
      <c r="O108" s="197"/>
      <c r="P108" s="8"/>
      <c r="Q108"/>
      <c r="R108"/>
    </row>
    <row r="109" spans="1:18" s="1" customFormat="1" ht="13.5" thickBot="1">
      <c r="A109" s="56"/>
      <c r="B109" s="54"/>
      <c r="C109" s="4"/>
      <c r="D109" s="31"/>
      <c r="E109" s="23"/>
      <c r="F109" s="31"/>
      <c r="G109" s="31"/>
      <c r="H109" s="136">
        <f>SUM(H103:H108)</f>
        <v>344</v>
      </c>
      <c r="I109" s="31"/>
      <c r="J109" s="31"/>
      <c r="K109" s="36"/>
      <c r="L109" s="31"/>
      <c r="M109" s="31"/>
      <c r="N109" s="136">
        <f>SUM(N103:N108)</f>
        <v>344</v>
      </c>
      <c r="O109" s="197"/>
      <c r="P109" s="8"/>
      <c r="Q109"/>
      <c r="R109"/>
    </row>
    <row r="110" spans="8:15" ht="13.5" thickBot="1">
      <c r="H110" s="137">
        <f>H109*K53</f>
        <v>27864</v>
      </c>
      <c r="N110" s="137">
        <f>N109*K53</f>
        <v>27864</v>
      </c>
      <c r="O110" s="196">
        <f>N110+H110</f>
        <v>55728</v>
      </c>
    </row>
    <row r="111" ht="14.25" thickBot="1" thickTop="1">
      <c r="O111" s="199"/>
    </row>
    <row r="112" ht="13.5" thickTop="1"/>
    <row r="113" ht="13.5" thickBot="1"/>
    <row r="114" ht="13.5" thickTop="1">
      <c r="O114" s="200"/>
    </row>
    <row r="115" spans="14:15" ht="12.75">
      <c r="N115" s="205" t="s">
        <v>90</v>
      </c>
      <c r="O115" s="201">
        <f>O110+O97+O80+K60+K48+K38+K21</f>
        <v>1403021</v>
      </c>
    </row>
    <row r="116" ht="13.5" thickBot="1">
      <c r="O116" s="202"/>
    </row>
    <row r="117" ht="13.5" thickTop="1"/>
    <row r="123" ht="13.5" thickBot="1"/>
    <row r="124" spans="2:3" ht="13.5" thickBot="1">
      <c r="B124" s="266" t="s">
        <v>126</v>
      </c>
      <c r="C124" s="267"/>
    </row>
    <row r="125" spans="2:3" ht="13.5" thickBot="1">
      <c r="B125" s="259"/>
      <c r="C125" s="260" t="s">
        <v>119</v>
      </c>
    </row>
    <row r="126" spans="2:12" ht="13.5" thickBot="1">
      <c r="B126" s="261" t="s">
        <v>125</v>
      </c>
      <c r="C126" s="260" t="s">
        <v>120</v>
      </c>
      <c r="E126" s="268"/>
      <c r="F126" s="269"/>
      <c r="G126" s="269"/>
      <c r="H126" s="269"/>
      <c r="I126" s="269"/>
      <c r="J126" s="269"/>
      <c r="K126" s="269"/>
      <c r="L126" s="270"/>
    </row>
    <row r="127" spans="2:12" ht="15.75">
      <c r="B127" s="265"/>
      <c r="C127" s="29"/>
      <c r="E127" s="271" t="s">
        <v>127</v>
      </c>
      <c r="F127" s="272"/>
      <c r="G127" s="272"/>
      <c r="H127" s="272"/>
      <c r="I127" s="272"/>
      <c r="J127" s="272"/>
      <c r="K127" s="272"/>
      <c r="L127" s="273"/>
    </row>
    <row r="128" spans="2:12" ht="23.25" thickBot="1">
      <c r="B128" s="47" t="s">
        <v>124</v>
      </c>
      <c r="C128" s="27">
        <v>150</v>
      </c>
      <c r="E128" s="274"/>
      <c r="F128" s="275"/>
      <c r="G128" s="275"/>
      <c r="H128" s="275"/>
      <c r="I128" s="275"/>
      <c r="J128" s="275"/>
      <c r="K128" s="275"/>
      <c r="L128" s="276"/>
    </row>
    <row r="129" spans="2:3" ht="12.75">
      <c r="B129" s="47" t="s">
        <v>121</v>
      </c>
      <c r="C129" s="27">
        <v>32</v>
      </c>
    </row>
    <row r="130" spans="2:3" ht="12.75">
      <c r="B130" s="47" t="s">
        <v>117</v>
      </c>
      <c r="C130" s="27">
        <v>14.5</v>
      </c>
    </row>
    <row r="131" spans="2:3" ht="12.75">
      <c r="B131" s="47" t="s">
        <v>118</v>
      </c>
      <c r="C131" s="27">
        <v>9.5</v>
      </c>
    </row>
    <row r="132" spans="2:3" ht="12.75">
      <c r="B132" s="47" t="s">
        <v>122</v>
      </c>
      <c r="C132" s="27">
        <v>50</v>
      </c>
    </row>
    <row r="133" spans="2:5" ht="12.75">
      <c r="B133" s="47" t="s">
        <v>117</v>
      </c>
      <c r="C133" s="27">
        <v>14.5</v>
      </c>
      <c r="D133" s="28">
        <f>SUM(C129:C134)</f>
        <v>130</v>
      </c>
      <c r="E133" s="28">
        <f>D133/20</f>
        <v>6.5</v>
      </c>
    </row>
    <row r="134" spans="2:3" ht="12.75">
      <c r="B134" s="47" t="s">
        <v>118</v>
      </c>
      <c r="C134" s="27">
        <v>9.5</v>
      </c>
    </row>
    <row r="135" spans="2:3" ht="12.75">
      <c r="B135" s="47" t="s">
        <v>123</v>
      </c>
      <c r="C135" s="27">
        <v>32</v>
      </c>
    </row>
    <row r="136" spans="2:3" ht="12.75">
      <c r="B136" s="47" t="s">
        <v>117</v>
      </c>
      <c r="C136" s="27">
        <v>14.5</v>
      </c>
    </row>
    <row r="137" spans="2:3" ht="12.75">
      <c r="B137" s="47" t="s">
        <v>118</v>
      </c>
      <c r="C137" s="27">
        <v>9.5</v>
      </c>
    </row>
    <row r="138" spans="2:3" ht="12.75">
      <c r="B138" s="47" t="s">
        <v>123</v>
      </c>
      <c r="C138" s="27">
        <v>50</v>
      </c>
    </row>
    <row r="139" spans="2:3" ht="12.75">
      <c r="B139" s="47" t="s">
        <v>117</v>
      </c>
      <c r="C139" s="27">
        <v>14.5</v>
      </c>
    </row>
    <row r="140" spans="2:3" ht="12.75">
      <c r="B140" s="47" t="s">
        <v>118</v>
      </c>
      <c r="C140" s="27">
        <v>9.5</v>
      </c>
    </row>
    <row r="141" spans="2:3" ht="12.75">
      <c r="B141" s="263"/>
      <c r="C141" s="27"/>
    </row>
    <row r="142" spans="2:5" ht="13.5" thickBot="1">
      <c r="B142" s="264"/>
      <c r="C142" s="262"/>
      <c r="D142" s="28">
        <f>SUM(C128:C134)</f>
        <v>280</v>
      </c>
      <c r="E142" s="28">
        <f>D142/20</f>
        <v>14</v>
      </c>
    </row>
    <row r="145" ht="22.5">
      <c r="B145" s="40" t="s">
        <v>139</v>
      </c>
    </row>
    <row r="146" spans="6:7" ht="12.75">
      <c r="F146" s="279" t="s">
        <v>140</v>
      </c>
      <c r="G146" s="279">
        <v>-0.15</v>
      </c>
    </row>
    <row r="147" spans="4:7" ht="12.75">
      <c r="D147" s="28" t="s">
        <v>135</v>
      </c>
      <c r="E147" s="28" t="s">
        <v>136</v>
      </c>
      <c r="F147" s="28" t="s">
        <v>137</v>
      </c>
      <c r="G147" s="28" t="s">
        <v>138</v>
      </c>
    </row>
    <row r="148" spans="2:5" ht="12.75">
      <c r="B148" s="40" t="s">
        <v>134</v>
      </c>
      <c r="D148" s="28">
        <v>0</v>
      </c>
      <c r="E148" s="28">
        <v>375</v>
      </c>
    </row>
    <row r="149" spans="2:5" ht="12.75">
      <c r="B149" s="40" t="s">
        <v>128</v>
      </c>
      <c r="D149" s="28">
        <v>415</v>
      </c>
      <c r="E149" s="28">
        <v>88.9</v>
      </c>
    </row>
    <row r="150" spans="2:5" ht="12.75">
      <c r="B150" s="40" t="s">
        <v>129</v>
      </c>
      <c r="D150" s="28">
        <v>485</v>
      </c>
      <c r="E150" s="28">
        <v>98</v>
      </c>
    </row>
    <row r="151" spans="4:5" ht="12.75">
      <c r="D151" s="28">
        <f>SUM(D149:D150)</f>
        <v>900</v>
      </c>
      <c r="E151" s="28">
        <f>SUM(E148:E150)</f>
        <v>561.9</v>
      </c>
    </row>
    <row r="152" spans="2:5" ht="12.75">
      <c r="B152" s="40" t="s">
        <v>130</v>
      </c>
      <c r="C152" s="28">
        <v>784</v>
      </c>
      <c r="D152" s="277">
        <f>C152*188/1000</f>
        <v>147.392</v>
      </c>
      <c r="E152" s="277">
        <f>D152</f>
        <v>147.392</v>
      </c>
    </row>
    <row r="153" spans="2:7" ht="12.75">
      <c r="B153" s="40" t="s">
        <v>131</v>
      </c>
      <c r="D153" s="278">
        <f>D152+D151</f>
        <v>1047.392</v>
      </c>
      <c r="E153" s="278">
        <f>SUM(E151:E152)</f>
        <v>709.2919999999999</v>
      </c>
      <c r="F153" s="278"/>
      <c r="G153" s="278"/>
    </row>
    <row r="154" spans="4:7" ht="12.75">
      <c r="D154" s="278"/>
      <c r="E154" s="278"/>
      <c r="F154" s="278"/>
      <c r="G154" s="278"/>
    </row>
    <row r="155" spans="2:7" ht="12.75">
      <c r="B155" s="40" t="s">
        <v>133</v>
      </c>
      <c r="D155" s="278">
        <f>O115/1000</f>
        <v>1403.021</v>
      </c>
      <c r="E155" s="278"/>
      <c r="F155" s="278">
        <f>D155*1.3</f>
        <v>1823.9273</v>
      </c>
      <c r="G155" s="278">
        <f>D155*0.85</f>
        <v>1192.56785</v>
      </c>
    </row>
    <row r="156" spans="4:7" ht="12.75">
      <c r="D156" s="278"/>
      <c r="E156" s="278"/>
      <c r="F156" s="278"/>
      <c r="G156" s="278"/>
    </row>
    <row r="157" spans="2:7" ht="12.75">
      <c r="B157" s="40" t="s">
        <v>132</v>
      </c>
      <c r="D157" s="280">
        <f>O115/1000-D153</f>
        <v>355.6289999999999</v>
      </c>
      <c r="E157" s="280"/>
      <c r="F157" s="280">
        <f>F155-D153</f>
        <v>776.5353</v>
      </c>
      <c r="G157" s="280">
        <f>G155-D153</f>
        <v>145.17584999999985</v>
      </c>
    </row>
    <row r="158" spans="4:7" ht="12.75">
      <c r="D158" s="23" t="s">
        <v>141</v>
      </c>
      <c r="E158" s="23" t="s">
        <v>144</v>
      </c>
      <c r="F158" s="23" t="s">
        <v>142</v>
      </c>
      <c r="G158" s="23" t="s">
        <v>143</v>
      </c>
    </row>
  </sheetData>
  <printOptions/>
  <pageMargins left="0.75" right="0.75" top="1" bottom="1" header="0.5" footer="0.5"/>
  <pageSetup horizontalDpi="300" verticalDpi="300" orientation="landscape" scale="60" r:id="rId1"/>
  <headerFooter alignWithMargins="0">
    <oddHeader>&amp;LJ.H. Chrzanowski&amp;C&amp;"Arial,Bold"&amp;14Poloidal Field Coil Fabrication In-House Estimate&amp;RJuly 13, 2007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helpdesk</cp:lastModifiedBy>
  <cp:lastPrinted>2007-08-10T14:27:23Z</cp:lastPrinted>
  <dcterms:created xsi:type="dcterms:W3CDTF">2003-03-28T13:53:34Z</dcterms:created>
  <dcterms:modified xsi:type="dcterms:W3CDTF">2007-10-08T18:14:42Z</dcterms:modified>
  <cp:category/>
  <cp:version/>
  <cp:contentType/>
  <cp:contentStatus/>
</cp:coreProperties>
</file>