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285" activeTab="0"/>
  </bookViews>
  <sheets>
    <sheet name="S2P" sheetId="1" r:id="rId1"/>
  </sheets>
  <definedNames>
    <definedName name="ACT">'S2P'!$A$1</definedName>
    <definedName name="BABO">'S2P'!#REF!</definedName>
    <definedName name="BQ">'S2P'!$J$1</definedName>
    <definedName name="CCCC">'S2P'!#REF!</definedName>
    <definedName name="CCXX">'S2P'!#REF!</definedName>
    <definedName name="DSNR">'S2P'!#REF!</definedName>
    <definedName name="EF">'S2P'!$E$1</definedName>
    <definedName name="EFA">'S2P'!#REF!</definedName>
    <definedName name="ES">'S2P'!$D$1</definedName>
    <definedName name="ESA">'S2P'!#REF!</definedName>
    <definedName name="FWP">'S2P'!#REF!</definedName>
    <definedName name="JJJJ">'S2P'!$F$1</definedName>
    <definedName name="JOBX">'S2P'!#REF!</definedName>
    <definedName name="MCAP">'S2P'!#REF!</definedName>
    <definedName name="OD">'S2P'!$C$1</definedName>
    <definedName name="ORDR">'S2P'!$H$1</definedName>
    <definedName name="PCTC">'S2P'!#REF!</definedName>
    <definedName name="PHAS">'S2P'!#REF!</definedName>
    <definedName name="RES">'S2P'!$I$1</definedName>
    <definedName name="RID">'S2P'!#REF!</definedName>
    <definedName name="RLM">'S2P'!#REF!</definedName>
    <definedName name="ROLL">'S2P'!#REF!</definedName>
    <definedName name="RUT">'S2P'!#REF!</definedName>
    <definedName name="SJOB">'S2P'!#REF!</definedName>
    <definedName name="TITLE">'S2P'!$B$1</definedName>
    <definedName name="WAF">'S2P'!#REF!</definedName>
    <definedName name="WBS1">'S2P'!#REF!</definedName>
    <definedName name="WBS2">'S2P'!#REF!</definedName>
    <definedName name="WBS3">'S2P'!#REF!</definedName>
    <definedName name="WBS4">'S2P'!$G$1</definedName>
    <definedName name="WPWP">'S2P'!#REF!</definedName>
  </definedNames>
  <calcPr fullCalcOnLoad="1"/>
</workbook>
</file>

<file path=xl/sharedStrings.xml><?xml version="1.0" encoding="utf-8"?>
<sst xmlns="http://schemas.openxmlformats.org/spreadsheetml/2006/main" count="528" uniqueCount="227">
  <si>
    <t xml:space="preserve">   ACT     </t>
  </si>
  <si>
    <t xml:space="preserve">                     TITLE                       </t>
  </si>
  <si>
    <t xml:space="preserve">            </t>
  </si>
  <si>
    <t xml:space="preserve">JJJJ  </t>
  </si>
  <si>
    <t xml:space="preserve">WBS4  </t>
  </si>
  <si>
    <t xml:space="preserve">ORDR  </t>
  </si>
  <si>
    <t xml:space="preserve">  RES    </t>
  </si>
  <si>
    <t xml:space="preserve">           </t>
  </si>
  <si>
    <t xml:space="preserve">                                                 </t>
  </si>
  <si>
    <t xml:space="preserve">      </t>
  </si>
  <si>
    <t xml:space="preserve">         </t>
  </si>
  <si>
    <t xml:space="preserve">              </t>
  </si>
  <si>
    <t xml:space="preserve">---------- </t>
  </si>
  <si>
    <t xml:space="preserve">------------------------------------------------ </t>
  </si>
  <si>
    <t xml:space="preserve">----- </t>
  </si>
  <si>
    <t xml:space="preserve">----------- </t>
  </si>
  <si>
    <t xml:space="preserve">-------- </t>
  </si>
  <si>
    <t xml:space="preserve">------------- </t>
  </si>
  <si>
    <t xml:space="preserve">ES2P1-000  </t>
  </si>
  <si>
    <t xml:space="preserve">Receive MTM Fixtures                             </t>
  </si>
  <si>
    <t xml:space="preserve">18 </t>
  </si>
  <si>
    <t xml:space="preserve">1810 </t>
  </si>
  <si>
    <t xml:space="preserve">S2P1 </t>
  </si>
  <si>
    <t xml:space="preserve">05 </t>
  </si>
  <si>
    <t xml:space="preserve">20 </t>
  </si>
  <si>
    <t xml:space="preserve">ES2P1-001  </t>
  </si>
  <si>
    <t xml:space="preserve">Modify MTM Fixtures                              </t>
  </si>
  <si>
    <t xml:space="preserve">06 </t>
  </si>
  <si>
    <t xml:space="preserve">ES2P1-002  </t>
  </si>
  <si>
    <t xml:space="preserve">Prototype Stycast injection                      </t>
  </si>
  <si>
    <t xml:space="preserve">10 </t>
  </si>
  <si>
    <t xml:space="preserve">EM//TB   </t>
  </si>
  <si>
    <t xml:space="preserve">ES2P1-003  </t>
  </si>
  <si>
    <t xml:space="preserve">Determine compression of G-11                    </t>
  </si>
  <si>
    <t xml:space="preserve">ES2P1-100  </t>
  </si>
  <si>
    <t xml:space="preserve">Pre-fit C2-C3                                    </t>
  </si>
  <si>
    <t xml:space="preserve">ES2P1-100R </t>
  </si>
  <si>
    <t xml:space="preserve">Rework  C2-C3                                    </t>
  </si>
  <si>
    <t xml:space="preserve">ES2P1-105  </t>
  </si>
  <si>
    <t xml:space="preserve">Pre-fit C1-B1                                    </t>
  </si>
  <si>
    <t xml:space="preserve">ES2P1-105R </t>
  </si>
  <si>
    <t xml:space="preserve">Rework  C1-B1                                    </t>
  </si>
  <si>
    <t xml:space="preserve">ES2P1-110  </t>
  </si>
  <si>
    <t xml:space="preserve">Pre-fit B1-A1                                    </t>
  </si>
  <si>
    <t xml:space="preserve">11 </t>
  </si>
  <si>
    <t xml:space="preserve">ES2P1-110R </t>
  </si>
  <si>
    <t xml:space="preserve">Rework  B1-A1                                    </t>
  </si>
  <si>
    <t xml:space="preserve">ES2P1-115  </t>
  </si>
  <si>
    <t xml:space="preserve">Pre-fit A1-A2                                    </t>
  </si>
  <si>
    <t xml:space="preserve">ES2P1-115R </t>
  </si>
  <si>
    <t xml:space="preserve">Rework  A1-A2                                    </t>
  </si>
  <si>
    <t xml:space="preserve">ES2P1-120  </t>
  </si>
  <si>
    <t xml:space="preserve">Pre-fit A2-B2                                    </t>
  </si>
  <si>
    <t xml:space="preserve">12 </t>
  </si>
  <si>
    <t xml:space="preserve">ES2P1-120R </t>
  </si>
  <si>
    <t xml:space="preserve">Rework  A2-B2                                    </t>
  </si>
  <si>
    <t xml:space="preserve">ES2P1-125  </t>
  </si>
  <si>
    <t xml:space="preserve">Pre-fit B2-C2                                    </t>
  </si>
  <si>
    <t xml:space="preserve">ES2P1-125R </t>
  </si>
  <si>
    <t xml:space="preserve">Rework  B2-C2                                    </t>
  </si>
  <si>
    <t xml:space="preserve">ES2P1 -130 </t>
  </si>
  <si>
    <t xml:space="preserve">Test out equipt &amp; procedures                     </t>
  </si>
  <si>
    <t xml:space="preserve">13 </t>
  </si>
  <si>
    <t xml:space="preserve">ES2P1-135  </t>
  </si>
  <si>
    <t xml:space="preserve">A1-A2 Fitup                                      </t>
  </si>
  <si>
    <t xml:space="preserve">ES2P1-140  </t>
  </si>
  <si>
    <t xml:space="preserve">A1-B1 Fitup                                      </t>
  </si>
  <si>
    <t xml:space="preserve">14 </t>
  </si>
  <si>
    <t xml:space="preserve">ES2P1-145  </t>
  </si>
  <si>
    <t xml:space="preserve">A1-B1 Join                                       </t>
  </si>
  <si>
    <t xml:space="preserve">ES2P1-150  </t>
  </si>
  <si>
    <t xml:space="preserve">B1-C1 Fitup                                      </t>
  </si>
  <si>
    <t xml:space="preserve">15 </t>
  </si>
  <si>
    <t xml:space="preserve">ES2P1-155  </t>
  </si>
  <si>
    <t xml:space="preserve">B1-C1 Join                                       </t>
  </si>
  <si>
    <t xml:space="preserve">ES2P1-160  </t>
  </si>
  <si>
    <t xml:space="preserve">A1-B1-C1 Setup injection sys &amp; Pot               </t>
  </si>
  <si>
    <t xml:space="preserve">16 </t>
  </si>
  <si>
    <t xml:space="preserve">ES2P1-165  </t>
  </si>
  <si>
    <t xml:space="preserve">A1-B1-C1 Cure and remove                         </t>
  </si>
  <si>
    <t xml:space="preserve">ES2P1-170  </t>
  </si>
  <si>
    <t xml:space="preserve">A2-B2 Fitup                                      </t>
  </si>
  <si>
    <t xml:space="preserve">17 </t>
  </si>
  <si>
    <t xml:space="preserve">ES2P1-175  </t>
  </si>
  <si>
    <t xml:space="preserve">A2-B2 Join                                       </t>
  </si>
  <si>
    <t xml:space="preserve">ES2P1-180  </t>
  </si>
  <si>
    <t xml:space="preserve">B2-C2 Fitup                                      </t>
  </si>
  <si>
    <t xml:space="preserve">ES2P1-185  </t>
  </si>
  <si>
    <t xml:space="preserve">B2-C2 Join                                       </t>
  </si>
  <si>
    <t xml:space="preserve">ES2P1-190  </t>
  </si>
  <si>
    <t xml:space="preserve">A2-B2-C2 Setup injection sys &amp; Pot               </t>
  </si>
  <si>
    <t xml:space="preserve">19 </t>
  </si>
  <si>
    <t xml:space="preserve">ES2P1-195  </t>
  </si>
  <si>
    <t xml:space="preserve">A2-B2-C2 Cure and remove                         </t>
  </si>
  <si>
    <t xml:space="preserve">ES6P0-415  </t>
  </si>
  <si>
    <t xml:space="preserve">C2-C3 Fitup                                      </t>
  </si>
  <si>
    <t xml:space="preserve">41 </t>
  </si>
  <si>
    <t xml:space="preserve">ES2P2-205  </t>
  </si>
  <si>
    <t xml:space="preserve">Pre-fit C4-C5                                    </t>
  </si>
  <si>
    <t xml:space="preserve">S2P2 </t>
  </si>
  <si>
    <t xml:space="preserve">ES2P2-205R </t>
  </si>
  <si>
    <t xml:space="preserve">Rework  C4-C5                                    </t>
  </si>
  <si>
    <t xml:space="preserve">ES2P2-210  </t>
  </si>
  <si>
    <t xml:space="preserve">Pre-fit C3-B3                                    </t>
  </si>
  <si>
    <t xml:space="preserve">21 </t>
  </si>
  <si>
    <t xml:space="preserve">ES2P2-210R </t>
  </si>
  <si>
    <t xml:space="preserve">Rework  C3-B3                                    </t>
  </si>
  <si>
    <t xml:space="preserve">ES2P2-215  </t>
  </si>
  <si>
    <t xml:space="preserve">Pre-fit B3-A3                                    </t>
  </si>
  <si>
    <t xml:space="preserve">ES2P2-215R </t>
  </si>
  <si>
    <t xml:space="preserve">Rework  B3-A3                                    </t>
  </si>
  <si>
    <t xml:space="preserve">ES2P2-220  </t>
  </si>
  <si>
    <t xml:space="preserve">Pre-fit A3-A4                                    </t>
  </si>
  <si>
    <t xml:space="preserve">22 </t>
  </si>
  <si>
    <t xml:space="preserve">ES2P2-220R </t>
  </si>
  <si>
    <t xml:space="preserve">Rework A3-A4                                     </t>
  </si>
  <si>
    <t xml:space="preserve">ES2P2-225  </t>
  </si>
  <si>
    <t xml:space="preserve">Pre-fit A4-B4                                    </t>
  </si>
  <si>
    <t xml:space="preserve">ES2P2-225R </t>
  </si>
  <si>
    <t xml:space="preserve">Rework  A4-B4                                    </t>
  </si>
  <si>
    <t xml:space="preserve">ES2P2-230  </t>
  </si>
  <si>
    <t xml:space="preserve">Pre-fit B4-C4                                    </t>
  </si>
  <si>
    <t xml:space="preserve">23 </t>
  </si>
  <si>
    <t xml:space="preserve">ES2P2-230R </t>
  </si>
  <si>
    <t xml:space="preserve">Rework  B4-C4                                    </t>
  </si>
  <si>
    <t xml:space="preserve">ES2P2-235  </t>
  </si>
  <si>
    <t xml:space="preserve">A3-A4 Fitup                                      </t>
  </si>
  <si>
    <t xml:space="preserve">ES2P2-240  </t>
  </si>
  <si>
    <t xml:space="preserve">A3-B3 Fitup                                      </t>
  </si>
  <si>
    <t xml:space="preserve">24 </t>
  </si>
  <si>
    <t xml:space="preserve">ES2P2-245  </t>
  </si>
  <si>
    <t xml:space="preserve">A3-B3 Join                                       </t>
  </si>
  <si>
    <t xml:space="preserve">ES2P2-250  </t>
  </si>
  <si>
    <t xml:space="preserve">B3-C3 Fitup                                      </t>
  </si>
  <si>
    <t xml:space="preserve">25 </t>
  </si>
  <si>
    <t xml:space="preserve">ES2P2-255  </t>
  </si>
  <si>
    <t xml:space="preserve">B3-C3 Join                                       </t>
  </si>
  <si>
    <t xml:space="preserve">ES2P2-260  </t>
  </si>
  <si>
    <t xml:space="preserve">A3-B3-C3 Setup injection sys &amp; Pot               </t>
  </si>
  <si>
    <t xml:space="preserve">26 </t>
  </si>
  <si>
    <t xml:space="preserve">ES2P2-265  </t>
  </si>
  <si>
    <t xml:space="preserve">A3-B3-C3 Cure and remove                         </t>
  </si>
  <si>
    <t xml:space="preserve">ES2P2-270  </t>
  </si>
  <si>
    <t xml:space="preserve">A4-B4 Fitup                                      </t>
  </si>
  <si>
    <t xml:space="preserve">27 </t>
  </si>
  <si>
    <t xml:space="preserve">ES2P2-275  </t>
  </si>
  <si>
    <t xml:space="preserve">A4-B4 Join                                       </t>
  </si>
  <si>
    <t xml:space="preserve">ES2P2-280  </t>
  </si>
  <si>
    <t xml:space="preserve">B4-C4 Fitup                                      </t>
  </si>
  <si>
    <t xml:space="preserve">28 </t>
  </si>
  <si>
    <t xml:space="preserve">ES2P2-285  </t>
  </si>
  <si>
    <t xml:space="preserve">B4-C4 Join                                       </t>
  </si>
  <si>
    <t xml:space="preserve">ES2P2-290  </t>
  </si>
  <si>
    <t xml:space="preserve">A4-B4-C4 Setup injection sys &amp; Pot               </t>
  </si>
  <si>
    <t xml:space="preserve">29 </t>
  </si>
  <si>
    <t xml:space="preserve">ES2P2-295  </t>
  </si>
  <si>
    <t xml:space="preserve">A4-B4-C4 Cure and remove                         </t>
  </si>
  <si>
    <t xml:space="preserve">ES6P0-420  </t>
  </si>
  <si>
    <t xml:space="preserve">C4-C5 Fitup                                      </t>
  </si>
  <si>
    <t xml:space="preserve">42 </t>
  </si>
  <si>
    <t xml:space="preserve">ES2P3-315  </t>
  </si>
  <si>
    <t xml:space="preserve">Pre-fit C6-C1                                    </t>
  </si>
  <si>
    <t xml:space="preserve">S2P3 </t>
  </si>
  <si>
    <t xml:space="preserve">31 </t>
  </si>
  <si>
    <t xml:space="preserve">ES2P3-315R </t>
  </si>
  <si>
    <t xml:space="preserve">Rework  C6-C1                                    </t>
  </si>
  <si>
    <t xml:space="preserve">ES2P3-320  </t>
  </si>
  <si>
    <t xml:space="preserve">Pre-fit C5-B5                                    </t>
  </si>
  <si>
    <t xml:space="preserve">32 </t>
  </si>
  <si>
    <t xml:space="preserve">ES2P3-320R </t>
  </si>
  <si>
    <t xml:space="preserve">Rework  C5-B5                                    </t>
  </si>
  <si>
    <t xml:space="preserve">ES2P3-325  </t>
  </si>
  <si>
    <t xml:space="preserve">Pre-fit   B5-A5                                  </t>
  </si>
  <si>
    <t xml:space="preserve">ES2P3-325R </t>
  </si>
  <si>
    <t xml:space="preserve">Rework  B5-A5                                    </t>
  </si>
  <si>
    <t xml:space="preserve">ES2P3-330  </t>
  </si>
  <si>
    <t xml:space="preserve">Pre-fit   A5-A6                                  </t>
  </si>
  <si>
    <t xml:space="preserve">33 </t>
  </si>
  <si>
    <t xml:space="preserve">ES2P3-330R </t>
  </si>
  <si>
    <t xml:space="preserve">Rework A5-A6                                     </t>
  </si>
  <si>
    <t xml:space="preserve">ES2P3-335  </t>
  </si>
  <si>
    <t xml:space="preserve">Pre-fit   A6-B6                                  </t>
  </si>
  <si>
    <t xml:space="preserve">ES2P3-335R </t>
  </si>
  <si>
    <t xml:space="preserve">Rework  A6-B6                                    </t>
  </si>
  <si>
    <t xml:space="preserve">ES2P3-340  </t>
  </si>
  <si>
    <t xml:space="preserve">Pre-fit   B6-C6                                  </t>
  </si>
  <si>
    <t xml:space="preserve">34 </t>
  </si>
  <si>
    <t xml:space="preserve">ES2P3-340R </t>
  </si>
  <si>
    <t xml:space="preserve">Rework  B6-C6                                    </t>
  </si>
  <si>
    <t xml:space="preserve">ES2P3-345  </t>
  </si>
  <si>
    <t xml:space="preserve">A5-A6 Fitup                                      </t>
  </si>
  <si>
    <t xml:space="preserve">ES2P3-350  </t>
  </si>
  <si>
    <t xml:space="preserve">A5-B5 Fitup                                      </t>
  </si>
  <si>
    <t xml:space="preserve">35 </t>
  </si>
  <si>
    <t xml:space="preserve">ES2P3-355  </t>
  </si>
  <si>
    <t xml:space="preserve">A5-B5 Join                                       </t>
  </si>
  <si>
    <t xml:space="preserve">ES2P3-360  </t>
  </si>
  <si>
    <t xml:space="preserve">B5-C5 Fitup                                      </t>
  </si>
  <si>
    <t xml:space="preserve">36 </t>
  </si>
  <si>
    <t xml:space="preserve">ES2P3-365  </t>
  </si>
  <si>
    <t xml:space="preserve">B5-C5 Join                                       </t>
  </si>
  <si>
    <t xml:space="preserve">ES2P3-370  </t>
  </si>
  <si>
    <t xml:space="preserve">A5-B5-C5 Setup injection sys &amp; Pot               </t>
  </si>
  <si>
    <t xml:space="preserve">37 </t>
  </si>
  <si>
    <t xml:space="preserve">ES2P3-375  </t>
  </si>
  <si>
    <t xml:space="preserve">A5-B5-C5 Cure and remove                         </t>
  </si>
  <si>
    <t xml:space="preserve">ES2P3-380  </t>
  </si>
  <si>
    <t xml:space="preserve">A6-B6 Fitup                                      </t>
  </si>
  <si>
    <t xml:space="preserve">38 </t>
  </si>
  <si>
    <t xml:space="preserve">ES2P3-385  </t>
  </si>
  <si>
    <t xml:space="preserve">A6-B6 Join                                       </t>
  </si>
  <si>
    <t xml:space="preserve">ES2P3-390  </t>
  </si>
  <si>
    <t xml:space="preserve">B6-C6 Fitup                                      </t>
  </si>
  <si>
    <t xml:space="preserve">39 </t>
  </si>
  <si>
    <t xml:space="preserve">ES2P3-395  </t>
  </si>
  <si>
    <t xml:space="preserve">B6-C6 Join                                       </t>
  </si>
  <si>
    <t xml:space="preserve">ES2P3-400  </t>
  </si>
  <si>
    <t xml:space="preserve">A6-B6-C6 Setup injection sys &amp; Pot               </t>
  </si>
  <si>
    <t xml:space="preserve">40 </t>
  </si>
  <si>
    <t xml:space="preserve">ES2P3-405  </t>
  </si>
  <si>
    <t xml:space="preserve">A6-B6-C6 Cure and remove                         </t>
  </si>
  <si>
    <t xml:space="preserve">ES6P0-425  </t>
  </si>
  <si>
    <t xml:space="preserve">C6-C1 Fitup                                      </t>
  </si>
  <si>
    <t>HOURS</t>
  </si>
  <si>
    <t>WORK DAYS</t>
  </si>
  <si>
    <t>START</t>
  </si>
  <si>
    <t>FINISH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</si>
</sst>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</numFmts>
  <fonts count="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43" fontId="0" fillId="0" borderId="0" xfId="15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6"/>
  <sheetViews>
    <sheetView tabSelected="1" workbookViewId="0" topLeftCell="A1">
      <selection activeCell="H1" sqref="F1:H16384"/>
    </sheetView>
  </sheetViews>
  <sheetFormatPr defaultColWidth="9.00390625" defaultRowHeight="12.75"/>
  <cols>
    <col min="1" max="1" width="11.625" style="0" customWidth="1"/>
    <col min="2" max="2" width="24.25390625" style="0" customWidth="1"/>
    <col min="3" max="3" width="10.625" style="0" customWidth="1"/>
    <col min="4" max="5" width="12.625" style="0" customWidth="1"/>
    <col min="6" max="8" width="6.625" style="0" customWidth="1"/>
    <col min="9" max="9" width="9.625" style="0" customWidth="1"/>
    <col min="10" max="10" width="14.625" style="0" customWidth="1"/>
    <col min="11" max="11" width="11.875" style="6" bestFit="1" customWidth="1"/>
    <col min="12" max="12" width="11.875" style="6" customWidth="1"/>
    <col min="14" max="14" width="14.00390625" style="0" bestFit="1" customWidth="1"/>
  </cols>
  <sheetData>
    <row r="1" spans="1:10" ht="12">
      <c r="A1" s="1" t="s">
        <v>0</v>
      </c>
      <c r="B1" s="1" t="s">
        <v>1</v>
      </c>
      <c r="C1" s="1" t="s">
        <v>224</v>
      </c>
      <c r="D1" s="1" t="s">
        <v>225</v>
      </c>
      <c r="E1" s="1" t="s">
        <v>226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223</v>
      </c>
    </row>
    <row r="2" spans="1:10" ht="12">
      <c r="A2" s="1" t="s">
        <v>7</v>
      </c>
      <c r="B2" s="1" t="s">
        <v>8</v>
      </c>
      <c r="C2" s="1" t="s">
        <v>9</v>
      </c>
      <c r="D2" s="1" t="s">
        <v>2</v>
      </c>
      <c r="E2" s="1" t="s">
        <v>2</v>
      </c>
      <c r="F2" s="1" t="s">
        <v>9</v>
      </c>
      <c r="G2" s="1" t="s">
        <v>9</v>
      </c>
      <c r="H2" s="1" t="s">
        <v>9</v>
      </c>
      <c r="I2" s="1" t="s">
        <v>10</v>
      </c>
      <c r="J2" s="1" t="s">
        <v>11</v>
      </c>
    </row>
    <row r="3" spans="1:14" ht="12">
      <c r="A3" s="1" t="s">
        <v>12</v>
      </c>
      <c r="B3" s="1" t="s">
        <v>13</v>
      </c>
      <c r="C3" s="1" t="s">
        <v>14</v>
      </c>
      <c r="D3" s="1" t="s">
        <v>15</v>
      </c>
      <c r="E3" s="1" t="s">
        <v>15</v>
      </c>
      <c r="F3" s="1" t="s">
        <v>14</v>
      </c>
      <c r="G3" s="1" t="s">
        <v>14</v>
      </c>
      <c r="H3" s="1" t="s">
        <v>14</v>
      </c>
      <c r="I3" s="1" t="s">
        <v>16</v>
      </c>
      <c r="J3" s="1" t="s">
        <v>17</v>
      </c>
      <c r="M3" s="1"/>
      <c r="N3" s="1"/>
    </row>
    <row r="4" spans="1:14" ht="12">
      <c r="A4" s="1" t="s">
        <v>18</v>
      </c>
      <c r="B4" s="1" t="s">
        <v>19</v>
      </c>
      <c r="C4" s="2">
        <v>5</v>
      </c>
      <c r="D4" s="3">
        <f>DATE(107,1,2)</f>
        <v>39084</v>
      </c>
      <c r="E4" s="3">
        <f>DATE(107,1,8)</f>
        <v>39090</v>
      </c>
      <c r="F4" s="1" t="s">
        <v>21</v>
      </c>
      <c r="G4" s="1" t="s">
        <v>22</v>
      </c>
      <c r="H4" s="1" t="s">
        <v>23</v>
      </c>
      <c r="I4" s="1" t="s">
        <v>10</v>
      </c>
      <c r="J4" s="4">
        <v>0</v>
      </c>
      <c r="M4" s="7"/>
      <c r="N4" s="5"/>
    </row>
    <row r="5" spans="1:14" ht="12">
      <c r="A5" s="1" t="s">
        <v>25</v>
      </c>
      <c r="B5" s="1" t="s">
        <v>26</v>
      </c>
      <c r="C5" s="2">
        <v>5</v>
      </c>
      <c r="D5" s="3">
        <f>DATE(107,1,9)</f>
        <v>39091</v>
      </c>
      <c r="E5" s="3">
        <f>DATE(107,1,15)</f>
        <v>39097</v>
      </c>
      <c r="F5" s="1" t="s">
        <v>21</v>
      </c>
      <c r="G5" s="1" t="s">
        <v>22</v>
      </c>
      <c r="H5" s="1" t="s">
        <v>27</v>
      </c>
      <c r="I5" s="1" t="s">
        <v>10</v>
      </c>
      <c r="J5" s="4">
        <v>0</v>
      </c>
      <c r="M5" s="7"/>
      <c r="N5" s="5"/>
    </row>
    <row r="6" spans="1:14" ht="12">
      <c r="A6" s="1" t="s">
        <v>28</v>
      </c>
      <c r="B6" s="1" t="s">
        <v>29</v>
      </c>
      <c r="C6" s="2">
        <v>30</v>
      </c>
      <c r="D6" s="3">
        <f>DATE(107,1,2)</f>
        <v>39084</v>
      </c>
      <c r="E6" s="3">
        <f>DATE(107,2,12)</f>
        <v>39125</v>
      </c>
      <c r="F6" s="1" t="s">
        <v>21</v>
      </c>
      <c r="G6" s="1" t="s">
        <v>22</v>
      </c>
      <c r="H6" s="1" t="s">
        <v>30</v>
      </c>
      <c r="I6" s="1" t="s">
        <v>31</v>
      </c>
      <c r="J6" s="4">
        <v>480</v>
      </c>
      <c r="M6" s="7"/>
      <c r="N6" s="5"/>
    </row>
    <row r="7" spans="1:14" ht="12">
      <c r="A7" s="1" t="s">
        <v>32</v>
      </c>
      <c r="B7" s="1" t="s">
        <v>33</v>
      </c>
      <c r="C7" s="2">
        <v>2</v>
      </c>
      <c r="D7" s="3">
        <f>DATE(107,1,2)</f>
        <v>39084</v>
      </c>
      <c r="E7" s="3">
        <f>DATE(107,1,3)</f>
        <v>39085</v>
      </c>
      <c r="F7" s="1" t="s">
        <v>21</v>
      </c>
      <c r="G7" s="1" t="s">
        <v>22</v>
      </c>
      <c r="H7" s="1" t="s">
        <v>30</v>
      </c>
      <c r="I7" s="1" t="s">
        <v>31</v>
      </c>
      <c r="J7" s="4">
        <v>24</v>
      </c>
      <c r="M7" s="7"/>
      <c r="N7" s="5"/>
    </row>
    <row r="8" spans="1:14" ht="12">
      <c r="A8" s="1" t="s">
        <v>34</v>
      </c>
      <c r="B8" s="1" t="s">
        <v>35</v>
      </c>
      <c r="C8" s="2">
        <v>3</v>
      </c>
      <c r="D8" s="3">
        <f>DATE(106,11,1)</f>
        <v>39022</v>
      </c>
      <c r="E8" s="3">
        <f>DATE(106,11,3)</f>
        <v>39024</v>
      </c>
      <c r="F8" s="1" t="s">
        <v>21</v>
      </c>
      <c r="G8" s="1" t="s">
        <v>22</v>
      </c>
      <c r="H8" s="1" t="s">
        <v>30</v>
      </c>
      <c r="I8" s="1" t="s">
        <v>31</v>
      </c>
      <c r="J8" s="4">
        <v>32</v>
      </c>
      <c r="M8" s="7"/>
      <c r="N8" s="5"/>
    </row>
    <row r="9" spans="1:14" ht="12">
      <c r="A9" s="1" t="s">
        <v>36</v>
      </c>
      <c r="B9" s="1" t="s">
        <v>37</v>
      </c>
      <c r="C9" s="2">
        <v>5</v>
      </c>
      <c r="D9" s="3">
        <f>DATE(106,11,6)</f>
        <v>39027</v>
      </c>
      <c r="E9" s="3">
        <f>DATE(106,11,10)</f>
        <v>39031</v>
      </c>
      <c r="F9" s="1" t="s">
        <v>21</v>
      </c>
      <c r="G9" s="1" t="s">
        <v>22</v>
      </c>
      <c r="H9" s="1" t="s">
        <v>30</v>
      </c>
      <c r="I9" s="1" t="s">
        <v>31</v>
      </c>
      <c r="J9" s="4">
        <v>80</v>
      </c>
      <c r="M9" s="7"/>
      <c r="N9" s="5"/>
    </row>
    <row r="10" spans="1:14" ht="12">
      <c r="A10" s="1" t="s">
        <v>38</v>
      </c>
      <c r="B10" s="1" t="s">
        <v>39</v>
      </c>
      <c r="C10" s="2">
        <v>3</v>
      </c>
      <c r="D10" s="3">
        <f>DATE(107,3,1)</f>
        <v>39142</v>
      </c>
      <c r="E10" s="3">
        <f>DATE(107,3,5)</f>
        <v>39146</v>
      </c>
      <c r="F10" s="1" t="s">
        <v>21</v>
      </c>
      <c r="G10" s="1" t="s">
        <v>22</v>
      </c>
      <c r="H10" s="1" t="s">
        <v>30</v>
      </c>
      <c r="I10" s="1" t="s">
        <v>31</v>
      </c>
      <c r="J10" s="4">
        <v>32</v>
      </c>
      <c r="M10" s="7"/>
      <c r="N10" s="5"/>
    </row>
    <row r="11" spans="1:14" ht="12">
      <c r="A11" s="1" t="s">
        <v>40</v>
      </c>
      <c r="B11" s="1" t="s">
        <v>41</v>
      </c>
      <c r="C11" s="2">
        <v>5</v>
      </c>
      <c r="D11" s="3">
        <f>DATE(107,3,6)</f>
        <v>39147</v>
      </c>
      <c r="E11" s="3">
        <f>DATE(107,3,12)</f>
        <v>39153</v>
      </c>
      <c r="F11" s="1" t="s">
        <v>21</v>
      </c>
      <c r="G11" s="1" t="s">
        <v>22</v>
      </c>
      <c r="H11" s="1" t="s">
        <v>30</v>
      </c>
      <c r="I11" s="1" t="s">
        <v>31</v>
      </c>
      <c r="J11" s="4">
        <v>80</v>
      </c>
      <c r="M11" s="7"/>
      <c r="N11" s="5"/>
    </row>
    <row r="12" spans="1:14" ht="12">
      <c r="A12" s="1" t="s">
        <v>42</v>
      </c>
      <c r="B12" s="1" t="s">
        <v>43</v>
      </c>
      <c r="C12" s="2">
        <v>3</v>
      </c>
      <c r="D12" s="3">
        <f>DATE(107,3,1)</f>
        <v>39142</v>
      </c>
      <c r="E12" s="3">
        <f>DATE(107,3,5)</f>
        <v>39146</v>
      </c>
      <c r="F12" s="1" t="s">
        <v>21</v>
      </c>
      <c r="G12" s="1" t="s">
        <v>22</v>
      </c>
      <c r="H12" s="1" t="s">
        <v>44</v>
      </c>
      <c r="I12" s="1" t="s">
        <v>31</v>
      </c>
      <c r="J12" s="4">
        <v>32</v>
      </c>
      <c r="M12" s="7"/>
      <c r="N12" s="5"/>
    </row>
    <row r="13" spans="1:14" ht="12">
      <c r="A13" s="1" t="s">
        <v>45</v>
      </c>
      <c r="B13" s="1" t="s">
        <v>46</v>
      </c>
      <c r="C13" s="2">
        <v>5</v>
      </c>
      <c r="D13" s="3">
        <f>DATE(107,3,6)</f>
        <v>39147</v>
      </c>
      <c r="E13" s="3">
        <f>DATE(107,3,12)</f>
        <v>39153</v>
      </c>
      <c r="F13" s="1" t="s">
        <v>21</v>
      </c>
      <c r="G13" s="1" t="s">
        <v>22</v>
      </c>
      <c r="H13" s="1" t="s">
        <v>44</v>
      </c>
      <c r="I13" s="1" t="s">
        <v>31</v>
      </c>
      <c r="J13" s="4">
        <v>80</v>
      </c>
      <c r="M13" s="7"/>
      <c r="N13" s="5"/>
    </row>
    <row r="14" spans="1:14" ht="12">
      <c r="A14" s="1" t="s">
        <v>47</v>
      </c>
      <c r="B14" s="1" t="s">
        <v>48</v>
      </c>
      <c r="C14" s="2">
        <v>3</v>
      </c>
      <c r="D14" s="3">
        <f>DATE(106,12,19)</f>
        <v>39070</v>
      </c>
      <c r="E14" s="3">
        <f>DATE(106,12,21)</f>
        <v>39072</v>
      </c>
      <c r="F14" s="1" t="s">
        <v>21</v>
      </c>
      <c r="G14" s="1" t="s">
        <v>22</v>
      </c>
      <c r="H14" s="1" t="s">
        <v>44</v>
      </c>
      <c r="I14" s="1" t="s">
        <v>31</v>
      </c>
      <c r="J14" s="4">
        <v>32</v>
      </c>
      <c r="M14" s="7"/>
      <c r="N14" s="5"/>
    </row>
    <row r="15" spans="1:14" ht="12">
      <c r="A15" s="1" t="s">
        <v>49</v>
      </c>
      <c r="B15" s="1" t="s">
        <v>50</v>
      </c>
      <c r="C15" s="2">
        <v>5</v>
      </c>
      <c r="D15" s="3">
        <f>DATE(106,12,22)</f>
        <v>39073</v>
      </c>
      <c r="E15" s="3">
        <f>DATE(107,1,5)</f>
        <v>39087</v>
      </c>
      <c r="F15" s="1" t="s">
        <v>21</v>
      </c>
      <c r="G15" s="1" t="s">
        <v>22</v>
      </c>
      <c r="H15" s="1" t="s">
        <v>44</v>
      </c>
      <c r="I15" s="1" t="s">
        <v>31</v>
      </c>
      <c r="J15" s="4">
        <v>80</v>
      </c>
      <c r="M15" s="7"/>
      <c r="N15" s="5"/>
    </row>
    <row r="16" spans="1:14" ht="12">
      <c r="A16" s="1" t="s">
        <v>51</v>
      </c>
      <c r="B16" s="1" t="s">
        <v>52</v>
      </c>
      <c r="C16" s="2">
        <v>2</v>
      </c>
      <c r="D16" s="3">
        <f>DATE(107,6,1)</f>
        <v>39234</v>
      </c>
      <c r="E16" s="3">
        <f>DATE(107,6,4)</f>
        <v>39237</v>
      </c>
      <c r="F16" s="1" t="s">
        <v>21</v>
      </c>
      <c r="G16" s="1" t="s">
        <v>22</v>
      </c>
      <c r="H16" s="1" t="s">
        <v>53</v>
      </c>
      <c r="I16" s="1" t="s">
        <v>31</v>
      </c>
      <c r="J16" s="4">
        <v>16</v>
      </c>
      <c r="M16" s="7"/>
      <c r="N16" s="5"/>
    </row>
    <row r="17" spans="1:14" ht="12">
      <c r="A17" s="1" t="s">
        <v>54</v>
      </c>
      <c r="B17" s="1" t="s">
        <v>55</v>
      </c>
      <c r="C17" s="2">
        <v>5</v>
      </c>
      <c r="D17" s="3">
        <f>DATE(107,6,5)</f>
        <v>39238</v>
      </c>
      <c r="E17" s="3">
        <f>DATE(107,6,11)</f>
        <v>39244</v>
      </c>
      <c r="F17" s="1" t="s">
        <v>21</v>
      </c>
      <c r="G17" s="1" t="s">
        <v>22</v>
      </c>
      <c r="H17" s="1" t="s">
        <v>53</v>
      </c>
      <c r="I17" s="1" t="s">
        <v>31</v>
      </c>
      <c r="J17" s="4">
        <v>80</v>
      </c>
      <c r="M17" s="7"/>
      <c r="N17" s="5"/>
    </row>
    <row r="18" spans="1:14" ht="12">
      <c r="A18" s="1" t="s">
        <v>56</v>
      </c>
      <c r="B18" s="1" t="s">
        <v>57</v>
      </c>
      <c r="C18" s="2">
        <v>2</v>
      </c>
      <c r="D18" s="3">
        <f>DATE(107,6,1)</f>
        <v>39234</v>
      </c>
      <c r="E18" s="3">
        <f>DATE(107,6,4)</f>
        <v>39237</v>
      </c>
      <c r="F18" s="1" t="s">
        <v>21</v>
      </c>
      <c r="G18" s="1" t="s">
        <v>22</v>
      </c>
      <c r="H18" s="1" t="s">
        <v>53</v>
      </c>
      <c r="I18" s="1" t="s">
        <v>31</v>
      </c>
      <c r="J18" s="4">
        <v>16</v>
      </c>
      <c r="M18" s="7"/>
      <c r="N18" s="5"/>
    </row>
    <row r="19" spans="1:14" ht="12">
      <c r="A19" s="1" t="s">
        <v>58</v>
      </c>
      <c r="B19" s="1" t="s">
        <v>59</v>
      </c>
      <c r="C19" s="2">
        <v>5</v>
      </c>
      <c r="D19" s="3">
        <f>DATE(107,6,5)</f>
        <v>39238</v>
      </c>
      <c r="E19" s="3">
        <f>DATE(107,6,11)</f>
        <v>39244</v>
      </c>
      <c r="F19" s="1" t="s">
        <v>21</v>
      </c>
      <c r="G19" s="1" t="s">
        <v>22</v>
      </c>
      <c r="H19" s="1" t="s">
        <v>53</v>
      </c>
      <c r="I19" s="1" t="s">
        <v>31</v>
      </c>
      <c r="J19" s="4">
        <v>80</v>
      </c>
      <c r="M19" s="7"/>
      <c r="N19" s="5"/>
    </row>
    <row r="20" spans="1:14" ht="12">
      <c r="A20" s="1" t="s">
        <v>60</v>
      </c>
      <c r="B20" s="1" t="s">
        <v>61</v>
      </c>
      <c r="C20" s="2">
        <v>6</v>
      </c>
      <c r="D20" s="3">
        <f>DATE(107,1,16)</f>
        <v>39098</v>
      </c>
      <c r="E20" s="3">
        <f>DATE(107,1,23)</f>
        <v>39105</v>
      </c>
      <c r="F20" s="1" t="s">
        <v>21</v>
      </c>
      <c r="G20" s="1" t="s">
        <v>22</v>
      </c>
      <c r="H20" s="1" t="s">
        <v>62</v>
      </c>
      <c r="I20" s="1" t="s">
        <v>31</v>
      </c>
      <c r="J20" s="4">
        <v>88</v>
      </c>
      <c r="M20" s="7"/>
      <c r="N20" s="5"/>
    </row>
    <row r="21" spans="1:14" ht="12">
      <c r="A21" s="1" t="s">
        <v>63</v>
      </c>
      <c r="B21" s="1" t="s">
        <v>64</v>
      </c>
      <c r="C21" s="2">
        <v>32</v>
      </c>
      <c r="D21" s="3">
        <f>DATE(107,3,13)</f>
        <v>39154</v>
      </c>
      <c r="E21" s="3">
        <f>DATE(107,4,25)</f>
        <v>39197</v>
      </c>
      <c r="F21" s="1" t="s">
        <v>21</v>
      </c>
      <c r="G21" s="1" t="s">
        <v>22</v>
      </c>
      <c r="H21" s="1" t="s">
        <v>62</v>
      </c>
      <c r="I21" s="1" t="s">
        <v>31</v>
      </c>
      <c r="J21" s="4">
        <v>561</v>
      </c>
      <c r="M21" s="7"/>
      <c r="N21" s="5"/>
    </row>
    <row r="22" spans="1:14" ht="12">
      <c r="A22" s="1" t="s">
        <v>65</v>
      </c>
      <c r="B22" s="1" t="s">
        <v>66</v>
      </c>
      <c r="C22" s="2">
        <v>32</v>
      </c>
      <c r="D22" s="3">
        <f>DATE(107,4,26)</f>
        <v>39198</v>
      </c>
      <c r="E22" s="3">
        <f>DATE(107,6,11)</f>
        <v>39244</v>
      </c>
      <c r="F22" s="1" t="s">
        <v>21</v>
      </c>
      <c r="G22" s="1" t="s">
        <v>22</v>
      </c>
      <c r="H22" s="1" t="s">
        <v>67</v>
      </c>
      <c r="I22" s="1" t="s">
        <v>31</v>
      </c>
      <c r="J22" s="4">
        <v>561</v>
      </c>
      <c r="M22" s="7"/>
      <c r="N22" s="5"/>
    </row>
    <row r="23" spans="1:14" ht="12">
      <c r="A23" s="1" t="s">
        <v>68</v>
      </c>
      <c r="B23" s="1" t="s">
        <v>69</v>
      </c>
      <c r="C23" s="2">
        <v>9</v>
      </c>
      <c r="D23" s="3">
        <f>DATE(107,6,12)</f>
        <v>39245</v>
      </c>
      <c r="E23" s="3">
        <f>DATE(107,6,22)</f>
        <v>39255</v>
      </c>
      <c r="F23" s="1" t="s">
        <v>21</v>
      </c>
      <c r="G23" s="1" t="s">
        <v>22</v>
      </c>
      <c r="H23" s="1" t="s">
        <v>67</v>
      </c>
      <c r="I23" s="1" t="s">
        <v>31</v>
      </c>
      <c r="J23" s="4">
        <v>114</v>
      </c>
      <c r="M23" s="7"/>
      <c r="N23" s="5"/>
    </row>
    <row r="24" spans="1:14" ht="12">
      <c r="A24" s="1" t="s">
        <v>70</v>
      </c>
      <c r="B24" s="1" t="s">
        <v>71</v>
      </c>
      <c r="C24" s="2">
        <v>32</v>
      </c>
      <c r="D24" s="3">
        <f>DATE(107,6,25)</f>
        <v>39258</v>
      </c>
      <c r="E24" s="3">
        <f>DATE(107,8,8)</f>
        <v>39302</v>
      </c>
      <c r="F24" s="1" t="s">
        <v>21</v>
      </c>
      <c r="G24" s="1" t="s">
        <v>22</v>
      </c>
      <c r="H24" s="1" t="s">
        <v>72</v>
      </c>
      <c r="I24" s="1" t="s">
        <v>31</v>
      </c>
      <c r="J24" s="4">
        <v>561</v>
      </c>
      <c r="M24" s="7"/>
      <c r="N24" s="5"/>
    </row>
    <row r="25" spans="1:14" ht="12">
      <c r="A25" s="1" t="s">
        <v>73</v>
      </c>
      <c r="B25" s="1" t="s">
        <v>74</v>
      </c>
      <c r="C25" s="2">
        <v>9</v>
      </c>
      <c r="D25" s="3">
        <f>DATE(107,8,9)</f>
        <v>39303</v>
      </c>
      <c r="E25" s="3">
        <f>DATE(107,8,21)</f>
        <v>39315</v>
      </c>
      <c r="F25" s="1" t="s">
        <v>21</v>
      </c>
      <c r="G25" s="1" t="s">
        <v>22</v>
      </c>
      <c r="H25" s="1" t="s">
        <v>72</v>
      </c>
      <c r="I25" s="1" t="s">
        <v>31</v>
      </c>
      <c r="J25" s="4">
        <v>114</v>
      </c>
      <c r="M25" s="7"/>
      <c r="N25" s="5"/>
    </row>
    <row r="26" spans="1:14" ht="12">
      <c r="A26" s="1" t="s">
        <v>75</v>
      </c>
      <c r="B26" s="1" t="s">
        <v>76</v>
      </c>
      <c r="C26" s="2">
        <v>9</v>
      </c>
      <c r="D26" s="3">
        <f>DATE(107,8,22)</f>
        <v>39316</v>
      </c>
      <c r="E26" s="3">
        <f>DATE(107,9,4)</f>
        <v>39329</v>
      </c>
      <c r="F26" s="1" t="s">
        <v>21</v>
      </c>
      <c r="G26" s="1" t="s">
        <v>22</v>
      </c>
      <c r="H26" s="1" t="s">
        <v>77</v>
      </c>
      <c r="I26" s="1" t="s">
        <v>31</v>
      </c>
      <c r="J26" s="4">
        <v>260</v>
      </c>
      <c r="M26" s="7"/>
      <c r="N26" s="5"/>
    </row>
    <row r="27" spans="1:14" ht="12">
      <c r="A27" s="1" t="s">
        <v>78</v>
      </c>
      <c r="B27" s="1" t="s">
        <v>79</v>
      </c>
      <c r="C27" s="2">
        <v>3</v>
      </c>
      <c r="D27" s="3">
        <f>DATE(107,9,5)</f>
        <v>39330</v>
      </c>
      <c r="E27" s="3">
        <f>DATE(107,9,7)</f>
        <v>39332</v>
      </c>
      <c r="F27" s="1" t="s">
        <v>21</v>
      </c>
      <c r="G27" s="1" t="s">
        <v>22</v>
      </c>
      <c r="H27" s="1" t="s">
        <v>77</v>
      </c>
      <c r="I27" s="1" t="s">
        <v>31</v>
      </c>
      <c r="J27" s="4">
        <v>16</v>
      </c>
      <c r="M27" s="7"/>
      <c r="N27" s="5"/>
    </row>
    <row r="28" spans="1:14" ht="12">
      <c r="A28" s="1" t="s">
        <v>80</v>
      </c>
      <c r="B28" s="1" t="s">
        <v>81</v>
      </c>
      <c r="C28" s="2">
        <v>25</v>
      </c>
      <c r="D28" s="3">
        <f>DATE(107,6,12)</f>
        <v>39245</v>
      </c>
      <c r="E28" s="3">
        <f>DATE(107,7,17)</f>
        <v>39280</v>
      </c>
      <c r="F28" s="1" t="s">
        <v>21</v>
      </c>
      <c r="G28" s="1" t="s">
        <v>22</v>
      </c>
      <c r="H28" s="1" t="s">
        <v>82</v>
      </c>
      <c r="I28" s="1" t="s">
        <v>31</v>
      </c>
      <c r="J28" s="4">
        <v>432</v>
      </c>
      <c r="M28" s="7"/>
      <c r="N28" s="5"/>
    </row>
    <row r="29" spans="1:14" ht="12">
      <c r="A29" s="1" t="s">
        <v>83</v>
      </c>
      <c r="B29" s="1" t="s">
        <v>84</v>
      </c>
      <c r="C29" s="2">
        <v>7</v>
      </c>
      <c r="D29" s="3">
        <f>DATE(107,7,18)</f>
        <v>39281</v>
      </c>
      <c r="E29" s="3">
        <f>DATE(107,7,26)</f>
        <v>39289</v>
      </c>
      <c r="F29" s="1" t="s">
        <v>21</v>
      </c>
      <c r="G29" s="1" t="s">
        <v>22</v>
      </c>
      <c r="H29" s="1" t="s">
        <v>82</v>
      </c>
      <c r="I29" s="1" t="s">
        <v>31</v>
      </c>
      <c r="J29" s="4">
        <v>88</v>
      </c>
      <c r="M29" s="7"/>
      <c r="N29" s="5"/>
    </row>
    <row r="30" spans="1:14" ht="12">
      <c r="A30" s="1" t="s">
        <v>85</v>
      </c>
      <c r="B30" s="1" t="s">
        <v>86</v>
      </c>
      <c r="C30" s="2">
        <v>25</v>
      </c>
      <c r="D30" s="3">
        <f>DATE(107,7,27)</f>
        <v>39290</v>
      </c>
      <c r="E30" s="3">
        <f>DATE(107,8,30)</f>
        <v>39324</v>
      </c>
      <c r="F30" s="1" t="s">
        <v>21</v>
      </c>
      <c r="G30" s="1" t="s">
        <v>22</v>
      </c>
      <c r="H30" s="1" t="s">
        <v>20</v>
      </c>
      <c r="I30" s="1" t="s">
        <v>31</v>
      </c>
      <c r="J30" s="4">
        <v>432</v>
      </c>
      <c r="M30" s="7"/>
      <c r="N30" s="5"/>
    </row>
    <row r="31" spans="1:14" ht="12">
      <c r="A31" s="1" t="s">
        <v>87</v>
      </c>
      <c r="B31" s="1" t="s">
        <v>88</v>
      </c>
      <c r="C31" s="2">
        <v>7</v>
      </c>
      <c r="D31" s="3">
        <f>DATE(107,8,31)</f>
        <v>39325</v>
      </c>
      <c r="E31" s="3">
        <f>DATE(107,9,11)</f>
        <v>39336</v>
      </c>
      <c r="F31" s="1" t="s">
        <v>21</v>
      </c>
      <c r="G31" s="1" t="s">
        <v>22</v>
      </c>
      <c r="H31" s="1" t="s">
        <v>20</v>
      </c>
      <c r="I31" s="1" t="s">
        <v>31</v>
      </c>
      <c r="J31" s="4">
        <v>88</v>
      </c>
      <c r="M31" s="7"/>
      <c r="N31" s="5"/>
    </row>
    <row r="32" spans="1:14" ht="12">
      <c r="A32" s="1" t="s">
        <v>89</v>
      </c>
      <c r="B32" s="1" t="s">
        <v>90</v>
      </c>
      <c r="C32" s="2">
        <v>7</v>
      </c>
      <c r="D32" s="3">
        <f>DATE(107,9,12)</f>
        <v>39337</v>
      </c>
      <c r="E32" s="3">
        <f>DATE(107,9,20)</f>
        <v>39345</v>
      </c>
      <c r="F32" s="1" t="s">
        <v>21</v>
      </c>
      <c r="G32" s="1" t="s">
        <v>22</v>
      </c>
      <c r="H32" s="1" t="s">
        <v>91</v>
      </c>
      <c r="I32" s="1" t="s">
        <v>31</v>
      </c>
      <c r="J32" s="4">
        <v>200</v>
      </c>
      <c r="M32" s="7"/>
      <c r="N32" s="5"/>
    </row>
    <row r="33" spans="1:14" ht="12">
      <c r="A33" s="1" t="s">
        <v>92</v>
      </c>
      <c r="B33" s="1" t="s">
        <v>93</v>
      </c>
      <c r="C33" s="2">
        <v>3</v>
      </c>
      <c r="D33" s="3">
        <f>DATE(107,9,21)</f>
        <v>39346</v>
      </c>
      <c r="E33" s="3">
        <f>DATE(107,9,25)</f>
        <v>39350</v>
      </c>
      <c r="F33" s="1" t="s">
        <v>21</v>
      </c>
      <c r="G33" s="1" t="s">
        <v>22</v>
      </c>
      <c r="H33" s="1" t="s">
        <v>91</v>
      </c>
      <c r="I33" s="1" t="s">
        <v>31</v>
      </c>
      <c r="J33" s="4">
        <v>16</v>
      </c>
      <c r="M33" s="7"/>
      <c r="N33" s="5"/>
    </row>
    <row r="34" spans="1:14" ht="12">
      <c r="A34" s="1" t="s">
        <v>94</v>
      </c>
      <c r="B34" s="1" t="s">
        <v>95</v>
      </c>
      <c r="C34" s="2">
        <v>25</v>
      </c>
      <c r="D34" s="3">
        <f>DATE(107,9,26)</f>
        <v>39351</v>
      </c>
      <c r="E34" s="3">
        <f>DATE(107,10,30)</f>
        <v>39385</v>
      </c>
      <c r="F34" s="1" t="s">
        <v>21</v>
      </c>
      <c r="G34" s="1" t="s">
        <v>22</v>
      </c>
      <c r="H34" s="1" t="s">
        <v>96</v>
      </c>
      <c r="I34" s="1" t="s">
        <v>31</v>
      </c>
      <c r="J34" s="4">
        <v>432</v>
      </c>
      <c r="M34" s="7"/>
      <c r="N34" s="5"/>
    </row>
    <row r="35" spans="1:14" ht="12">
      <c r="A35" s="1" t="s">
        <v>97</v>
      </c>
      <c r="B35" s="1" t="s">
        <v>98</v>
      </c>
      <c r="C35" s="2">
        <v>1</v>
      </c>
      <c r="D35" s="3">
        <f>DATE(106,11,1)</f>
        <v>39022</v>
      </c>
      <c r="E35" s="3">
        <f>DATE(106,11,1)</f>
        <v>39022</v>
      </c>
      <c r="F35" s="1" t="s">
        <v>21</v>
      </c>
      <c r="G35" s="1" t="s">
        <v>99</v>
      </c>
      <c r="H35" s="1" t="s">
        <v>24</v>
      </c>
      <c r="I35" s="1" t="s">
        <v>31</v>
      </c>
      <c r="J35" s="4">
        <v>32</v>
      </c>
      <c r="M35" s="7"/>
      <c r="N35" s="5"/>
    </row>
    <row r="36" spans="1:14" ht="12">
      <c r="A36" s="1" t="s">
        <v>100</v>
      </c>
      <c r="B36" s="1" t="s">
        <v>101</v>
      </c>
      <c r="C36" s="2">
        <v>5</v>
      </c>
      <c r="D36" s="3">
        <f>DATE(106,11,2)</f>
        <v>39023</v>
      </c>
      <c r="E36" s="3">
        <f>DATE(106,11,8)</f>
        <v>39029</v>
      </c>
      <c r="F36" s="1" t="s">
        <v>21</v>
      </c>
      <c r="G36" s="1" t="s">
        <v>99</v>
      </c>
      <c r="H36" s="1" t="s">
        <v>24</v>
      </c>
      <c r="I36" s="1" t="s">
        <v>31</v>
      </c>
      <c r="J36" s="4">
        <v>80</v>
      </c>
      <c r="M36" s="7"/>
      <c r="N36" s="5"/>
    </row>
    <row r="37" spans="1:14" ht="12">
      <c r="A37" s="1" t="s">
        <v>102</v>
      </c>
      <c r="B37" s="1" t="s">
        <v>103</v>
      </c>
      <c r="C37" s="2">
        <v>3</v>
      </c>
      <c r="D37" s="3">
        <f>DATE(107,6,28)</f>
        <v>39261</v>
      </c>
      <c r="E37" s="3">
        <f>DATE(107,7,2)</f>
        <v>39265</v>
      </c>
      <c r="F37" s="1" t="s">
        <v>21</v>
      </c>
      <c r="G37" s="1" t="s">
        <v>99</v>
      </c>
      <c r="H37" s="1" t="s">
        <v>104</v>
      </c>
      <c r="I37" s="1" t="s">
        <v>31</v>
      </c>
      <c r="J37" s="4">
        <v>32</v>
      </c>
      <c r="M37" s="7"/>
      <c r="N37" s="5"/>
    </row>
    <row r="38" spans="1:14" ht="12">
      <c r="A38" s="1" t="s">
        <v>105</v>
      </c>
      <c r="B38" s="1" t="s">
        <v>106</v>
      </c>
      <c r="C38" s="2">
        <v>5</v>
      </c>
      <c r="D38" s="3">
        <f>DATE(107,7,3)</f>
        <v>39266</v>
      </c>
      <c r="E38" s="3">
        <f>DATE(107,7,10)</f>
        <v>39273</v>
      </c>
      <c r="F38" s="1" t="s">
        <v>21</v>
      </c>
      <c r="G38" s="1" t="s">
        <v>99</v>
      </c>
      <c r="H38" s="1" t="s">
        <v>104</v>
      </c>
      <c r="I38" s="1" t="s">
        <v>31</v>
      </c>
      <c r="J38" s="4">
        <v>80</v>
      </c>
      <c r="M38" s="7"/>
      <c r="N38" s="5"/>
    </row>
    <row r="39" spans="1:14" ht="12">
      <c r="A39" s="1" t="s">
        <v>107</v>
      </c>
      <c r="B39" s="1" t="s">
        <v>108</v>
      </c>
      <c r="C39" s="2">
        <v>3</v>
      </c>
      <c r="D39" s="3">
        <f>DATE(107,6,28)</f>
        <v>39261</v>
      </c>
      <c r="E39" s="3">
        <f>DATE(107,7,2)</f>
        <v>39265</v>
      </c>
      <c r="F39" s="1" t="s">
        <v>21</v>
      </c>
      <c r="G39" s="1" t="s">
        <v>99</v>
      </c>
      <c r="H39" s="1" t="s">
        <v>104</v>
      </c>
      <c r="I39" s="1" t="s">
        <v>31</v>
      </c>
      <c r="J39" s="4">
        <v>32</v>
      </c>
      <c r="M39" s="7"/>
      <c r="N39" s="5"/>
    </row>
    <row r="40" spans="1:14" ht="12">
      <c r="A40" s="1" t="s">
        <v>109</v>
      </c>
      <c r="B40" s="1" t="s">
        <v>110</v>
      </c>
      <c r="C40" s="2">
        <v>5</v>
      </c>
      <c r="D40" s="3">
        <f>DATE(107,7,3)</f>
        <v>39266</v>
      </c>
      <c r="E40" s="3">
        <f>DATE(107,7,10)</f>
        <v>39273</v>
      </c>
      <c r="F40" s="1" t="s">
        <v>21</v>
      </c>
      <c r="G40" s="1" t="s">
        <v>99</v>
      </c>
      <c r="H40" s="1" t="s">
        <v>104</v>
      </c>
      <c r="I40" s="1" t="s">
        <v>31</v>
      </c>
      <c r="J40" s="4">
        <v>80</v>
      </c>
      <c r="M40" s="7"/>
      <c r="N40" s="5"/>
    </row>
    <row r="41" spans="1:14" ht="12">
      <c r="A41" s="1" t="s">
        <v>111</v>
      </c>
      <c r="B41" s="1" t="s">
        <v>112</v>
      </c>
      <c r="C41" s="2">
        <v>3</v>
      </c>
      <c r="D41" s="3">
        <f>DATE(107,5,4)</f>
        <v>39206</v>
      </c>
      <c r="E41" s="3">
        <f>DATE(107,5,8)</f>
        <v>39210</v>
      </c>
      <c r="F41" s="1" t="s">
        <v>21</v>
      </c>
      <c r="G41" s="1" t="s">
        <v>99</v>
      </c>
      <c r="H41" s="1" t="s">
        <v>113</v>
      </c>
      <c r="I41" s="1" t="s">
        <v>31</v>
      </c>
      <c r="J41" s="4">
        <v>32</v>
      </c>
      <c r="M41" s="7"/>
      <c r="N41" s="5"/>
    </row>
    <row r="42" spans="1:14" ht="12">
      <c r="A42" s="1" t="s">
        <v>114</v>
      </c>
      <c r="B42" s="1" t="s">
        <v>115</v>
      </c>
      <c r="C42" s="2">
        <v>5</v>
      </c>
      <c r="D42" s="3">
        <f>DATE(107,5,9)</f>
        <v>39211</v>
      </c>
      <c r="E42" s="3">
        <f>DATE(107,5,15)</f>
        <v>39217</v>
      </c>
      <c r="F42" s="1" t="s">
        <v>21</v>
      </c>
      <c r="G42" s="1" t="s">
        <v>99</v>
      </c>
      <c r="H42" s="1" t="s">
        <v>113</v>
      </c>
      <c r="I42" s="1" t="s">
        <v>31</v>
      </c>
      <c r="J42" s="4">
        <v>80</v>
      </c>
      <c r="M42" s="7"/>
      <c r="N42" s="5"/>
    </row>
    <row r="43" spans="1:14" ht="12">
      <c r="A43" s="1" t="s">
        <v>116</v>
      </c>
      <c r="B43" s="1" t="s">
        <v>117</v>
      </c>
      <c r="C43" s="2">
        <v>2</v>
      </c>
      <c r="D43" s="3">
        <f>DATE(107,7,26)</f>
        <v>39289</v>
      </c>
      <c r="E43" s="3">
        <f>DATE(107,7,27)</f>
        <v>39290</v>
      </c>
      <c r="F43" s="1" t="s">
        <v>21</v>
      </c>
      <c r="G43" s="1" t="s">
        <v>99</v>
      </c>
      <c r="H43" s="1" t="s">
        <v>113</v>
      </c>
      <c r="I43" s="1" t="s">
        <v>31</v>
      </c>
      <c r="J43" s="4">
        <v>16</v>
      </c>
      <c r="M43" s="7"/>
      <c r="N43" s="5"/>
    </row>
    <row r="44" spans="1:14" ht="12">
      <c r="A44" s="1" t="s">
        <v>118</v>
      </c>
      <c r="B44" s="1" t="s">
        <v>119</v>
      </c>
      <c r="C44" s="2">
        <v>5</v>
      </c>
      <c r="D44" s="3">
        <f>DATE(107,7,30)</f>
        <v>39293</v>
      </c>
      <c r="E44" s="3">
        <f>DATE(107,8,3)</f>
        <v>39297</v>
      </c>
      <c r="F44" s="1" t="s">
        <v>21</v>
      </c>
      <c r="G44" s="1" t="s">
        <v>99</v>
      </c>
      <c r="H44" s="1" t="s">
        <v>113</v>
      </c>
      <c r="I44" s="1" t="s">
        <v>31</v>
      </c>
      <c r="J44" s="4">
        <v>80</v>
      </c>
      <c r="M44" s="7"/>
      <c r="N44" s="5"/>
    </row>
    <row r="45" spans="1:14" ht="12">
      <c r="A45" s="1" t="s">
        <v>120</v>
      </c>
      <c r="B45" s="1" t="s">
        <v>121</v>
      </c>
      <c r="C45" s="2">
        <v>2</v>
      </c>
      <c r="D45" s="3">
        <f>DATE(107,7,26)</f>
        <v>39289</v>
      </c>
      <c r="E45" s="3">
        <f>DATE(107,7,27)</f>
        <v>39290</v>
      </c>
      <c r="F45" s="1" t="s">
        <v>21</v>
      </c>
      <c r="G45" s="1" t="s">
        <v>99</v>
      </c>
      <c r="H45" s="1" t="s">
        <v>122</v>
      </c>
      <c r="I45" s="1" t="s">
        <v>31</v>
      </c>
      <c r="J45" s="4">
        <v>16</v>
      </c>
      <c r="M45" s="7"/>
      <c r="N45" s="5"/>
    </row>
    <row r="46" spans="1:14" ht="12">
      <c r="A46" s="1" t="s">
        <v>123</v>
      </c>
      <c r="B46" s="1" t="s">
        <v>124</v>
      </c>
      <c r="C46" s="2">
        <v>5</v>
      </c>
      <c r="D46" s="3">
        <f>DATE(107,7,30)</f>
        <v>39293</v>
      </c>
      <c r="E46" s="3">
        <f>DATE(107,8,3)</f>
        <v>39297</v>
      </c>
      <c r="F46" s="1" t="s">
        <v>21</v>
      </c>
      <c r="G46" s="1" t="s">
        <v>99</v>
      </c>
      <c r="H46" s="1" t="s">
        <v>122</v>
      </c>
      <c r="I46" s="1" t="s">
        <v>31</v>
      </c>
      <c r="J46" s="4">
        <v>80</v>
      </c>
      <c r="M46" s="7"/>
      <c r="N46" s="5"/>
    </row>
    <row r="47" spans="1:14" ht="12">
      <c r="A47" s="1" t="s">
        <v>125</v>
      </c>
      <c r="B47" s="1" t="s">
        <v>126</v>
      </c>
      <c r="C47" s="2">
        <v>25</v>
      </c>
      <c r="D47" s="3">
        <f>DATE(107,9,10)</f>
        <v>39335</v>
      </c>
      <c r="E47" s="3">
        <f>DATE(107,10,12)</f>
        <v>39367</v>
      </c>
      <c r="F47" s="1" t="s">
        <v>21</v>
      </c>
      <c r="G47" s="1" t="s">
        <v>99</v>
      </c>
      <c r="H47" s="1" t="s">
        <v>122</v>
      </c>
      <c r="I47" s="1" t="s">
        <v>31</v>
      </c>
      <c r="J47" s="4">
        <v>432</v>
      </c>
      <c r="M47" s="7"/>
      <c r="N47" s="5"/>
    </row>
    <row r="48" spans="1:14" ht="12">
      <c r="A48" s="1" t="s">
        <v>127</v>
      </c>
      <c r="B48" s="1" t="s">
        <v>128</v>
      </c>
      <c r="C48" s="2">
        <v>25</v>
      </c>
      <c r="D48" s="3">
        <f>DATE(107,10,15)</f>
        <v>39370</v>
      </c>
      <c r="E48" s="3">
        <f>DATE(107,11,16)</f>
        <v>39402</v>
      </c>
      <c r="F48" s="1" t="s">
        <v>21</v>
      </c>
      <c r="G48" s="1" t="s">
        <v>99</v>
      </c>
      <c r="H48" s="1" t="s">
        <v>129</v>
      </c>
      <c r="I48" s="1" t="s">
        <v>31</v>
      </c>
      <c r="J48" s="4">
        <v>432</v>
      </c>
      <c r="M48" s="7"/>
      <c r="N48" s="5"/>
    </row>
    <row r="49" spans="1:14" ht="12">
      <c r="A49" s="1" t="s">
        <v>130</v>
      </c>
      <c r="B49" s="1" t="s">
        <v>131</v>
      </c>
      <c r="C49" s="2">
        <v>7</v>
      </c>
      <c r="D49" s="3">
        <f>DATE(107,11,19)</f>
        <v>39405</v>
      </c>
      <c r="E49" s="3">
        <f>DATE(107,11,27)</f>
        <v>39413</v>
      </c>
      <c r="F49" s="1" t="s">
        <v>21</v>
      </c>
      <c r="G49" s="1" t="s">
        <v>99</v>
      </c>
      <c r="H49" s="1" t="s">
        <v>129</v>
      </c>
      <c r="I49" s="1" t="s">
        <v>31</v>
      </c>
      <c r="J49" s="4">
        <v>88</v>
      </c>
      <c r="M49" s="7"/>
      <c r="N49" s="5"/>
    </row>
    <row r="50" spans="1:14" ht="12">
      <c r="A50" s="1" t="s">
        <v>132</v>
      </c>
      <c r="B50" s="1" t="s">
        <v>133</v>
      </c>
      <c r="C50" s="2">
        <v>25</v>
      </c>
      <c r="D50" s="3">
        <f>DATE(107,11,28)</f>
        <v>39414</v>
      </c>
      <c r="E50" s="3">
        <f>DATE(108,1,14)</f>
        <v>39461</v>
      </c>
      <c r="F50" s="1" t="s">
        <v>21</v>
      </c>
      <c r="G50" s="1" t="s">
        <v>99</v>
      </c>
      <c r="H50" s="1" t="s">
        <v>134</v>
      </c>
      <c r="I50" s="1" t="s">
        <v>31</v>
      </c>
      <c r="J50" s="4">
        <v>432</v>
      </c>
      <c r="M50" s="7"/>
      <c r="N50" s="5"/>
    </row>
    <row r="51" spans="1:14" ht="12">
      <c r="A51" s="1" t="s">
        <v>135</v>
      </c>
      <c r="B51" s="1" t="s">
        <v>136</v>
      </c>
      <c r="C51" s="2">
        <v>7</v>
      </c>
      <c r="D51" s="3">
        <f>DATE(108,1,15)</f>
        <v>39462</v>
      </c>
      <c r="E51" s="3">
        <f>DATE(108,1,23)</f>
        <v>39470</v>
      </c>
      <c r="F51" s="1" t="s">
        <v>21</v>
      </c>
      <c r="G51" s="1" t="s">
        <v>99</v>
      </c>
      <c r="H51" s="1" t="s">
        <v>134</v>
      </c>
      <c r="I51" s="1" t="s">
        <v>31</v>
      </c>
      <c r="J51" s="4">
        <v>88</v>
      </c>
      <c r="M51" s="7"/>
      <c r="N51" s="5"/>
    </row>
    <row r="52" spans="1:14" ht="12">
      <c r="A52" s="1" t="s">
        <v>137</v>
      </c>
      <c r="B52" s="1" t="s">
        <v>138</v>
      </c>
      <c r="C52" s="2">
        <v>7</v>
      </c>
      <c r="D52" s="3">
        <f>DATE(108,1,24)</f>
        <v>39471</v>
      </c>
      <c r="E52" s="3">
        <f>DATE(108,2,1)</f>
        <v>39479</v>
      </c>
      <c r="F52" s="1" t="s">
        <v>21</v>
      </c>
      <c r="G52" s="1" t="s">
        <v>99</v>
      </c>
      <c r="H52" s="1" t="s">
        <v>139</v>
      </c>
      <c r="I52" s="1" t="s">
        <v>31</v>
      </c>
      <c r="J52" s="4">
        <v>200</v>
      </c>
      <c r="M52" s="7"/>
      <c r="N52" s="5"/>
    </row>
    <row r="53" spans="1:14" ht="12">
      <c r="A53" s="1" t="s">
        <v>140</v>
      </c>
      <c r="B53" s="1" t="s">
        <v>141</v>
      </c>
      <c r="C53" s="2">
        <v>3</v>
      </c>
      <c r="D53" s="3">
        <f>DATE(108,2,4)</f>
        <v>39482</v>
      </c>
      <c r="E53" s="3">
        <f>DATE(108,2,6)</f>
        <v>39484</v>
      </c>
      <c r="F53" s="1" t="s">
        <v>21</v>
      </c>
      <c r="G53" s="1" t="s">
        <v>99</v>
      </c>
      <c r="H53" s="1" t="s">
        <v>139</v>
      </c>
      <c r="I53" s="1" t="s">
        <v>31</v>
      </c>
      <c r="J53" s="4">
        <v>16</v>
      </c>
      <c r="M53" s="7"/>
      <c r="N53" s="5"/>
    </row>
    <row r="54" spans="1:14" ht="12">
      <c r="A54" s="1" t="s">
        <v>142</v>
      </c>
      <c r="B54" s="1" t="s">
        <v>143</v>
      </c>
      <c r="C54" s="2">
        <v>25</v>
      </c>
      <c r="D54" s="3">
        <f>DATE(107,9,26)</f>
        <v>39351</v>
      </c>
      <c r="E54" s="3">
        <f>DATE(107,10,30)</f>
        <v>39385</v>
      </c>
      <c r="F54" s="1" t="s">
        <v>21</v>
      </c>
      <c r="G54" s="1" t="s">
        <v>99</v>
      </c>
      <c r="H54" s="1" t="s">
        <v>144</v>
      </c>
      <c r="I54" s="1" t="s">
        <v>31</v>
      </c>
      <c r="J54" s="4">
        <v>432</v>
      </c>
      <c r="M54" s="7"/>
      <c r="N54" s="5"/>
    </row>
    <row r="55" spans="1:14" ht="12">
      <c r="A55" s="1" t="s">
        <v>145</v>
      </c>
      <c r="B55" s="1" t="s">
        <v>146</v>
      </c>
      <c r="C55" s="2">
        <v>7</v>
      </c>
      <c r="D55" s="3">
        <f>DATE(107,10,31)</f>
        <v>39386</v>
      </c>
      <c r="E55" s="3">
        <f>DATE(107,11,8)</f>
        <v>39394</v>
      </c>
      <c r="F55" s="1" t="s">
        <v>21</v>
      </c>
      <c r="G55" s="1" t="s">
        <v>99</v>
      </c>
      <c r="H55" s="1" t="s">
        <v>144</v>
      </c>
      <c r="I55" s="1" t="s">
        <v>31</v>
      </c>
      <c r="J55" s="4">
        <v>88</v>
      </c>
      <c r="M55" s="7"/>
      <c r="N55" s="5"/>
    </row>
    <row r="56" spans="1:14" ht="12">
      <c r="A56" s="1" t="s">
        <v>147</v>
      </c>
      <c r="B56" s="1" t="s">
        <v>148</v>
      </c>
      <c r="C56" s="2">
        <v>25</v>
      </c>
      <c r="D56" s="3">
        <f>DATE(107,11,9)</f>
        <v>39395</v>
      </c>
      <c r="E56" s="3">
        <f>DATE(107,12,17)</f>
        <v>39433</v>
      </c>
      <c r="F56" s="1" t="s">
        <v>21</v>
      </c>
      <c r="G56" s="1" t="s">
        <v>99</v>
      </c>
      <c r="H56" s="1" t="s">
        <v>149</v>
      </c>
      <c r="I56" s="1" t="s">
        <v>31</v>
      </c>
      <c r="J56" s="4">
        <v>432</v>
      </c>
      <c r="M56" s="7"/>
      <c r="N56" s="5"/>
    </row>
    <row r="57" spans="1:14" ht="12">
      <c r="A57" s="1" t="s">
        <v>150</v>
      </c>
      <c r="B57" s="1" t="s">
        <v>151</v>
      </c>
      <c r="C57" s="2">
        <v>7</v>
      </c>
      <c r="D57" s="3">
        <f>DATE(107,12,18)</f>
        <v>39434</v>
      </c>
      <c r="E57" s="3">
        <f>DATE(108,1,4)</f>
        <v>39451</v>
      </c>
      <c r="F57" s="1" t="s">
        <v>21</v>
      </c>
      <c r="G57" s="1" t="s">
        <v>99</v>
      </c>
      <c r="H57" s="1" t="s">
        <v>149</v>
      </c>
      <c r="I57" s="1" t="s">
        <v>31</v>
      </c>
      <c r="J57" s="4">
        <v>88</v>
      </c>
      <c r="M57" s="7"/>
      <c r="N57" s="5"/>
    </row>
    <row r="58" spans="1:14" ht="12">
      <c r="A58" s="1" t="s">
        <v>152</v>
      </c>
      <c r="B58" s="1" t="s">
        <v>153</v>
      </c>
      <c r="C58" s="2">
        <v>7</v>
      </c>
      <c r="D58" s="3">
        <f>DATE(108,1,7)</f>
        <v>39454</v>
      </c>
      <c r="E58" s="3">
        <f>DATE(108,1,15)</f>
        <v>39462</v>
      </c>
      <c r="F58" s="1" t="s">
        <v>21</v>
      </c>
      <c r="G58" s="1" t="s">
        <v>99</v>
      </c>
      <c r="H58" s="1" t="s">
        <v>154</v>
      </c>
      <c r="I58" s="1" t="s">
        <v>31</v>
      </c>
      <c r="J58" s="4">
        <v>200</v>
      </c>
      <c r="M58" s="7"/>
      <c r="N58" s="5"/>
    </row>
    <row r="59" spans="1:14" ht="12">
      <c r="A59" s="1" t="s">
        <v>155</v>
      </c>
      <c r="B59" s="1" t="s">
        <v>156</v>
      </c>
      <c r="C59" s="2">
        <v>3</v>
      </c>
      <c r="D59" s="3">
        <f>DATE(108,1,16)</f>
        <v>39463</v>
      </c>
      <c r="E59" s="3">
        <f>DATE(108,1,18)</f>
        <v>39465</v>
      </c>
      <c r="F59" s="1" t="s">
        <v>21</v>
      </c>
      <c r="G59" s="1" t="s">
        <v>99</v>
      </c>
      <c r="H59" s="1" t="s">
        <v>154</v>
      </c>
      <c r="I59" s="1" t="s">
        <v>31</v>
      </c>
      <c r="J59" s="4">
        <v>16</v>
      </c>
      <c r="M59" s="7"/>
      <c r="N59" s="5"/>
    </row>
    <row r="60" spans="1:14" ht="12">
      <c r="A60" s="1" t="s">
        <v>157</v>
      </c>
      <c r="B60" s="1" t="s">
        <v>158</v>
      </c>
      <c r="C60" s="2">
        <v>25</v>
      </c>
      <c r="D60" s="3">
        <f>DATE(108,1,21)</f>
        <v>39468</v>
      </c>
      <c r="E60" s="3">
        <f>DATE(108,2,22)</f>
        <v>39500</v>
      </c>
      <c r="F60" s="1" t="s">
        <v>21</v>
      </c>
      <c r="G60" s="1" t="s">
        <v>99</v>
      </c>
      <c r="H60" s="1" t="s">
        <v>159</v>
      </c>
      <c r="I60" s="1" t="s">
        <v>31</v>
      </c>
      <c r="J60" s="4">
        <v>432</v>
      </c>
      <c r="M60" s="7"/>
      <c r="N60" s="5"/>
    </row>
    <row r="61" spans="1:14" ht="12">
      <c r="A61" s="1" t="s">
        <v>160</v>
      </c>
      <c r="B61" s="1" t="s">
        <v>161</v>
      </c>
      <c r="C61" s="2">
        <v>3</v>
      </c>
      <c r="D61" s="3">
        <f>DATE(107,12,18)</f>
        <v>39434</v>
      </c>
      <c r="E61" s="3">
        <f>DATE(107,12,20)</f>
        <v>39436</v>
      </c>
      <c r="F61" s="1" t="s">
        <v>21</v>
      </c>
      <c r="G61" s="1" t="s">
        <v>162</v>
      </c>
      <c r="H61" s="1" t="s">
        <v>163</v>
      </c>
      <c r="I61" s="1" t="s">
        <v>31</v>
      </c>
      <c r="J61" s="4">
        <v>32</v>
      </c>
      <c r="M61" s="7"/>
      <c r="N61" s="5"/>
    </row>
    <row r="62" spans="1:14" ht="12">
      <c r="A62" s="1" t="s">
        <v>164</v>
      </c>
      <c r="B62" s="1" t="s">
        <v>165</v>
      </c>
      <c r="C62" s="2">
        <v>5</v>
      </c>
      <c r="D62" s="3">
        <f>DATE(107,12,21)</f>
        <v>39437</v>
      </c>
      <c r="E62" s="3">
        <f>DATE(108,1,7)</f>
        <v>39454</v>
      </c>
      <c r="F62" s="1" t="s">
        <v>21</v>
      </c>
      <c r="G62" s="1" t="s">
        <v>162</v>
      </c>
      <c r="H62" s="1" t="s">
        <v>163</v>
      </c>
      <c r="I62" s="1" t="s">
        <v>31</v>
      </c>
      <c r="J62" s="4">
        <v>80</v>
      </c>
      <c r="M62" s="7"/>
      <c r="N62" s="5"/>
    </row>
    <row r="63" spans="1:14" ht="12">
      <c r="A63" s="1" t="s">
        <v>166</v>
      </c>
      <c r="B63" s="1" t="s">
        <v>167</v>
      </c>
      <c r="C63" s="2">
        <v>3</v>
      </c>
      <c r="D63" s="3">
        <f>DATE(107,8,22)</f>
        <v>39316</v>
      </c>
      <c r="E63" s="3">
        <f>DATE(107,8,24)</f>
        <v>39318</v>
      </c>
      <c r="F63" s="1" t="s">
        <v>21</v>
      </c>
      <c r="G63" s="1" t="s">
        <v>162</v>
      </c>
      <c r="H63" s="1" t="s">
        <v>168</v>
      </c>
      <c r="I63" s="1" t="s">
        <v>31</v>
      </c>
      <c r="J63" s="4">
        <v>32</v>
      </c>
      <c r="M63" s="7"/>
      <c r="N63" s="5"/>
    </row>
    <row r="64" spans="1:14" ht="12">
      <c r="A64" s="1" t="s">
        <v>169</v>
      </c>
      <c r="B64" s="1" t="s">
        <v>170</v>
      </c>
      <c r="C64" s="2">
        <v>5</v>
      </c>
      <c r="D64" s="3">
        <f>DATE(107,8,27)</f>
        <v>39321</v>
      </c>
      <c r="E64" s="3">
        <f>DATE(107,8,31)</f>
        <v>39325</v>
      </c>
      <c r="F64" s="1" t="s">
        <v>21</v>
      </c>
      <c r="G64" s="1" t="s">
        <v>162</v>
      </c>
      <c r="H64" s="1" t="s">
        <v>168</v>
      </c>
      <c r="I64" s="1" t="s">
        <v>31</v>
      </c>
      <c r="J64" s="4">
        <v>80</v>
      </c>
      <c r="M64" s="7"/>
      <c r="N64" s="5"/>
    </row>
    <row r="65" spans="1:14" ht="12">
      <c r="A65" s="1" t="s">
        <v>171</v>
      </c>
      <c r="B65" s="1" t="s">
        <v>172</v>
      </c>
      <c r="C65" s="2">
        <v>3</v>
      </c>
      <c r="D65" s="3">
        <f>DATE(107,10,16)</f>
        <v>39371</v>
      </c>
      <c r="E65" s="3">
        <f>DATE(107,10,18)</f>
        <v>39373</v>
      </c>
      <c r="F65" s="1" t="s">
        <v>21</v>
      </c>
      <c r="G65" s="1" t="s">
        <v>162</v>
      </c>
      <c r="H65" s="1" t="s">
        <v>168</v>
      </c>
      <c r="I65" s="1" t="s">
        <v>31</v>
      </c>
      <c r="J65" s="4">
        <v>32</v>
      </c>
      <c r="M65" s="7"/>
      <c r="N65" s="5"/>
    </row>
    <row r="66" spans="1:14" ht="12">
      <c r="A66" s="1" t="s">
        <v>173</v>
      </c>
      <c r="B66" s="1" t="s">
        <v>174</v>
      </c>
      <c r="C66" s="2">
        <v>5</v>
      </c>
      <c r="D66" s="3">
        <f>DATE(107,10,19)</f>
        <v>39374</v>
      </c>
      <c r="E66" s="3">
        <f>DATE(107,10,25)</f>
        <v>39380</v>
      </c>
      <c r="F66" s="1" t="s">
        <v>21</v>
      </c>
      <c r="G66" s="1" t="s">
        <v>162</v>
      </c>
      <c r="H66" s="1" t="s">
        <v>168</v>
      </c>
      <c r="I66" s="1" t="s">
        <v>31</v>
      </c>
      <c r="J66" s="4">
        <v>80</v>
      </c>
      <c r="M66" s="7"/>
      <c r="N66" s="5"/>
    </row>
    <row r="67" spans="1:14" ht="12">
      <c r="A67" s="1" t="s">
        <v>175</v>
      </c>
      <c r="B67" s="1" t="s">
        <v>176</v>
      </c>
      <c r="C67" s="2">
        <v>3</v>
      </c>
      <c r="D67" s="3">
        <f>DATE(107,11,19)</f>
        <v>39405</v>
      </c>
      <c r="E67" s="3">
        <f>DATE(107,11,21)</f>
        <v>39407</v>
      </c>
      <c r="F67" s="1" t="s">
        <v>21</v>
      </c>
      <c r="G67" s="1" t="s">
        <v>162</v>
      </c>
      <c r="H67" s="1" t="s">
        <v>177</v>
      </c>
      <c r="I67" s="1" t="s">
        <v>31</v>
      </c>
      <c r="J67" s="4">
        <v>32</v>
      </c>
      <c r="M67" s="7"/>
      <c r="N67" s="5"/>
    </row>
    <row r="68" spans="1:14" ht="12">
      <c r="A68" s="1" t="s">
        <v>178</v>
      </c>
      <c r="B68" s="1" t="s">
        <v>179</v>
      </c>
      <c r="C68" s="2">
        <v>5</v>
      </c>
      <c r="D68" s="3">
        <f>DATE(107,11,22)</f>
        <v>39408</v>
      </c>
      <c r="E68" s="3">
        <f>DATE(107,11,28)</f>
        <v>39414</v>
      </c>
      <c r="F68" s="1" t="s">
        <v>21</v>
      </c>
      <c r="G68" s="1" t="s">
        <v>162</v>
      </c>
      <c r="H68" s="1" t="s">
        <v>177</v>
      </c>
      <c r="I68" s="1" t="s">
        <v>31</v>
      </c>
      <c r="J68" s="4">
        <v>80</v>
      </c>
      <c r="M68" s="7"/>
      <c r="N68" s="5"/>
    </row>
    <row r="69" spans="1:14" ht="12">
      <c r="A69" s="1" t="s">
        <v>180</v>
      </c>
      <c r="B69" s="1" t="s">
        <v>181</v>
      </c>
      <c r="C69" s="2">
        <v>3</v>
      </c>
      <c r="D69" s="3">
        <f>DATE(107,11,19)</f>
        <v>39405</v>
      </c>
      <c r="E69" s="3">
        <f>DATE(107,11,21)</f>
        <v>39407</v>
      </c>
      <c r="F69" s="1" t="s">
        <v>21</v>
      </c>
      <c r="G69" s="1" t="s">
        <v>162</v>
      </c>
      <c r="H69" s="1" t="s">
        <v>177</v>
      </c>
      <c r="I69" s="1" t="s">
        <v>31</v>
      </c>
      <c r="J69" s="4">
        <v>32</v>
      </c>
      <c r="M69" s="7"/>
      <c r="N69" s="5"/>
    </row>
    <row r="70" spans="1:14" ht="12">
      <c r="A70" s="1" t="s">
        <v>182</v>
      </c>
      <c r="B70" s="1" t="s">
        <v>183</v>
      </c>
      <c r="C70" s="2">
        <v>5</v>
      </c>
      <c r="D70" s="3">
        <f>DATE(107,11,22)</f>
        <v>39408</v>
      </c>
      <c r="E70" s="3">
        <f>DATE(107,11,28)</f>
        <v>39414</v>
      </c>
      <c r="F70" s="1" t="s">
        <v>21</v>
      </c>
      <c r="G70" s="1" t="s">
        <v>162</v>
      </c>
      <c r="H70" s="1" t="s">
        <v>177</v>
      </c>
      <c r="I70" s="1" t="s">
        <v>31</v>
      </c>
      <c r="J70" s="4">
        <v>80</v>
      </c>
      <c r="M70" s="7"/>
      <c r="N70" s="5"/>
    </row>
    <row r="71" spans="1:14" ht="12">
      <c r="A71" s="1" t="s">
        <v>184</v>
      </c>
      <c r="B71" s="1" t="s">
        <v>185</v>
      </c>
      <c r="C71" s="2">
        <v>3</v>
      </c>
      <c r="D71" s="3">
        <f>DATE(107,12,18)</f>
        <v>39434</v>
      </c>
      <c r="E71" s="3">
        <f>DATE(107,12,20)</f>
        <v>39436</v>
      </c>
      <c r="F71" s="1" t="s">
        <v>21</v>
      </c>
      <c r="G71" s="1" t="s">
        <v>162</v>
      </c>
      <c r="H71" s="1" t="s">
        <v>186</v>
      </c>
      <c r="I71" s="1" t="s">
        <v>31</v>
      </c>
      <c r="J71" s="4">
        <v>32</v>
      </c>
      <c r="M71" s="7"/>
      <c r="N71" s="5"/>
    </row>
    <row r="72" spans="1:14" ht="12">
      <c r="A72" s="1" t="s">
        <v>187</v>
      </c>
      <c r="B72" s="1" t="s">
        <v>188</v>
      </c>
      <c r="C72" s="2">
        <v>5</v>
      </c>
      <c r="D72" s="3">
        <f>DATE(107,12,21)</f>
        <v>39437</v>
      </c>
      <c r="E72" s="3">
        <f>DATE(108,1,7)</f>
        <v>39454</v>
      </c>
      <c r="F72" s="1" t="s">
        <v>21</v>
      </c>
      <c r="G72" s="1" t="s">
        <v>162</v>
      </c>
      <c r="H72" s="1" t="s">
        <v>186</v>
      </c>
      <c r="I72" s="1" t="s">
        <v>31</v>
      </c>
      <c r="J72" s="4">
        <v>80</v>
      </c>
      <c r="M72" s="7"/>
      <c r="N72" s="5"/>
    </row>
    <row r="73" spans="1:14" ht="12">
      <c r="A73" s="1" t="s">
        <v>189</v>
      </c>
      <c r="B73" s="1" t="s">
        <v>190</v>
      </c>
      <c r="C73" s="2">
        <v>25</v>
      </c>
      <c r="D73" s="3">
        <f>DATE(108,2,7)</f>
        <v>39485</v>
      </c>
      <c r="E73" s="3">
        <f>DATE(108,3,12)</f>
        <v>39519</v>
      </c>
      <c r="F73" s="1" t="s">
        <v>21</v>
      </c>
      <c r="G73" s="1" t="s">
        <v>162</v>
      </c>
      <c r="H73" s="1" t="s">
        <v>186</v>
      </c>
      <c r="I73" s="1" t="s">
        <v>31</v>
      </c>
      <c r="J73" s="4">
        <v>432</v>
      </c>
      <c r="M73" s="7"/>
      <c r="N73" s="5"/>
    </row>
    <row r="74" spans="1:14" ht="12">
      <c r="A74" s="1" t="s">
        <v>191</v>
      </c>
      <c r="B74" s="1" t="s">
        <v>192</v>
      </c>
      <c r="C74" s="2">
        <v>25</v>
      </c>
      <c r="D74" s="3">
        <f>DATE(108,3,13)</f>
        <v>39520</v>
      </c>
      <c r="E74" s="3">
        <f>DATE(108,4,16)</f>
        <v>39554</v>
      </c>
      <c r="F74" s="1" t="s">
        <v>21</v>
      </c>
      <c r="G74" s="1" t="s">
        <v>162</v>
      </c>
      <c r="H74" s="1" t="s">
        <v>193</v>
      </c>
      <c r="I74" s="1" t="s">
        <v>31</v>
      </c>
      <c r="J74" s="4">
        <v>432</v>
      </c>
      <c r="M74" s="7"/>
      <c r="N74" s="5"/>
    </row>
    <row r="75" spans="1:14" ht="12">
      <c r="A75" s="1" t="s">
        <v>194</v>
      </c>
      <c r="B75" s="1" t="s">
        <v>195</v>
      </c>
      <c r="C75" s="2">
        <v>7</v>
      </c>
      <c r="D75" s="3">
        <f>DATE(108,4,17)</f>
        <v>39555</v>
      </c>
      <c r="E75" s="3">
        <f>DATE(108,4,25)</f>
        <v>39563</v>
      </c>
      <c r="F75" s="1" t="s">
        <v>21</v>
      </c>
      <c r="G75" s="1" t="s">
        <v>162</v>
      </c>
      <c r="H75" s="1" t="s">
        <v>193</v>
      </c>
      <c r="I75" s="1" t="s">
        <v>31</v>
      </c>
      <c r="J75" s="4">
        <v>88</v>
      </c>
      <c r="M75" s="7"/>
      <c r="N75" s="5"/>
    </row>
    <row r="76" spans="1:14" ht="12">
      <c r="A76" s="1" t="s">
        <v>196</v>
      </c>
      <c r="B76" s="1" t="s">
        <v>197</v>
      </c>
      <c r="C76" s="2">
        <v>25</v>
      </c>
      <c r="D76" s="3">
        <f>DATE(108,4,28)</f>
        <v>39566</v>
      </c>
      <c r="E76" s="3">
        <f>DATE(108,6,2)</f>
        <v>39601</v>
      </c>
      <c r="F76" s="1" t="s">
        <v>21</v>
      </c>
      <c r="G76" s="1" t="s">
        <v>162</v>
      </c>
      <c r="H76" s="1" t="s">
        <v>198</v>
      </c>
      <c r="I76" s="1" t="s">
        <v>31</v>
      </c>
      <c r="J76" s="4">
        <v>432</v>
      </c>
      <c r="M76" s="7"/>
      <c r="N76" s="5"/>
    </row>
    <row r="77" spans="1:14" ht="12">
      <c r="A77" s="1" t="s">
        <v>199</v>
      </c>
      <c r="B77" s="1" t="s">
        <v>200</v>
      </c>
      <c r="C77" s="2">
        <v>7</v>
      </c>
      <c r="D77" s="3">
        <f>DATE(108,6,3)</f>
        <v>39602</v>
      </c>
      <c r="E77" s="3">
        <f>DATE(108,6,11)</f>
        <v>39610</v>
      </c>
      <c r="F77" s="1" t="s">
        <v>21</v>
      </c>
      <c r="G77" s="1" t="s">
        <v>162</v>
      </c>
      <c r="H77" s="1" t="s">
        <v>198</v>
      </c>
      <c r="I77" s="1" t="s">
        <v>31</v>
      </c>
      <c r="J77" s="4">
        <v>88</v>
      </c>
      <c r="M77" s="7"/>
      <c r="N77" s="5"/>
    </row>
    <row r="78" spans="1:14" ht="12">
      <c r="A78" s="1" t="s">
        <v>201</v>
      </c>
      <c r="B78" s="1" t="s">
        <v>202</v>
      </c>
      <c r="C78" s="2">
        <v>7</v>
      </c>
      <c r="D78" s="3">
        <f>DATE(108,6,12)</f>
        <v>39611</v>
      </c>
      <c r="E78" s="3">
        <f>DATE(108,6,20)</f>
        <v>39619</v>
      </c>
      <c r="F78" s="1" t="s">
        <v>21</v>
      </c>
      <c r="G78" s="1" t="s">
        <v>162</v>
      </c>
      <c r="H78" s="1" t="s">
        <v>203</v>
      </c>
      <c r="I78" s="1" t="s">
        <v>31</v>
      </c>
      <c r="J78" s="4">
        <v>200</v>
      </c>
      <c r="M78" s="7"/>
      <c r="N78" s="5"/>
    </row>
    <row r="79" spans="1:14" ht="12">
      <c r="A79" s="1" t="s">
        <v>204</v>
      </c>
      <c r="B79" s="1" t="s">
        <v>205</v>
      </c>
      <c r="C79" s="2">
        <v>3</v>
      </c>
      <c r="D79" s="3">
        <f>DATE(108,6,23)</f>
        <v>39622</v>
      </c>
      <c r="E79" s="3">
        <f>DATE(108,6,25)</f>
        <v>39624</v>
      </c>
      <c r="F79" s="1" t="s">
        <v>21</v>
      </c>
      <c r="G79" s="1" t="s">
        <v>162</v>
      </c>
      <c r="H79" s="1" t="s">
        <v>203</v>
      </c>
      <c r="I79" s="1" t="s">
        <v>31</v>
      </c>
      <c r="J79" s="4">
        <v>16</v>
      </c>
      <c r="M79" s="7"/>
      <c r="N79" s="5"/>
    </row>
    <row r="80" spans="1:14" ht="12">
      <c r="A80" s="1" t="s">
        <v>206</v>
      </c>
      <c r="B80" s="1" t="s">
        <v>207</v>
      </c>
      <c r="C80" s="2">
        <v>25</v>
      </c>
      <c r="D80" s="3">
        <f>DATE(108,1,21)</f>
        <v>39468</v>
      </c>
      <c r="E80" s="3">
        <f>DATE(108,2,22)</f>
        <v>39500</v>
      </c>
      <c r="F80" s="1" t="s">
        <v>21</v>
      </c>
      <c r="G80" s="1" t="s">
        <v>162</v>
      </c>
      <c r="H80" s="1" t="s">
        <v>208</v>
      </c>
      <c r="I80" s="1" t="s">
        <v>31</v>
      </c>
      <c r="J80" s="4">
        <v>432</v>
      </c>
      <c r="M80" s="7"/>
      <c r="N80" s="5"/>
    </row>
    <row r="81" spans="1:14" ht="12">
      <c r="A81" s="1" t="s">
        <v>209</v>
      </c>
      <c r="B81" s="1" t="s">
        <v>210</v>
      </c>
      <c r="C81" s="2">
        <v>7</v>
      </c>
      <c r="D81" s="3">
        <f>DATE(108,2,25)</f>
        <v>39503</v>
      </c>
      <c r="E81" s="3">
        <f>DATE(108,3,4)</f>
        <v>39511</v>
      </c>
      <c r="F81" s="1" t="s">
        <v>21</v>
      </c>
      <c r="G81" s="1" t="s">
        <v>162</v>
      </c>
      <c r="H81" s="1" t="s">
        <v>208</v>
      </c>
      <c r="I81" s="1" t="s">
        <v>31</v>
      </c>
      <c r="J81" s="4">
        <v>88</v>
      </c>
      <c r="M81" s="7"/>
      <c r="N81" s="5"/>
    </row>
    <row r="82" spans="1:14" ht="12">
      <c r="A82" s="1" t="s">
        <v>211</v>
      </c>
      <c r="B82" s="1" t="s">
        <v>212</v>
      </c>
      <c r="C82" s="2">
        <v>25</v>
      </c>
      <c r="D82" s="3">
        <f>DATE(108,3,5)</f>
        <v>39512</v>
      </c>
      <c r="E82" s="3">
        <f>DATE(108,4,8)</f>
        <v>39546</v>
      </c>
      <c r="F82" s="1" t="s">
        <v>21</v>
      </c>
      <c r="G82" s="1" t="s">
        <v>162</v>
      </c>
      <c r="H82" s="1" t="s">
        <v>213</v>
      </c>
      <c r="I82" s="1" t="s">
        <v>31</v>
      </c>
      <c r="J82" s="4">
        <v>432</v>
      </c>
      <c r="M82" s="7"/>
      <c r="N82" s="5"/>
    </row>
    <row r="83" spans="1:14" ht="12">
      <c r="A83" s="1" t="s">
        <v>214</v>
      </c>
      <c r="B83" s="1" t="s">
        <v>215</v>
      </c>
      <c r="C83" s="2">
        <v>7</v>
      </c>
      <c r="D83" s="3">
        <f>DATE(108,4,9)</f>
        <v>39547</v>
      </c>
      <c r="E83" s="3">
        <f>DATE(108,4,17)</f>
        <v>39555</v>
      </c>
      <c r="F83" s="1" t="s">
        <v>21</v>
      </c>
      <c r="G83" s="1" t="s">
        <v>162</v>
      </c>
      <c r="H83" s="1" t="s">
        <v>213</v>
      </c>
      <c r="I83" s="1" t="s">
        <v>31</v>
      </c>
      <c r="J83" s="4">
        <v>88</v>
      </c>
      <c r="M83" s="7"/>
      <c r="N83" s="5"/>
    </row>
    <row r="84" spans="1:14" ht="12">
      <c r="A84" s="1" t="s">
        <v>216</v>
      </c>
      <c r="B84" s="1" t="s">
        <v>217</v>
      </c>
      <c r="C84" s="2">
        <v>7</v>
      </c>
      <c r="D84" s="3">
        <f>DATE(108,4,18)</f>
        <v>39556</v>
      </c>
      <c r="E84" s="3">
        <f>DATE(108,4,28)</f>
        <v>39566</v>
      </c>
      <c r="F84" s="1" t="s">
        <v>21</v>
      </c>
      <c r="G84" s="1" t="s">
        <v>162</v>
      </c>
      <c r="H84" s="1" t="s">
        <v>218</v>
      </c>
      <c r="I84" s="1" t="s">
        <v>31</v>
      </c>
      <c r="J84" s="4">
        <v>200</v>
      </c>
      <c r="M84" s="7"/>
      <c r="N84" s="5"/>
    </row>
    <row r="85" spans="1:14" ht="12">
      <c r="A85" s="1" t="s">
        <v>219</v>
      </c>
      <c r="B85" s="1" t="s">
        <v>220</v>
      </c>
      <c r="C85" s="2">
        <v>3</v>
      </c>
      <c r="D85" s="3">
        <f>DATE(108,4,29)</f>
        <v>39567</v>
      </c>
      <c r="E85" s="3">
        <f>DATE(108,5,1)</f>
        <v>39569</v>
      </c>
      <c r="F85" s="1" t="s">
        <v>21</v>
      </c>
      <c r="G85" s="1" t="s">
        <v>162</v>
      </c>
      <c r="H85" s="1" t="s">
        <v>218</v>
      </c>
      <c r="I85" s="1" t="s">
        <v>31</v>
      </c>
      <c r="J85" s="4">
        <v>16</v>
      </c>
      <c r="M85" s="7"/>
      <c r="N85" s="5"/>
    </row>
    <row r="86" spans="1:14" ht="12">
      <c r="A86" s="1" t="s">
        <v>221</v>
      </c>
      <c r="B86" s="1" t="s">
        <v>222</v>
      </c>
      <c r="C86" s="2">
        <v>25</v>
      </c>
      <c r="D86" s="3">
        <f>DATE(108,5,2)</f>
        <v>39570</v>
      </c>
      <c r="E86" s="3">
        <f>DATE(108,6,6)</f>
        <v>39605</v>
      </c>
      <c r="F86" s="1" t="s">
        <v>21</v>
      </c>
      <c r="G86" s="1" t="s">
        <v>162</v>
      </c>
      <c r="H86" s="1" t="s">
        <v>159</v>
      </c>
      <c r="I86" s="1" t="s">
        <v>31</v>
      </c>
      <c r="J86" s="4">
        <v>432</v>
      </c>
      <c r="M86" s="7"/>
      <c r="N86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2007-01-05T18:35:50Z</dcterms:created>
  <dcterms:modified xsi:type="dcterms:W3CDTF">2007-01-05T18:50:52Z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