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76" windowWidth="11850" windowHeight="8025" tabRatio="912" activeTab="2"/>
  </bookViews>
  <sheets>
    <sheet name="Chart1" sheetId="1" r:id="rId1"/>
    <sheet name="B vs  r3 o VB" sheetId="2" r:id="rId2"/>
    <sheet name="Conflats" sheetId="3" r:id="rId3"/>
    <sheet name="Field Calculation" sheetId="4" r:id="rId4"/>
  </sheets>
  <definedNames>
    <definedName name="B0" localSheetId="1">'B vs  r3 o VB'!$E$3</definedName>
    <definedName name="B0" localSheetId="2">'Conflats'!$E$3</definedName>
    <definedName name="B0" localSheetId="3">'Field Calculation'!$D$6:$D$6</definedName>
    <definedName name="B0">#REF!</definedName>
    <definedName name="Bin">'Field Calculation'!$D$11:$O$11</definedName>
    <definedName name="Br">'Field Calculation'!$D$29:$O$29</definedName>
    <definedName name="Bth">'Field Calculation'!$D$30:$O$30</definedName>
    <definedName name="d">'Field Calculation'!$D$21</definedName>
    <definedName name="H0">'Field Calculation'!$D$7:$D$7</definedName>
    <definedName name="M">'Field Calculation'!$D$9:$O$9</definedName>
    <definedName name="m_">'Field Calculation'!$D$24:$O$24</definedName>
    <definedName name="mu_r">'Field Calculation'!$4:$4</definedName>
    <definedName name="mu0">'Field Calculation'!$D$20</definedName>
    <definedName name="mur" localSheetId="1">'B vs  r3 o VB'!$E$6:$M$6</definedName>
    <definedName name="mur" localSheetId="2">'Conflats'!$6:$6</definedName>
    <definedName name="mur">#REF!</definedName>
    <definedName name="r_" localSheetId="1">'B vs  r3 o VB'!$B$7:$B$39</definedName>
    <definedName name="r_" localSheetId="2">'Conflats'!$B$7:$B$39</definedName>
    <definedName name="r_" localSheetId="3">'Field Calculation'!$D$26</definedName>
    <definedName name="r_">#REF!</definedName>
    <definedName name="th">'Field Calculation'!$D$27</definedName>
    <definedName name="v">'Field Calculation'!$D$22</definedName>
    <definedName name="Vol" localSheetId="1">'B vs  r3 o VB'!$E$4</definedName>
    <definedName name="Vol" localSheetId="2">'Conflats'!$E$4</definedName>
    <definedName name="Vol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<sst xmlns="http://schemas.openxmlformats.org/spreadsheetml/2006/main" count="114" uniqueCount="84">
  <si>
    <t>B0</t>
  </si>
  <si>
    <t>Vol</t>
  </si>
  <si>
    <t>Estimate of Fields from High Permeable Material</t>
  </si>
  <si>
    <t>Background Field</t>
  </si>
  <si>
    <t>Volume of Material</t>
  </si>
  <si>
    <t>T</t>
  </si>
  <si>
    <t>m^3</t>
  </si>
  <si>
    <t>Distance to Plasma, m</t>
  </si>
  <si>
    <t>Relative Permeablity</t>
  </si>
  <si>
    <t>Field Inside Uniformly Magnetized Sphere</t>
  </si>
  <si>
    <t>Relative Pemeability</t>
  </si>
  <si>
    <t>mu_r</t>
  </si>
  <si>
    <t>Background Flux Density</t>
  </si>
  <si>
    <t>Tesla</t>
  </si>
  <si>
    <t>Background Field Intensity</t>
  </si>
  <si>
    <t>H0</t>
  </si>
  <si>
    <t>amp/m</t>
  </si>
  <si>
    <t>Magnetization</t>
  </si>
  <si>
    <t>M</t>
  </si>
  <si>
    <t>Internal Flux Density</t>
  </si>
  <si>
    <t>Bin</t>
  </si>
  <si>
    <t>Internal Field Intensity</t>
  </si>
  <si>
    <t>Hin</t>
  </si>
  <si>
    <t>Check</t>
  </si>
  <si>
    <t>Remote Field from Uniformly Magnetized Sphere (Dipole Field)</t>
  </si>
  <si>
    <t>Permeability of Vacuum/Air</t>
  </si>
  <si>
    <t>mu0</t>
  </si>
  <si>
    <t>Tesla-m/amp</t>
  </si>
  <si>
    <t>Diameter</t>
  </si>
  <si>
    <t>d</t>
  </si>
  <si>
    <t>m</t>
  </si>
  <si>
    <t>Volume</t>
  </si>
  <si>
    <t>v</t>
  </si>
  <si>
    <t>m3</t>
  </si>
  <si>
    <t>Dipole Moment</t>
  </si>
  <si>
    <t>m_</t>
  </si>
  <si>
    <t>amp-m2</t>
  </si>
  <si>
    <t>Radius (spherical) of Point</t>
  </si>
  <si>
    <t>r</t>
  </si>
  <si>
    <t>Longitude Angle, measured from 'z'</t>
  </si>
  <si>
    <t>th</t>
  </si>
  <si>
    <t>deg</t>
  </si>
  <si>
    <t xml:space="preserve">     (dipole axis)</t>
  </si>
  <si>
    <t>Radial Field From Dipole</t>
  </si>
  <si>
    <t>Br</t>
  </si>
  <si>
    <t>Gauss</t>
  </si>
  <si>
    <t>Longitude Field</t>
  </si>
  <si>
    <t>Bth</t>
  </si>
  <si>
    <t>NOTES</t>
  </si>
  <si>
    <t>Magnetization of sphere  given by</t>
  </si>
  <si>
    <t xml:space="preserve">   M = 3*(mu_r-1)/(mu_r+2)*B0/mu0</t>
  </si>
  <si>
    <t>which was derived from formulas for field from uniformly magnetized sphere:</t>
  </si>
  <si>
    <t xml:space="preserve">   B = 2/3*mu0*M</t>
  </si>
  <si>
    <t xml:space="preserve">   H = -M/3</t>
  </si>
  <si>
    <t>For sphere magnetized by background field (B0 = mu0 * H0) we have</t>
  </si>
  <si>
    <t xml:space="preserve">   B = B0 + 2/3*mu0*M</t>
  </si>
  <si>
    <t xml:space="preserve">   H = H0 - M/3</t>
  </si>
  <si>
    <t xml:space="preserve">with </t>
  </si>
  <si>
    <t xml:space="preserve">   B0 = mu0*H0</t>
  </si>
  <si>
    <t xml:space="preserve">   B = mu*H</t>
  </si>
  <si>
    <t xml:space="preserve">   mu_r = mu/mu0</t>
  </si>
  <si>
    <t>We also find field inside sphere to be</t>
  </si>
  <si>
    <t xml:space="preserve">    B = 3*mu_r/(mu_r+2) * B0</t>
  </si>
  <si>
    <t xml:space="preserve">    H = 3/(mu_r+2) * H0</t>
  </si>
  <si>
    <t xml:space="preserve"> </t>
  </si>
  <si>
    <t>r^3/Vol/B0</t>
  </si>
  <si>
    <t>b</t>
  </si>
  <si>
    <t>Conflat Flanges and Blank Cover Plates</t>
  </si>
  <si>
    <t>Distance</t>
  </si>
  <si>
    <t>Size</t>
  </si>
  <si>
    <t>to Plasma, m</t>
  </si>
  <si>
    <t>2T Operation</t>
  </si>
  <si>
    <t>Local Field</t>
  </si>
  <si>
    <t>Field Error at Plasma, Gauss</t>
  </si>
  <si>
    <t>r^3/(v*b)</t>
  </si>
  <si>
    <t>at Relative Permeability =</t>
  </si>
  <si>
    <t>Conflat Flanges - Data from Varian 'Components 1' Catalog</t>
  </si>
  <si>
    <t>Weight, lbs</t>
  </si>
  <si>
    <t>Volume, m3</t>
  </si>
  <si>
    <t>Size, in</t>
  </si>
  <si>
    <t>Flange</t>
  </si>
  <si>
    <t>Blank</t>
  </si>
  <si>
    <t>Flanges</t>
  </si>
  <si>
    <t>Blank Cover Plates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</si>
</sst>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0.E+00"/>
    <numFmt numFmtId="167" formatCode="0.000000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8"/>
      <name val="Arial"/>
      <family val="0"/>
    </font>
    <font>
      <sz val="18"/>
      <color indexed="8"/>
      <name val="Symbol"/>
      <family val="0"/>
    </font>
    <font>
      <sz val="18"/>
      <color indexed="10"/>
      <name val="Arial"/>
      <family val="0"/>
    </font>
    <font>
      <sz val="18"/>
      <color indexed="10"/>
      <name val="Symbol"/>
      <family val="0"/>
    </font>
    <font>
      <b/>
      <sz val="18.2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sz val="12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1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Estimate of Field Error at Plasma
 from Sphere of Permeable Material</a:t>
            </a:r>
          </a:p>
        </c:rich>
      </c:tx>
      <c:layout>
        <c:manualLayout>
          <c:xMode val="factor"/>
          <c:yMode val="factor"/>
          <c:x val="-0.026"/>
          <c:y val="0.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1875"/>
          <c:w val="0.8055"/>
          <c:h val="0.71075"/>
        </c:manualLayout>
      </c:layout>
      <c:scatterChart>
        <c:scatterStyle val="line"/>
        <c:varyColors val="0"/>
        <c:ser>
          <c:idx val="0"/>
          <c:order val="0"/>
          <c:tx>
            <c:strRef>
              <c:f>'B vs  r3 o VB'!$E$6</c:f>
              <c:strCache>
                <c:ptCount val="1"/>
                <c:pt idx="0">
                  <c:v>1.02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 vs  r3 o VB'!$C$7:$C$39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'B vs  r3 o VB'!$E$7:$E$39</c:f>
              <c:numCache>
                <c:ptCount val="33"/>
                <c:pt idx="0">
                  <c:v>252.9614989540061</c:v>
                </c:pt>
                <c:pt idx="1">
                  <c:v>31.62018736925076</c:v>
                </c:pt>
                <c:pt idx="2">
                  <c:v>9.368944405703932</c:v>
                </c:pt>
                <c:pt idx="3">
                  <c:v>3.952523421156345</c:v>
                </c:pt>
                <c:pt idx="4">
                  <c:v>2.023691991632049</c:v>
                </c:pt>
                <c:pt idx="5">
                  <c:v>1.1711180507129915</c:v>
                </c:pt>
                <c:pt idx="6">
                  <c:v>0.7374970814985604</c:v>
                </c:pt>
                <c:pt idx="7">
                  <c:v>0.49406542764454314</c:v>
                </c:pt>
                <c:pt idx="8">
                  <c:v>0.3469979409519974</c:v>
                </c:pt>
                <c:pt idx="9">
                  <c:v>0.2529614989540061</c:v>
                </c:pt>
                <c:pt idx="10">
                  <c:v>0.19005371822239375</c:v>
                </c:pt>
                <c:pt idx="11">
                  <c:v>0.14638975633912393</c:v>
                </c:pt>
                <c:pt idx="12">
                  <c:v>0.1151395079444725</c:v>
                </c:pt>
                <c:pt idx="13">
                  <c:v>0.09218713518732005</c:v>
                </c:pt>
                <c:pt idx="14">
                  <c:v>0.07495155524563145</c:v>
                </c:pt>
                <c:pt idx="15">
                  <c:v>0.06175817845556789</c:v>
                </c:pt>
                <c:pt idx="16">
                  <c:v>0.05148819437288952</c:v>
                </c:pt>
                <c:pt idx="17">
                  <c:v>0.04337474261899967</c:v>
                </c:pt>
                <c:pt idx="18">
                  <c:v>0.036880230201779586</c:v>
                </c:pt>
                <c:pt idx="19">
                  <c:v>0.03162018736925076</c:v>
                </c:pt>
                <c:pt idx="20">
                  <c:v>0.027314706722168895</c:v>
                </c:pt>
                <c:pt idx="21">
                  <c:v>0.02375671477779922</c:v>
                </c:pt>
                <c:pt idx="22">
                  <c:v>0.02079078646782331</c:v>
                </c:pt>
                <c:pt idx="23">
                  <c:v>0.01829871954239049</c:v>
                </c:pt>
                <c:pt idx="24">
                  <c:v>0.016189535933056394</c:v>
                </c:pt>
                <c:pt idx="25">
                  <c:v>0.014392438493059063</c:v>
                </c:pt>
                <c:pt idx="26">
                  <c:v>0.012851775590814716</c:v>
                </c:pt>
                <c:pt idx="27">
                  <c:v>0.011523391898415006</c:v>
                </c:pt>
                <c:pt idx="28">
                  <c:v>0.010371950426586007</c:v>
                </c:pt>
                <c:pt idx="29">
                  <c:v>0.009368944405703931</c:v>
                </c:pt>
                <c:pt idx="30">
                  <c:v>0.003952523421156345</c:v>
                </c:pt>
                <c:pt idx="31">
                  <c:v>0.0020236919916320492</c:v>
                </c:pt>
                <c:pt idx="32">
                  <c:v>0.00025296149895400616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 vs  r3 o VB'!$F$6</c:f>
              <c:strCache>
                <c:ptCount val="1"/>
                <c:pt idx="0">
                  <c:v>1.03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 vs  r3 o VB'!$C$7:$C$39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'B vs  r3 o VB'!$F$7:$F$39</c:f>
              <c:numCache>
                <c:ptCount val="33"/>
                <c:pt idx="0">
                  <c:v>378.1899637827219</c:v>
                </c:pt>
                <c:pt idx="1">
                  <c:v>47.27374547284024</c:v>
                </c:pt>
                <c:pt idx="2">
                  <c:v>14.007035695656372</c:v>
                </c:pt>
                <c:pt idx="3">
                  <c:v>5.90921818410503</c:v>
                </c:pt>
                <c:pt idx="4">
                  <c:v>3.025519710261776</c:v>
                </c:pt>
                <c:pt idx="5">
                  <c:v>1.7508794619570465</c:v>
                </c:pt>
                <c:pt idx="6">
                  <c:v>1.1025946465968575</c:v>
                </c:pt>
                <c:pt idx="7">
                  <c:v>0.7386522730131287</c:v>
                </c:pt>
                <c:pt idx="8">
                  <c:v>0.5187790998391248</c:v>
                </c:pt>
                <c:pt idx="9">
                  <c:v>0.378189963782722</c:v>
                </c:pt>
                <c:pt idx="10">
                  <c:v>0.28413971734239063</c:v>
                </c:pt>
                <c:pt idx="11">
                  <c:v>0.2188599327446308</c:v>
                </c:pt>
                <c:pt idx="12">
                  <c:v>0.1721392643526272</c:v>
                </c:pt>
                <c:pt idx="13">
                  <c:v>0.13782433082460718</c:v>
                </c:pt>
                <c:pt idx="14">
                  <c:v>0.11205628556525096</c:v>
                </c:pt>
                <c:pt idx="15">
                  <c:v>0.0923315341266411</c:v>
                </c:pt>
                <c:pt idx="16">
                  <c:v>0.07697739950798331</c:v>
                </c:pt>
                <c:pt idx="17">
                  <c:v>0.0648473874798906</c:v>
                </c:pt>
                <c:pt idx="18">
                  <c:v>0.05513776990563086</c:v>
                </c:pt>
                <c:pt idx="19">
                  <c:v>0.04727374547284025</c:v>
                </c:pt>
                <c:pt idx="20">
                  <c:v>0.040836838762846564</c:v>
                </c:pt>
                <c:pt idx="21">
                  <c:v>0.03551746466779883</c:v>
                </c:pt>
                <c:pt idx="22">
                  <c:v>0.03108325501625069</c:v>
                </c:pt>
                <c:pt idx="23">
                  <c:v>0.02735749159307885</c:v>
                </c:pt>
                <c:pt idx="24">
                  <c:v>0.02420415768209421</c:v>
                </c:pt>
                <c:pt idx="25">
                  <c:v>0.0215174080440784</c:v>
                </c:pt>
                <c:pt idx="26">
                  <c:v>0.019214040734782396</c:v>
                </c:pt>
                <c:pt idx="27">
                  <c:v>0.017228041353075898</c:v>
                </c:pt>
                <c:pt idx="28">
                  <c:v>0.015506579350638485</c:v>
                </c:pt>
                <c:pt idx="29">
                  <c:v>0.01400703569565637</c:v>
                </c:pt>
                <c:pt idx="30">
                  <c:v>0.0059092181841050315</c:v>
                </c:pt>
                <c:pt idx="31">
                  <c:v>0.0030255197102617764</c:v>
                </c:pt>
                <c:pt idx="32">
                  <c:v>0.00037818996378272205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 vs  r3 o VB'!$G$6</c:f>
              <c:strCache>
                <c:ptCount val="1"/>
                <c:pt idx="0">
                  <c:v>1.04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 vs  r3 o VB'!$C$7:$C$39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'B vs  r3 o VB'!$G$7:$G$39</c:f>
              <c:numCache>
                <c:ptCount val="33"/>
                <c:pt idx="0">
                  <c:v>502.5945571323015</c:v>
                </c:pt>
                <c:pt idx="1">
                  <c:v>62.824319641537684</c:v>
                </c:pt>
                <c:pt idx="2">
                  <c:v>18.614613227122284</c:v>
                </c:pt>
                <c:pt idx="3">
                  <c:v>7.8530399551922105</c:v>
                </c:pt>
                <c:pt idx="4">
                  <c:v>4.020756457058413</c:v>
                </c:pt>
                <c:pt idx="5">
                  <c:v>2.3268266533902855</c:v>
                </c:pt>
                <c:pt idx="6">
                  <c:v>1.4652902540300343</c:v>
                </c:pt>
                <c:pt idx="7">
                  <c:v>0.9816299943990263</c:v>
                </c:pt>
                <c:pt idx="8">
                  <c:v>0.6894301195230474</c:v>
                </c:pt>
                <c:pt idx="9">
                  <c:v>0.5025945571323016</c:v>
                </c:pt>
                <c:pt idx="10">
                  <c:v>0.3776067296260717</c:v>
                </c:pt>
                <c:pt idx="11">
                  <c:v>0.2908533316737857</c:v>
                </c:pt>
                <c:pt idx="12">
                  <c:v>0.2287640223633598</c:v>
                </c:pt>
                <c:pt idx="13">
                  <c:v>0.1831612817537543</c:v>
                </c:pt>
                <c:pt idx="14">
                  <c:v>0.14891690581697825</c:v>
                </c:pt>
                <c:pt idx="15">
                  <c:v>0.12270374929987829</c:v>
                </c:pt>
                <c:pt idx="16">
                  <c:v>0.10229891250403046</c:v>
                </c:pt>
                <c:pt idx="17">
                  <c:v>0.08617876494038093</c:v>
                </c:pt>
                <c:pt idx="18">
                  <c:v>0.07327519421669364</c:v>
                </c:pt>
                <c:pt idx="19">
                  <c:v>0.0628243196415377</c:v>
                </c:pt>
                <c:pt idx="20">
                  <c:v>0.054270009408519775</c:v>
                </c:pt>
                <c:pt idx="21">
                  <c:v>0.047200841203258966</c:v>
                </c:pt>
                <c:pt idx="22">
                  <c:v>0.04130800995580684</c:v>
                </c:pt>
                <c:pt idx="23">
                  <c:v>0.03635666645922321</c:v>
                </c:pt>
                <c:pt idx="24">
                  <c:v>0.032166051656467305</c:v>
                </c:pt>
                <c:pt idx="25">
                  <c:v>0.028595502795419975</c:v>
                </c:pt>
                <c:pt idx="26">
                  <c:v>0.025534448871223973</c:v>
                </c:pt>
                <c:pt idx="27">
                  <c:v>0.022895160219219286</c:v>
                </c:pt>
                <c:pt idx="28">
                  <c:v>0.020607427821243248</c:v>
                </c:pt>
                <c:pt idx="29">
                  <c:v>0.01861461322712228</c:v>
                </c:pt>
                <c:pt idx="30">
                  <c:v>0.007853039955192213</c:v>
                </c:pt>
                <c:pt idx="31">
                  <c:v>0.004020756457058413</c:v>
                </c:pt>
                <c:pt idx="32">
                  <c:v>0.0005025945571323016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 vs  r3 o VB'!$H$6</c:f>
              <c:strCache>
                <c:ptCount val="1"/>
                <c:pt idx="0">
                  <c:v>1.05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 vs  r3 o VB'!$C$7:$C$39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'B vs  r3 o VB'!$H$7:$H$39</c:f>
              <c:numCache>
                <c:ptCount val="33"/>
                <c:pt idx="0">
                  <c:v>626.1833826566381</c:v>
                </c:pt>
                <c:pt idx="1">
                  <c:v>78.27292283207976</c:v>
                </c:pt>
                <c:pt idx="2">
                  <c:v>23.191977135431046</c:v>
                </c:pt>
                <c:pt idx="3">
                  <c:v>9.78411535400997</c:v>
                </c:pt>
                <c:pt idx="4">
                  <c:v>5.009467061253105</c:v>
                </c:pt>
                <c:pt idx="5">
                  <c:v>2.8989971419288807</c:v>
                </c:pt>
                <c:pt idx="6">
                  <c:v>1.8256075296111907</c:v>
                </c:pt>
                <c:pt idx="7">
                  <c:v>1.2230144192512462</c:v>
                </c:pt>
                <c:pt idx="8">
                  <c:v>0.8589621161270756</c:v>
                </c:pt>
                <c:pt idx="9">
                  <c:v>0.6261833826566381</c:v>
                </c:pt>
                <c:pt idx="10">
                  <c:v>0.4704608434685485</c:v>
                </c:pt>
                <c:pt idx="11">
                  <c:v>0.3623746427411101</c:v>
                </c:pt>
                <c:pt idx="12">
                  <c:v>0.2850174704854975</c:v>
                </c:pt>
                <c:pt idx="13">
                  <c:v>0.22820094120139883</c:v>
                </c:pt>
                <c:pt idx="14">
                  <c:v>0.18553581708344838</c:v>
                </c:pt>
                <c:pt idx="15">
                  <c:v>0.15287680240640578</c:v>
                </c:pt>
                <c:pt idx="16">
                  <c:v>0.12745438279190685</c:v>
                </c:pt>
                <c:pt idx="17">
                  <c:v>0.10737026451588445</c:v>
                </c:pt>
                <c:pt idx="18">
                  <c:v>0.09129368459784783</c:v>
                </c:pt>
                <c:pt idx="19">
                  <c:v>0.07827292283207976</c:v>
                </c:pt>
                <c:pt idx="20">
                  <c:v>0.06761509368930334</c:v>
                </c:pt>
                <c:pt idx="21">
                  <c:v>0.05880760543356856</c:v>
                </c:pt>
                <c:pt idx="22">
                  <c:v>0.05146571732198885</c:v>
                </c:pt>
                <c:pt idx="23">
                  <c:v>0.04529683034263876</c:v>
                </c:pt>
                <c:pt idx="24">
                  <c:v>0.04007573649002484</c:v>
                </c:pt>
                <c:pt idx="25">
                  <c:v>0.03562718381068719</c:v>
                </c:pt>
                <c:pt idx="26">
                  <c:v>0.031813411708410205</c:v>
                </c:pt>
                <c:pt idx="27">
                  <c:v>0.028525117650174854</c:v>
                </c:pt>
                <c:pt idx="28">
                  <c:v>0.02567482810515553</c:v>
                </c:pt>
                <c:pt idx="29">
                  <c:v>0.023191977135431047</c:v>
                </c:pt>
                <c:pt idx="30">
                  <c:v>0.00978411535400997</c:v>
                </c:pt>
                <c:pt idx="31">
                  <c:v>0.005009467061253105</c:v>
                </c:pt>
                <c:pt idx="32">
                  <c:v>0.0006261833826566381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 vs  r3 o VB'!$I$6</c:f>
              <c:strCache>
                <c:ptCount val="1"/>
                <c:pt idx="0">
                  <c:v>1.1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 vs  r3 o VB'!$C$7:$C$39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'B vs  r3 o VB'!$I$7:$I$39</c:f>
              <c:numCache>
                <c:ptCount val="33"/>
                <c:pt idx="0">
                  <c:v>1232.16730135661</c:v>
                </c:pt>
                <c:pt idx="1">
                  <c:v>154.02091266957626</c:v>
                </c:pt>
                <c:pt idx="2">
                  <c:v>45.63582597617076</c:v>
                </c:pt>
                <c:pt idx="3">
                  <c:v>19.252614083697033</c:v>
                </c:pt>
                <c:pt idx="4">
                  <c:v>9.857338410852883</c:v>
                </c:pt>
                <c:pt idx="5">
                  <c:v>5.704478247021345</c:v>
                </c:pt>
                <c:pt idx="6">
                  <c:v>3.5923244937510517</c:v>
                </c:pt>
                <c:pt idx="7">
                  <c:v>2.406576760462129</c:v>
                </c:pt>
                <c:pt idx="8">
                  <c:v>1.6902157768952129</c:v>
                </c:pt>
                <c:pt idx="9">
                  <c:v>1.2321673013566103</c:v>
                </c:pt>
                <c:pt idx="10">
                  <c:v>0.9257455306961758</c:v>
                </c:pt>
                <c:pt idx="11">
                  <c:v>0.7130597808776681</c:v>
                </c:pt>
                <c:pt idx="12">
                  <c:v>0.5608408290198498</c:v>
                </c:pt>
                <c:pt idx="13">
                  <c:v>0.44904056171888146</c:v>
                </c:pt>
                <c:pt idx="14">
                  <c:v>0.365086607809366</c:v>
                </c:pt>
                <c:pt idx="15">
                  <c:v>0.30082209505776614</c:v>
                </c:pt>
                <c:pt idx="16">
                  <c:v>0.2507973338808489</c:v>
                </c:pt>
                <c:pt idx="17">
                  <c:v>0.2112769721119016</c:v>
                </c:pt>
                <c:pt idx="18">
                  <c:v>0.17964241162802314</c:v>
                </c:pt>
                <c:pt idx="19">
                  <c:v>0.1540209126695763</c:v>
                </c:pt>
                <c:pt idx="20">
                  <c:v>0.13304905532411299</c:v>
                </c:pt>
                <c:pt idx="21">
                  <c:v>0.11571819133702198</c:v>
                </c:pt>
                <c:pt idx="22">
                  <c:v>0.10127125021423611</c:v>
                </c:pt>
                <c:pt idx="23">
                  <c:v>0.08913247260970851</c:v>
                </c:pt>
                <c:pt idx="24">
                  <c:v>0.07885870728682307</c:v>
                </c:pt>
                <c:pt idx="25">
                  <c:v>0.07010510362748122</c:v>
                </c:pt>
                <c:pt idx="26">
                  <c:v>0.06260058432945233</c:v>
                </c:pt>
                <c:pt idx="27">
                  <c:v>0.05613007021486018</c:v>
                </c:pt>
                <c:pt idx="28">
                  <c:v>0.05052143594885442</c:v>
                </c:pt>
                <c:pt idx="29">
                  <c:v>0.04563582597617075</c:v>
                </c:pt>
                <c:pt idx="30">
                  <c:v>0.019252614083697037</c:v>
                </c:pt>
                <c:pt idx="31">
                  <c:v>0.009857338410852883</c:v>
                </c:pt>
                <c:pt idx="32">
                  <c:v>0.0012321673013566104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 vs  r3 o VB'!$J$6</c:f>
              <c:strCache>
                <c:ptCount val="1"/>
                <c:pt idx="0">
                  <c:v>1.2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 vs  r3 o VB'!$C$7:$C$39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'B vs  r3 o VB'!$J$7:$J$39</c:f>
              <c:numCache>
                <c:ptCount val="33"/>
                <c:pt idx="0">
                  <c:v>2387.3241463784293</c:v>
                </c:pt>
                <c:pt idx="1">
                  <c:v>298.41551829730366</c:v>
                </c:pt>
                <c:pt idx="2">
                  <c:v>88.41941282883076</c:v>
                </c:pt>
                <c:pt idx="3">
                  <c:v>37.30193978716296</c:v>
                </c:pt>
                <c:pt idx="4">
                  <c:v>19.098593171027442</c:v>
                </c:pt>
                <c:pt idx="5">
                  <c:v>11.052426603603845</c:v>
                </c:pt>
                <c:pt idx="6">
                  <c:v>6.960128706642655</c:v>
                </c:pt>
                <c:pt idx="7">
                  <c:v>4.66274247339537</c:v>
                </c:pt>
                <c:pt idx="8">
                  <c:v>3.2747930677344717</c:v>
                </c:pt>
                <c:pt idx="9">
                  <c:v>2.3873241463784303</c:v>
                </c:pt>
                <c:pt idx="10">
                  <c:v>1.7936319657238389</c:v>
                </c:pt>
                <c:pt idx="11">
                  <c:v>1.3815533254504806</c:v>
                </c:pt>
                <c:pt idx="12">
                  <c:v>1.0866291062259579</c:v>
                </c:pt>
                <c:pt idx="13">
                  <c:v>0.8700160883303318</c:v>
                </c:pt>
                <c:pt idx="14">
                  <c:v>0.7073553026306459</c:v>
                </c:pt>
                <c:pt idx="15">
                  <c:v>0.5828428091744212</c:v>
                </c:pt>
                <c:pt idx="16">
                  <c:v>0.4859198343941442</c:v>
                </c:pt>
                <c:pt idx="17">
                  <c:v>0.40934913346680896</c:v>
                </c:pt>
                <c:pt idx="18">
                  <c:v>0.3480571725292944</c:v>
                </c:pt>
                <c:pt idx="19">
                  <c:v>0.2984155182973038</c:v>
                </c:pt>
                <c:pt idx="20">
                  <c:v>0.25778254469046863</c:v>
                </c:pt>
                <c:pt idx="21">
                  <c:v>0.22420399571547986</c:v>
                </c:pt>
                <c:pt idx="22">
                  <c:v>0.19621304729008227</c:v>
                </c:pt>
                <c:pt idx="23">
                  <c:v>0.17269416568131007</c:v>
                </c:pt>
                <c:pt idx="24">
                  <c:v>0.15278874536821951</c:v>
                </c:pt>
                <c:pt idx="25">
                  <c:v>0.13582863827824473</c:v>
                </c:pt>
                <c:pt idx="26">
                  <c:v>0.12128863213831374</c:v>
                </c:pt>
                <c:pt idx="27">
                  <c:v>0.10875201104129148</c:v>
                </c:pt>
                <c:pt idx="28">
                  <c:v>0.09788528215090533</c:v>
                </c:pt>
                <c:pt idx="29">
                  <c:v>0.08841941282883074</c:v>
                </c:pt>
                <c:pt idx="30">
                  <c:v>0.03730193978716297</c:v>
                </c:pt>
                <c:pt idx="31">
                  <c:v>0.01909859317102744</c:v>
                </c:pt>
                <c:pt idx="32">
                  <c:v>0.00238732414637843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'B vs  r3 o VB'!$K$6</c:f>
              <c:strCache>
                <c:ptCount val="1"/>
                <c:pt idx="0">
                  <c:v>1.4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 vs  r3 o VB'!$C$7:$C$39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'B vs  r3 o VB'!$K$7:$K$39</c:f>
              <c:numCache>
                <c:ptCount val="33"/>
                <c:pt idx="0">
                  <c:v>4493.786628477044</c:v>
                </c:pt>
                <c:pt idx="1">
                  <c:v>561.7233285596305</c:v>
                </c:pt>
                <c:pt idx="2">
                  <c:v>166.43654179544612</c:v>
                </c:pt>
                <c:pt idx="3">
                  <c:v>70.21541606995382</c:v>
                </c:pt>
                <c:pt idx="4">
                  <c:v>35.950293027816365</c:v>
                </c:pt>
                <c:pt idx="5">
                  <c:v>20.804567724430765</c:v>
                </c:pt>
                <c:pt idx="6">
                  <c:v>13.101418741915587</c:v>
                </c:pt>
                <c:pt idx="7">
                  <c:v>8.776927008744227</c:v>
                </c:pt>
                <c:pt idx="8">
                  <c:v>6.164316362794299</c:v>
                </c:pt>
                <c:pt idx="9">
                  <c:v>4.493786628477046</c:v>
                </c:pt>
                <c:pt idx="10">
                  <c:v>3.376248406068403</c:v>
                </c:pt>
                <c:pt idx="11">
                  <c:v>2.6005709655538456</c:v>
                </c:pt>
                <c:pt idx="12">
                  <c:v>2.0454194940723913</c:v>
                </c:pt>
                <c:pt idx="13">
                  <c:v>1.6376773427394484</c:v>
                </c:pt>
                <c:pt idx="14">
                  <c:v>1.3314923343635687</c:v>
                </c:pt>
                <c:pt idx="15">
                  <c:v>1.0971158760930284</c:v>
                </c:pt>
                <c:pt idx="16">
                  <c:v>0.9146726294478008</c:v>
                </c:pt>
                <c:pt idx="17">
                  <c:v>0.7705395453492874</c:v>
                </c:pt>
                <c:pt idx="18">
                  <c:v>0.6551664424080836</c:v>
                </c:pt>
                <c:pt idx="19">
                  <c:v>0.5617233285596307</c:v>
                </c:pt>
                <c:pt idx="20">
                  <c:v>0.48523773118205865</c:v>
                </c:pt>
                <c:pt idx="21">
                  <c:v>0.42203105075855035</c:v>
                </c:pt>
                <c:pt idx="22">
                  <c:v>0.3693422066636843</c:v>
                </c:pt>
                <c:pt idx="23">
                  <c:v>0.3250713706942307</c:v>
                </c:pt>
                <c:pt idx="24">
                  <c:v>0.2876023442225309</c:v>
                </c:pt>
                <c:pt idx="25">
                  <c:v>0.2556774367590489</c:v>
                </c:pt>
                <c:pt idx="26">
                  <c:v>0.22830801343682589</c:v>
                </c:pt>
                <c:pt idx="27">
                  <c:v>0.20470966784243105</c:v>
                </c:pt>
                <c:pt idx="28">
                  <c:v>0.18425464875464534</c:v>
                </c:pt>
                <c:pt idx="29">
                  <c:v>0.1664365417954461</c:v>
                </c:pt>
                <c:pt idx="30">
                  <c:v>0.07021541606995384</c:v>
                </c:pt>
                <c:pt idx="31">
                  <c:v>0.03595029302781636</c:v>
                </c:pt>
                <c:pt idx="32">
                  <c:v>0.004493786628477045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'B vs  r3 o VB'!$L$6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 vs  r3 o VB'!$C$7:$C$39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'B vs  r3 o VB'!$L$7:$L$39</c:f>
              <c:numCache>
                <c:ptCount val="33"/>
                <c:pt idx="0">
                  <c:v>9549.29658551372</c:v>
                </c:pt>
                <c:pt idx="1">
                  <c:v>1193.662073189215</c:v>
                </c:pt>
                <c:pt idx="2">
                  <c:v>353.6776513153231</c:v>
                </c:pt>
                <c:pt idx="3">
                  <c:v>149.2077591486519</c:v>
                </c:pt>
                <c:pt idx="4">
                  <c:v>76.39437268410978</c:v>
                </c:pt>
                <c:pt idx="5">
                  <c:v>44.209706414415386</c:v>
                </c:pt>
                <c:pt idx="6">
                  <c:v>27.84051482657063</c:v>
                </c:pt>
                <c:pt idx="7">
                  <c:v>18.650969893581486</c:v>
                </c:pt>
                <c:pt idx="8">
                  <c:v>13.09917227093789</c:v>
                </c:pt>
                <c:pt idx="9">
                  <c:v>9.549296585513723</c:v>
                </c:pt>
                <c:pt idx="10">
                  <c:v>7.174527862895357</c:v>
                </c:pt>
                <c:pt idx="11">
                  <c:v>5.526213301801923</c:v>
                </c:pt>
                <c:pt idx="12">
                  <c:v>4.346516424903832</c:v>
                </c:pt>
                <c:pt idx="13">
                  <c:v>3.4800643533213287</c:v>
                </c:pt>
                <c:pt idx="14">
                  <c:v>2.829421210522584</c:v>
                </c:pt>
                <c:pt idx="15">
                  <c:v>2.3313712366976858</c:v>
                </c:pt>
                <c:pt idx="16">
                  <c:v>1.943679337576577</c:v>
                </c:pt>
                <c:pt idx="17">
                  <c:v>1.6373965338672363</c:v>
                </c:pt>
                <c:pt idx="18">
                  <c:v>1.392228690117178</c:v>
                </c:pt>
                <c:pt idx="19">
                  <c:v>1.1936620731892154</c:v>
                </c:pt>
                <c:pt idx="20">
                  <c:v>1.0311301787618747</c:v>
                </c:pt>
                <c:pt idx="21">
                  <c:v>0.8968159828619197</c:v>
                </c:pt>
                <c:pt idx="22">
                  <c:v>0.7848521891603293</c:v>
                </c:pt>
                <c:pt idx="23">
                  <c:v>0.6907766627252404</c:v>
                </c:pt>
                <c:pt idx="24">
                  <c:v>0.6111549814728783</c:v>
                </c:pt>
                <c:pt idx="25">
                  <c:v>0.543314553112979</c:v>
                </c:pt>
                <c:pt idx="26">
                  <c:v>0.4851545285532551</c:v>
                </c:pt>
                <c:pt idx="27">
                  <c:v>0.4350080441651661</c:v>
                </c:pt>
                <c:pt idx="28">
                  <c:v>0.3915411286036214</c:v>
                </c:pt>
                <c:pt idx="29">
                  <c:v>0.353677651315323</c:v>
                </c:pt>
                <c:pt idx="30">
                  <c:v>0.14920775914865192</c:v>
                </c:pt>
                <c:pt idx="31">
                  <c:v>0.07639437268410978</c:v>
                </c:pt>
                <c:pt idx="32">
                  <c:v>0.009549296585513723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'B vs  r3 o VB'!$M$6</c:f>
              <c:strCache>
                <c:ptCount val="1"/>
                <c:pt idx="0">
                  <c:v>10000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 vs  r3 o VB'!$C$7:$C$39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'B vs  r3 o VB'!$M$7:$M$39</c:f>
              <c:numCache>
                <c:ptCount val="33"/>
                <c:pt idx="0">
                  <c:v>38185.72947752517</c:v>
                </c:pt>
                <c:pt idx="1">
                  <c:v>4773.2161846906465</c:v>
                </c:pt>
                <c:pt idx="2">
                  <c:v>1414.286276945377</c:v>
                </c:pt>
                <c:pt idx="3">
                  <c:v>596.6520230863308</c:v>
                </c:pt>
                <c:pt idx="4">
                  <c:v>305.48583582020143</c:v>
                </c:pt>
                <c:pt idx="5">
                  <c:v>176.78578461817213</c:v>
                </c:pt>
                <c:pt idx="6">
                  <c:v>111.3286573688781</c:v>
                </c:pt>
                <c:pt idx="7">
                  <c:v>74.58150288579135</c:v>
                </c:pt>
                <c:pt idx="8">
                  <c:v>52.380973220199145</c:v>
                </c:pt>
                <c:pt idx="9">
                  <c:v>38.18572947752518</c:v>
                </c:pt>
                <c:pt idx="10">
                  <c:v>28.689503739688334</c:v>
                </c:pt>
                <c:pt idx="11">
                  <c:v>22.098223077271516</c:v>
                </c:pt>
                <c:pt idx="12">
                  <c:v>17.380850922860798</c:v>
                </c:pt>
                <c:pt idx="13">
                  <c:v>13.916082171109762</c:v>
                </c:pt>
                <c:pt idx="14">
                  <c:v>11.314290215563016</c:v>
                </c:pt>
                <c:pt idx="15">
                  <c:v>9.322687860723919</c:v>
                </c:pt>
                <c:pt idx="16">
                  <c:v>7.77238540149098</c:v>
                </c:pt>
                <c:pt idx="17">
                  <c:v>6.547621652524893</c:v>
                </c:pt>
                <c:pt idx="18">
                  <c:v>5.567244420108643</c:v>
                </c:pt>
                <c:pt idx="19">
                  <c:v>4.773216184690647</c:v>
                </c:pt>
                <c:pt idx="20">
                  <c:v>4.123283606254743</c:v>
                </c:pt>
                <c:pt idx="21">
                  <c:v>3.5861879674610417</c:v>
                </c:pt>
                <c:pt idx="22">
                  <c:v>3.1384671223411846</c:v>
                </c:pt>
                <c:pt idx="23">
                  <c:v>2.7622778846589395</c:v>
                </c:pt>
                <c:pt idx="24">
                  <c:v>2.4438866865616116</c:v>
                </c:pt>
                <c:pt idx="25">
                  <c:v>2.1726063653575998</c:v>
                </c:pt>
                <c:pt idx="26">
                  <c:v>1.9400360451925607</c:v>
                </c:pt>
                <c:pt idx="27">
                  <c:v>1.7395102713887203</c:v>
                </c:pt>
                <c:pt idx="28">
                  <c:v>1.5656947590112422</c:v>
                </c:pt>
                <c:pt idx="29">
                  <c:v>1.414286276945377</c:v>
                </c:pt>
                <c:pt idx="30">
                  <c:v>0.5966520230863309</c:v>
                </c:pt>
                <c:pt idx="31">
                  <c:v>0.30548583582020145</c:v>
                </c:pt>
                <c:pt idx="32">
                  <c:v>0.03818572947752518</c:v>
                </c:pt>
              </c:numCache>
            </c:numRef>
          </c:yVal>
          <c:smooth val="0"/>
        </c:ser>
        <c:axId val="32125242"/>
        <c:axId val="20691723"/>
      </c:scatterChart>
      <c:valAx>
        <c:axId val="32125242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r^3/(Vol*B0), 1/T            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20691723"/>
        <c:crossesAt val="0.001"/>
        <c:crossBetween val="midCat"/>
        <c:dispUnits/>
      </c:valAx>
      <c:valAx>
        <c:axId val="20691723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Total Field Error at Plasma, 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.000" sourceLinked="0"/>
        <c:majorTickMark val="out"/>
        <c:minorTickMark val="out"/>
        <c:tickLblPos val="nextTo"/>
        <c:crossAx val="32125242"/>
        <c:crossesAt val="0.001"/>
        <c:crossBetween val="midCat"/>
        <c:dispUnits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Estimate of Field Error at Plasma
 from Sphere of Permeable Material</a:t>
            </a:r>
          </a:p>
        </c:rich>
      </c:tx>
      <c:layout>
        <c:manualLayout>
          <c:xMode val="factor"/>
          <c:yMode val="factor"/>
          <c:x val="-0.026"/>
          <c:y val="0.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25175"/>
          <c:w val="0.8025"/>
          <c:h val="0.66025"/>
        </c:manualLayout>
      </c:layout>
      <c:scatterChart>
        <c:scatterStyle val="line"/>
        <c:varyColors val="0"/>
        <c:ser>
          <c:idx val="0"/>
          <c:order val="0"/>
          <c:tx>
            <c:strRef>
              <c:f>Conflats!$E$6</c:f>
              <c:strCache>
                <c:ptCount val="1"/>
                <c:pt idx="0">
                  <c:v>1.02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Conflats!$C$7:$C$39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Conflats!$E$7:$E$39</c:f>
              <c:numCache>
                <c:ptCount val="33"/>
                <c:pt idx="0">
                  <c:v>252.9614989540061</c:v>
                </c:pt>
                <c:pt idx="1">
                  <c:v>31.62018736925076</c:v>
                </c:pt>
                <c:pt idx="2">
                  <c:v>9.368944405703932</c:v>
                </c:pt>
                <c:pt idx="3">
                  <c:v>3.952523421156345</c:v>
                </c:pt>
                <c:pt idx="4">
                  <c:v>2.023691991632049</c:v>
                </c:pt>
                <c:pt idx="5">
                  <c:v>1.1711180507129915</c:v>
                </c:pt>
                <c:pt idx="6">
                  <c:v>0.7374970814985604</c:v>
                </c:pt>
                <c:pt idx="7">
                  <c:v>0.49406542764454314</c:v>
                </c:pt>
                <c:pt idx="8">
                  <c:v>0.3469979409519974</c:v>
                </c:pt>
                <c:pt idx="9">
                  <c:v>0.2529614989540061</c:v>
                </c:pt>
                <c:pt idx="10">
                  <c:v>0.19005371822239375</c:v>
                </c:pt>
                <c:pt idx="11">
                  <c:v>0.14638975633912393</c:v>
                </c:pt>
                <c:pt idx="12">
                  <c:v>0.1151395079444725</c:v>
                </c:pt>
                <c:pt idx="13">
                  <c:v>0.09218713518732005</c:v>
                </c:pt>
                <c:pt idx="14">
                  <c:v>0.07495155524563145</c:v>
                </c:pt>
                <c:pt idx="15">
                  <c:v>0.06175817845556789</c:v>
                </c:pt>
                <c:pt idx="16">
                  <c:v>0.05148819437288952</c:v>
                </c:pt>
                <c:pt idx="17">
                  <c:v>0.04337474261899967</c:v>
                </c:pt>
                <c:pt idx="18">
                  <c:v>0.036880230201779586</c:v>
                </c:pt>
                <c:pt idx="19">
                  <c:v>0.03162018736925076</c:v>
                </c:pt>
                <c:pt idx="20">
                  <c:v>0.027314706722168895</c:v>
                </c:pt>
                <c:pt idx="21">
                  <c:v>0.02375671477779922</c:v>
                </c:pt>
                <c:pt idx="22">
                  <c:v>0.02079078646782331</c:v>
                </c:pt>
                <c:pt idx="23">
                  <c:v>0.01829871954239049</c:v>
                </c:pt>
                <c:pt idx="24">
                  <c:v>0.016189535933056394</c:v>
                </c:pt>
                <c:pt idx="25">
                  <c:v>0.014392438493059063</c:v>
                </c:pt>
                <c:pt idx="26">
                  <c:v>0.012851775590814716</c:v>
                </c:pt>
                <c:pt idx="27">
                  <c:v>0.011523391898415006</c:v>
                </c:pt>
                <c:pt idx="28">
                  <c:v>0.010371950426586007</c:v>
                </c:pt>
                <c:pt idx="29">
                  <c:v>0.009368944405703931</c:v>
                </c:pt>
                <c:pt idx="30">
                  <c:v>0.003952523421156345</c:v>
                </c:pt>
                <c:pt idx="31">
                  <c:v>0.0020236919916320492</c:v>
                </c:pt>
                <c:pt idx="32">
                  <c:v>0.00025296149895400616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Conflats!$F$6</c:f>
              <c:strCache>
                <c:ptCount val="1"/>
                <c:pt idx="0">
                  <c:v>1.03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Conflats!$C$7:$C$39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Conflats!$F$7:$F$39</c:f>
              <c:numCache>
                <c:ptCount val="33"/>
                <c:pt idx="0">
                  <c:v>378.1899637827219</c:v>
                </c:pt>
                <c:pt idx="1">
                  <c:v>47.27374547284024</c:v>
                </c:pt>
                <c:pt idx="2">
                  <c:v>14.007035695656372</c:v>
                </c:pt>
                <c:pt idx="3">
                  <c:v>5.90921818410503</c:v>
                </c:pt>
                <c:pt idx="4">
                  <c:v>3.025519710261776</c:v>
                </c:pt>
                <c:pt idx="5">
                  <c:v>1.7508794619570465</c:v>
                </c:pt>
                <c:pt idx="6">
                  <c:v>1.1025946465968575</c:v>
                </c:pt>
                <c:pt idx="7">
                  <c:v>0.7386522730131287</c:v>
                </c:pt>
                <c:pt idx="8">
                  <c:v>0.5187790998391248</c:v>
                </c:pt>
                <c:pt idx="9">
                  <c:v>0.378189963782722</c:v>
                </c:pt>
                <c:pt idx="10">
                  <c:v>0.28413971734239063</c:v>
                </c:pt>
                <c:pt idx="11">
                  <c:v>0.2188599327446308</c:v>
                </c:pt>
                <c:pt idx="12">
                  <c:v>0.1721392643526272</c:v>
                </c:pt>
                <c:pt idx="13">
                  <c:v>0.13782433082460718</c:v>
                </c:pt>
                <c:pt idx="14">
                  <c:v>0.11205628556525096</c:v>
                </c:pt>
                <c:pt idx="15">
                  <c:v>0.0923315341266411</c:v>
                </c:pt>
                <c:pt idx="16">
                  <c:v>0.07697739950798331</c:v>
                </c:pt>
                <c:pt idx="17">
                  <c:v>0.0648473874798906</c:v>
                </c:pt>
                <c:pt idx="18">
                  <c:v>0.05513776990563086</c:v>
                </c:pt>
                <c:pt idx="19">
                  <c:v>0.04727374547284025</c:v>
                </c:pt>
                <c:pt idx="20">
                  <c:v>0.040836838762846564</c:v>
                </c:pt>
                <c:pt idx="21">
                  <c:v>0.03551746466779883</c:v>
                </c:pt>
                <c:pt idx="22">
                  <c:v>0.03108325501625069</c:v>
                </c:pt>
                <c:pt idx="23">
                  <c:v>0.02735749159307885</c:v>
                </c:pt>
                <c:pt idx="24">
                  <c:v>0.02420415768209421</c:v>
                </c:pt>
                <c:pt idx="25">
                  <c:v>0.0215174080440784</c:v>
                </c:pt>
                <c:pt idx="26">
                  <c:v>0.019214040734782396</c:v>
                </c:pt>
                <c:pt idx="27">
                  <c:v>0.017228041353075898</c:v>
                </c:pt>
                <c:pt idx="28">
                  <c:v>0.015506579350638485</c:v>
                </c:pt>
                <c:pt idx="29">
                  <c:v>0.01400703569565637</c:v>
                </c:pt>
                <c:pt idx="30">
                  <c:v>0.0059092181841050315</c:v>
                </c:pt>
                <c:pt idx="31">
                  <c:v>0.0030255197102617764</c:v>
                </c:pt>
                <c:pt idx="32">
                  <c:v>0.00037818996378272205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Conflats!$G$6</c:f>
              <c:strCache>
                <c:ptCount val="1"/>
                <c:pt idx="0">
                  <c:v>1.04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Conflats!$C$7:$C$39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Conflats!$G$7:$G$39</c:f>
              <c:numCache>
                <c:ptCount val="33"/>
                <c:pt idx="0">
                  <c:v>502.5945571323015</c:v>
                </c:pt>
                <c:pt idx="1">
                  <c:v>62.824319641537684</c:v>
                </c:pt>
                <c:pt idx="2">
                  <c:v>18.614613227122284</c:v>
                </c:pt>
                <c:pt idx="3">
                  <c:v>7.8530399551922105</c:v>
                </c:pt>
                <c:pt idx="4">
                  <c:v>4.020756457058413</c:v>
                </c:pt>
                <c:pt idx="5">
                  <c:v>2.3268266533902855</c:v>
                </c:pt>
                <c:pt idx="6">
                  <c:v>1.4652902540300343</c:v>
                </c:pt>
                <c:pt idx="7">
                  <c:v>0.9816299943990263</c:v>
                </c:pt>
                <c:pt idx="8">
                  <c:v>0.6894301195230474</c:v>
                </c:pt>
                <c:pt idx="9">
                  <c:v>0.5025945571323016</c:v>
                </c:pt>
                <c:pt idx="10">
                  <c:v>0.3776067296260717</c:v>
                </c:pt>
                <c:pt idx="11">
                  <c:v>0.2908533316737857</c:v>
                </c:pt>
                <c:pt idx="12">
                  <c:v>0.2287640223633598</c:v>
                </c:pt>
                <c:pt idx="13">
                  <c:v>0.1831612817537543</c:v>
                </c:pt>
                <c:pt idx="14">
                  <c:v>0.14891690581697825</c:v>
                </c:pt>
                <c:pt idx="15">
                  <c:v>0.12270374929987829</c:v>
                </c:pt>
                <c:pt idx="16">
                  <c:v>0.10229891250403046</c:v>
                </c:pt>
                <c:pt idx="17">
                  <c:v>0.08617876494038093</c:v>
                </c:pt>
                <c:pt idx="18">
                  <c:v>0.07327519421669364</c:v>
                </c:pt>
                <c:pt idx="19">
                  <c:v>0.0628243196415377</c:v>
                </c:pt>
                <c:pt idx="20">
                  <c:v>0.054270009408519775</c:v>
                </c:pt>
                <c:pt idx="21">
                  <c:v>0.047200841203258966</c:v>
                </c:pt>
                <c:pt idx="22">
                  <c:v>0.04130800995580684</c:v>
                </c:pt>
                <c:pt idx="23">
                  <c:v>0.03635666645922321</c:v>
                </c:pt>
                <c:pt idx="24">
                  <c:v>0.032166051656467305</c:v>
                </c:pt>
                <c:pt idx="25">
                  <c:v>0.028595502795419975</c:v>
                </c:pt>
                <c:pt idx="26">
                  <c:v>0.025534448871223973</c:v>
                </c:pt>
                <c:pt idx="27">
                  <c:v>0.022895160219219286</c:v>
                </c:pt>
                <c:pt idx="28">
                  <c:v>0.020607427821243248</c:v>
                </c:pt>
                <c:pt idx="29">
                  <c:v>0.01861461322712228</c:v>
                </c:pt>
                <c:pt idx="30">
                  <c:v>0.007853039955192213</c:v>
                </c:pt>
                <c:pt idx="31">
                  <c:v>0.004020756457058413</c:v>
                </c:pt>
                <c:pt idx="32">
                  <c:v>0.0005025945571323016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Conflats!$H$6</c:f>
              <c:strCache>
                <c:ptCount val="1"/>
                <c:pt idx="0">
                  <c:v>1.05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Conflats!$C$7:$C$39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Conflats!$H$7:$H$39</c:f>
              <c:numCache>
                <c:ptCount val="33"/>
                <c:pt idx="0">
                  <c:v>626.1833826566381</c:v>
                </c:pt>
                <c:pt idx="1">
                  <c:v>78.27292283207976</c:v>
                </c:pt>
                <c:pt idx="2">
                  <c:v>23.191977135431046</c:v>
                </c:pt>
                <c:pt idx="3">
                  <c:v>9.78411535400997</c:v>
                </c:pt>
                <c:pt idx="4">
                  <c:v>5.009467061253105</c:v>
                </c:pt>
                <c:pt idx="5">
                  <c:v>2.8989971419288807</c:v>
                </c:pt>
                <c:pt idx="6">
                  <c:v>1.8256075296111907</c:v>
                </c:pt>
                <c:pt idx="7">
                  <c:v>1.2230144192512462</c:v>
                </c:pt>
                <c:pt idx="8">
                  <c:v>0.8589621161270756</c:v>
                </c:pt>
                <c:pt idx="9">
                  <c:v>0.6261833826566381</c:v>
                </c:pt>
                <c:pt idx="10">
                  <c:v>0.4704608434685485</c:v>
                </c:pt>
                <c:pt idx="11">
                  <c:v>0.3623746427411101</c:v>
                </c:pt>
                <c:pt idx="12">
                  <c:v>0.2850174704854975</c:v>
                </c:pt>
                <c:pt idx="13">
                  <c:v>0.22820094120139883</c:v>
                </c:pt>
                <c:pt idx="14">
                  <c:v>0.18553581708344838</c:v>
                </c:pt>
                <c:pt idx="15">
                  <c:v>0.15287680240640578</c:v>
                </c:pt>
                <c:pt idx="16">
                  <c:v>0.12745438279190685</c:v>
                </c:pt>
                <c:pt idx="17">
                  <c:v>0.10737026451588445</c:v>
                </c:pt>
                <c:pt idx="18">
                  <c:v>0.09129368459784783</c:v>
                </c:pt>
                <c:pt idx="19">
                  <c:v>0.07827292283207976</c:v>
                </c:pt>
                <c:pt idx="20">
                  <c:v>0.06761509368930334</c:v>
                </c:pt>
                <c:pt idx="21">
                  <c:v>0.05880760543356856</c:v>
                </c:pt>
                <c:pt idx="22">
                  <c:v>0.05146571732198885</c:v>
                </c:pt>
                <c:pt idx="23">
                  <c:v>0.04529683034263876</c:v>
                </c:pt>
                <c:pt idx="24">
                  <c:v>0.04007573649002484</c:v>
                </c:pt>
                <c:pt idx="25">
                  <c:v>0.03562718381068719</c:v>
                </c:pt>
                <c:pt idx="26">
                  <c:v>0.031813411708410205</c:v>
                </c:pt>
                <c:pt idx="27">
                  <c:v>0.028525117650174854</c:v>
                </c:pt>
                <c:pt idx="28">
                  <c:v>0.02567482810515553</c:v>
                </c:pt>
                <c:pt idx="29">
                  <c:v>0.023191977135431047</c:v>
                </c:pt>
                <c:pt idx="30">
                  <c:v>0.00978411535400997</c:v>
                </c:pt>
                <c:pt idx="31">
                  <c:v>0.005009467061253105</c:v>
                </c:pt>
                <c:pt idx="32">
                  <c:v>0.0006261833826566381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Conflats!$I$6</c:f>
              <c:strCache>
                <c:ptCount val="1"/>
                <c:pt idx="0">
                  <c:v>1.1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Conflats!$C$7:$C$39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Conflats!$I$7:$I$39</c:f>
              <c:numCache>
                <c:ptCount val="33"/>
                <c:pt idx="0">
                  <c:v>1232.16730135661</c:v>
                </c:pt>
                <c:pt idx="1">
                  <c:v>154.02091266957626</c:v>
                </c:pt>
                <c:pt idx="2">
                  <c:v>45.63582597617076</c:v>
                </c:pt>
                <c:pt idx="3">
                  <c:v>19.252614083697033</c:v>
                </c:pt>
                <c:pt idx="4">
                  <c:v>9.857338410852883</c:v>
                </c:pt>
                <c:pt idx="5">
                  <c:v>5.704478247021345</c:v>
                </c:pt>
                <c:pt idx="6">
                  <c:v>3.5923244937510517</c:v>
                </c:pt>
                <c:pt idx="7">
                  <c:v>2.406576760462129</c:v>
                </c:pt>
                <c:pt idx="8">
                  <c:v>1.6902157768952129</c:v>
                </c:pt>
                <c:pt idx="9">
                  <c:v>1.2321673013566103</c:v>
                </c:pt>
                <c:pt idx="10">
                  <c:v>0.9257455306961758</c:v>
                </c:pt>
                <c:pt idx="11">
                  <c:v>0.7130597808776681</c:v>
                </c:pt>
                <c:pt idx="12">
                  <c:v>0.5608408290198498</c:v>
                </c:pt>
                <c:pt idx="13">
                  <c:v>0.44904056171888146</c:v>
                </c:pt>
                <c:pt idx="14">
                  <c:v>0.365086607809366</c:v>
                </c:pt>
                <c:pt idx="15">
                  <c:v>0.30082209505776614</c:v>
                </c:pt>
                <c:pt idx="16">
                  <c:v>0.2507973338808489</c:v>
                </c:pt>
                <c:pt idx="17">
                  <c:v>0.2112769721119016</c:v>
                </c:pt>
                <c:pt idx="18">
                  <c:v>0.17964241162802314</c:v>
                </c:pt>
                <c:pt idx="19">
                  <c:v>0.1540209126695763</c:v>
                </c:pt>
                <c:pt idx="20">
                  <c:v>0.13304905532411299</c:v>
                </c:pt>
                <c:pt idx="21">
                  <c:v>0.11571819133702198</c:v>
                </c:pt>
                <c:pt idx="22">
                  <c:v>0.10127125021423611</c:v>
                </c:pt>
                <c:pt idx="23">
                  <c:v>0.08913247260970851</c:v>
                </c:pt>
                <c:pt idx="24">
                  <c:v>0.07885870728682307</c:v>
                </c:pt>
                <c:pt idx="25">
                  <c:v>0.07010510362748122</c:v>
                </c:pt>
                <c:pt idx="26">
                  <c:v>0.06260058432945233</c:v>
                </c:pt>
                <c:pt idx="27">
                  <c:v>0.05613007021486018</c:v>
                </c:pt>
                <c:pt idx="28">
                  <c:v>0.05052143594885442</c:v>
                </c:pt>
                <c:pt idx="29">
                  <c:v>0.04563582597617075</c:v>
                </c:pt>
                <c:pt idx="30">
                  <c:v>0.019252614083697037</c:v>
                </c:pt>
                <c:pt idx="31">
                  <c:v>0.009857338410852883</c:v>
                </c:pt>
                <c:pt idx="32">
                  <c:v>0.0012321673013566104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Conflats!$J$6</c:f>
              <c:strCache>
                <c:ptCount val="1"/>
                <c:pt idx="0">
                  <c:v>1.2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Conflats!$C$7:$C$39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Conflats!$J$7:$J$39</c:f>
              <c:numCache>
                <c:ptCount val="33"/>
                <c:pt idx="0">
                  <c:v>2387.3241463784293</c:v>
                </c:pt>
                <c:pt idx="1">
                  <c:v>298.41551829730366</c:v>
                </c:pt>
                <c:pt idx="2">
                  <c:v>88.41941282883076</c:v>
                </c:pt>
                <c:pt idx="3">
                  <c:v>37.30193978716296</c:v>
                </c:pt>
                <c:pt idx="4">
                  <c:v>19.098593171027442</c:v>
                </c:pt>
                <c:pt idx="5">
                  <c:v>11.052426603603845</c:v>
                </c:pt>
                <c:pt idx="6">
                  <c:v>6.960128706642655</c:v>
                </c:pt>
                <c:pt idx="7">
                  <c:v>4.66274247339537</c:v>
                </c:pt>
                <c:pt idx="8">
                  <c:v>3.2747930677344717</c:v>
                </c:pt>
                <c:pt idx="9">
                  <c:v>2.3873241463784303</c:v>
                </c:pt>
                <c:pt idx="10">
                  <c:v>1.7936319657238389</c:v>
                </c:pt>
                <c:pt idx="11">
                  <c:v>1.3815533254504806</c:v>
                </c:pt>
                <c:pt idx="12">
                  <c:v>1.0866291062259579</c:v>
                </c:pt>
                <c:pt idx="13">
                  <c:v>0.8700160883303318</c:v>
                </c:pt>
                <c:pt idx="14">
                  <c:v>0.7073553026306459</c:v>
                </c:pt>
                <c:pt idx="15">
                  <c:v>0.5828428091744212</c:v>
                </c:pt>
                <c:pt idx="16">
                  <c:v>0.4859198343941442</c:v>
                </c:pt>
                <c:pt idx="17">
                  <c:v>0.40934913346680896</c:v>
                </c:pt>
                <c:pt idx="18">
                  <c:v>0.3480571725292944</c:v>
                </c:pt>
                <c:pt idx="19">
                  <c:v>0.2984155182973038</c:v>
                </c:pt>
                <c:pt idx="20">
                  <c:v>0.25778254469046863</c:v>
                </c:pt>
                <c:pt idx="21">
                  <c:v>0.22420399571547986</c:v>
                </c:pt>
                <c:pt idx="22">
                  <c:v>0.19621304729008227</c:v>
                </c:pt>
                <c:pt idx="23">
                  <c:v>0.17269416568131007</c:v>
                </c:pt>
                <c:pt idx="24">
                  <c:v>0.15278874536821951</c:v>
                </c:pt>
                <c:pt idx="25">
                  <c:v>0.13582863827824473</c:v>
                </c:pt>
                <c:pt idx="26">
                  <c:v>0.12128863213831374</c:v>
                </c:pt>
                <c:pt idx="27">
                  <c:v>0.10875201104129148</c:v>
                </c:pt>
                <c:pt idx="28">
                  <c:v>0.09788528215090533</c:v>
                </c:pt>
                <c:pt idx="29">
                  <c:v>0.08841941282883074</c:v>
                </c:pt>
                <c:pt idx="30">
                  <c:v>0.03730193978716297</c:v>
                </c:pt>
                <c:pt idx="31">
                  <c:v>0.01909859317102744</c:v>
                </c:pt>
                <c:pt idx="32">
                  <c:v>0.00238732414637843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Conflats!$K$6</c:f>
              <c:strCache>
                <c:ptCount val="1"/>
                <c:pt idx="0">
                  <c:v>1.4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Conflats!$C$7:$C$39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Conflats!$K$7:$K$39</c:f>
              <c:numCache>
                <c:ptCount val="33"/>
                <c:pt idx="0">
                  <c:v>4493.786628477044</c:v>
                </c:pt>
                <c:pt idx="1">
                  <c:v>561.7233285596305</c:v>
                </c:pt>
                <c:pt idx="2">
                  <c:v>166.43654179544612</c:v>
                </c:pt>
                <c:pt idx="3">
                  <c:v>70.21541606995382</c:v>
                </c:pt>
                <c:pt idx="4">
                  <c:v>35.950293027816365</c:v>
                </c:pt>
                <c:pt idx="5">
                  <c:v>20.804567724430765</c:v>
                </c:pt>
                <c:pt idx="6">
                  <c:v>13.101418741915587</c:v>
                </c:pt>
                <c:pt idx="7">
                  <c:v>8.776927008744227</c:v>
                </c:pt>
                <c:pt idx="8">
                  <c:v>6.164316362794299</c:v>
                </c:pt>
                <c:pt idx="9">
                  <c:v>4.493786628477046</c:v>
                </c:pt>
                <c:pt idx="10">
                  <c:v>3.376248406068403</c:v>
                </c:pt>
                <c:pt idx="11">
                  <c:v>2.6005709655538456</c:v>
                </c:pt>
                <c:pt idx="12">
                  <c:v>2.0454194940723913</c:v>
                </c:pt>
                <c:pt idx="13">
                  <c:v>1.6376773427394484</c:v>
                </c:pt>
                <c:pt idx="14">
                  <c:v>1.3314923343635687</c:v>
                </c:pt>
                <c:pt idx="15">
                  <c:v>1.0971158760930284</c:v>
                </c:pt>
                <c:pt idx="16">
                  <c:v>0.9146726294478008</c:v>
                </c:pt>
                <c:pt idx="17">
                  <c:v>0.7705395453492874</c:v>
                </c:pt>
                <c:pt idx="18">
                  <c:v>0.6551664424080836</c:v>
                </c:pt>
                <c:pt idx="19">
                  <c:v>0.5617233285596307</c:v>
                </c:pt>
                <c:pt idx="20">
                  <c:v>0.48523773118205865</c:v>
                </c:pt>
                <c:pt idx="21">
                  <c:v>0.42203105075855035</c:v>
                </c:pt>
                <c:pt idx="22">
                  <c:v>0.3693422066636843</c:v>
                </c:pt>
                <c:pt idx="23">
                  <c:v>0.3250713706942307</c:v>
                </c:pt>
                <c:pt idx="24">
                  <c:v>0.2876023442225309</c:v>
                </c:pt>
                <c:pt idx="25">
                  <c:v>0.2556774367590489</c:v>
                </c:pt>
                <c:pt idx="26">
                  <c:v>0.22830801343682589</c:v>
                </c:pt>
                <c:pt idx="27">
                  <c:v>0.20470966784243105</c:v>
                </c:pt>
                <c:pt idx="28">
                  <c:v>0.18425464875464534</c:v>
                </c:pt>
                <c:pt idx="29">
                  <c:v>0.1664365417954461</c:v>
                </c:pt>
                <c:pt idx="30">
                  <c:v>0.07021541606995384</c:v>
                </c:pt>
                <c:pt idx="31">
                  <c:v>0.03595029302781636</c:v>
                </c:pt>
                <c:pt idx="32">
                  <c:v>0.004493786628477045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Conflats!$L$6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Conflats!$C$7:$C$39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Conflats!$L$7:$L$39</c:f>
              <c:numCache>
                <c:ptCount val="33"/>
                <c:pt idx="0">
                  <c:v>9549.29658551372</c:v>
                </c:pt>
                <c:pt idx="1">
                  <c:v>1193.662073189215</c:v>
                </c:pt>
                <c:pt idx="2">
                  <c:v>353.6776513153231</c:v>
                </c:pt>
                <c:pt idx="3">
                  <c:v>149.2077591486519</c:v>
                </c:pt>
                <c:pt idx="4">
                  <c:v>76.39437268410978</c:v>
                </c:pt>
                <c:pt idx="5">
                  <c:v>44.209706414415386</c:v>
                </c:pt>
                <c:pt idx="6">
                  <c:v>27.84051482657063</c:v>
                </c:pt>
                <c:pt idx="7">
                  <c:v>18.650969893581486</c:v>
                </c:pt>
                <c:pt idx="8">
                  <c:v>13.09917227093789</c:v>
                </c:pt>
                <c:pt idx="9">
                  <c:v>9.549296585513723</c:v>
                </c:pt>
                <c:pt idx="10">
                  <c:v>7.174527862895357</c:v>
                </c:pt>
                <c:pt idx="11">
                  <c:v>5.526213301801923</c:v>
                </c:pt>
                <c:pt idx="12">
                  <c:v>4.346516424903832</c:v>
                </c:pt>
                <c:pt idx="13">
                  <c:v>3.4800643533213287</c:v>
                </c:pt>
                <c:pt idx="14">
                  <c:v>2.829421210522584</c:v>
                </c:pt>
                <c:pt idx="15">
                  <c:v>2.3313712366976858</c:v>
                </c:pt>
                <c:pt idx="16">
                  <c:v>1.943679337576577</c:v>
                </c:pt>
                <c:pt idx="17">
                  <c:v>1.6373965338672363</c:v>
                </c:pt>
                <c:pt idx="18">
                  <c:v>1.392228690117178</c:v>
                </c:pt>
                <c:pt idx="19">
                  <c:v>1.1936620731892154</c:v>
                </c:pt>
                <c:pt idx="20">
                  <c:v>1.0311301787618747</c:v>
                </c:pt>
                <c:pt idx="21">
                  <c:v>0.8968159828619197</c:v>
                </c:pt>
                <c:pt idx="22">
                  <c:v>0.7848521891603293</c:v>
                </c:pt>
                <c:pt idx="23">
                  <c:v>0.6907766627252404</c:v>
                </c:pt>
                <c:pt idx="24">
                  <c:v>0.6111549814728783</c:v>
                </c:pt>
                <c:pt idx="25">
                  <c:v>0.543314553112979</c:v>
                </c:pt>
                <c:pt idx="26">
                  <c:v>0.4851545285532551</c:v>
                </c:pt>
                <c:pt idx="27">
                  <c:v>0.4350080441651661</c:v>
                </c:pt>
                <c:pt idx="28">
                  <c:v>0.3915411286036214</c:v>
                </c:pt>
                <c:pt idx="29">
                  <c:v>0.353677651315323</c:v>
                </c:pt>
                <c:pt idx="30">
                  <c:v>0.14920775914865192</c:v>
                </c:pt>
                <c:pt idx="31">
                  <c:v>0.07639437268410978</c:v>
                </c:pt>
                <c:pt idx="32">
                  <c:v>0.009549296585513723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Conflats!$M$6</c:f>
              <c:strCache>
                <c:ptCount val="1"/>
                <c:pt idx="0">
                  <c:v>10000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Conflats!$C$7:$C$39</c:f>
              <c:numCache>
                <c:ptCount val="33"/>
                <c:pt idx="0">
                  <c:v>0.125</c:v>
                </c:pt>
                <c:pt idx="1">
                  <c:v>1</c:v>
                </c:pt>
                <c:pt idx="2">
                  <c:v>3.374999999999999</c:v>
                </c:pt>
                <c:pt idx="3">
                  <c:v>8</c:v>
                </c:pt>
                <c:pt idx="4">
                  <c:v>15.624999999999996</c:v>
                </c:pt>
                <c:pt idx="5">
                  <c:v>26.999999999999993</c:v>
                </c:pt>
                <c:pt idx="6">
                  <c:v>42.87499999999998</c:v>
                </c:pt>
                <c:pt idx="7">
                  <c:v>64</c:v>
                </c:pt>
                <c:pt idx="8">
                  <c:v>91.12499999999999</c:v>
                </c:pt>
                <c:pt idx="9">
                  <c:v>124.99999999999997</c:v>
                </c:pt>
                <c:pt idx="10">
                  <c:v>166.375</c:v>
                </c:pt>
                <c:pt idx="11">
                  <c:v>215.99999999999994</c:v>
                </c:pt>
                <c:pt idx="12">
                  <c:v>274.625</c:v>
                </c:pt>
                <c:pt idx="13">
                  <c:v>342.99999999999983</c:v>
                </c:pt>
                <c:pt idx="14">
                  <c:v>421.8749999999999</c:v>
                </c:pt>
                <c:pt idx="15">
                  <c:v>512</c:v>
                </c:pt>
                <c:pt idx="16">
                  <c:v>614.1249999999998</c:v>
                </c:pt>
                <c:pt idx="17">
                  <c:v>728.9999999999999</c:v>
                </c:pt>
                <c:pt idx="18">
                  <c:v>857.3749999999997</c:v>
                </c:pt>
                <c:pt idx="19">
                  <c:v>999.9999999999998</c:v>
                </c:pt>
                <c:pt idx="20">
                  <c:v>1157.6249999999998</c:v>
                </c:pt>
                <c:pt idx="21">
                  <c:v>1331</c:v>
                </c:pt>
                <c:pt idx="22">
                  <c:v>1520.874999999999</c:v>
                </c:pt>
                <c:pt idx="23">
                  <c:v>1727.9999999999995</c:v>
                </c:pt>
                <c:pt idx="24">
                  <c:v>1953.1249999999995</c:v>
                </c:pt>
                <c:pt idx="25">
                  <c:v>2197</c:v>
                </c:pt>
                <c:pt idx="26">
                  <c:v>2460.375</c:v>
                </c:pt>
                <c:pt idx="27">
                  <c:v>2743.9999999999986</c:v>
                </c:pt>
                <c:pt idx="28">
                  <c:v>3048.624999999999</c:v>
                </c:pt>
                <c:pt idx="29">
                  <c:v>3374.999999999999</c:v>
                </c:pt>
                <c:pt idx="30">
                  <c:v>7999.999999999998</c:v>
                </c:pt>
                <c:pt idx="31">
                  <c:v>15624.999999999996</c:v>
                </c:pt>
                <c:pt idx="32">
                  <c:v>124999.99999999997</c:v>
                </c:pt>
              </c:numCache>
            </c:numRef>
          </c:xVal>
          <c:yVal>
            <c:numRef>
              <c:f>Conflats!$M$7:$M$39</c:f>
              <c:numCache>
                <c:ptCount val="33"/>
                <c:pt idx="0">
                  <c:v>38185.72947752517</c:v>
                </c:pt>
                <c:pt idx="1">
                  <c:v>4773.2161846906465</c:v>
                </c:pt>
                <c:pt idx="2">
                  <c:v>1414.286276945377</c:v>
                </c:pt>
                <c:pt idx="3">
                  <c:v>596.6520230863308</c:v>
                </c:pt>
                <c:pt idx="4">
                  <c:v>305.48583582020143</c:v>
                </c:pt>
                <c:pt idx="5">
                  <c:v>176.78578461817213</c:v>
                </c:pt>
                <c:pt idx="6">
                  <c:v>111.3286573688781</c:v>
                </c:pt>
                <c:pt idx="7">
                  <c:v>74.58150288579135</c:v>
                </c:pt>
                <c:pt idx="8">
                  <c:v>52.380973220199145</c:v>
                </c:pt>
                <c:pt idx="9">
                  <c:v>38.18572947752518</c:v>
                </c:pt>
                <c:pt idx="10">
                  <c:v>28.689503739688334</c:v>
                </c:pt>
                <c:pt idx="11">
                  <c:v>22.098223077271516</c:v>
                </c:pt>
                <c:pt idx="12">
                  <c:v>17.380850922860798</c:v>
                </c:pt>
                <c:pt idx="13">
                  <c:v>13.916082171109762</c:v>
                </c:pt>
                <c:pt idx="14">
                  <c:v>11.314290215563016</c:v>
                </c:pt>
                <c:pt idx="15">
                  <c:v>9.322687860723919</c:v>
                </c:pt>
                <c:pt idx="16">
                  <c:v>7.77238540149098</c:v>
                </c:pt>
                <c:pt idx="17">
                  <c:v>6.547621652524893</c:v>
                </c:pt>
                <c:pt idx="18">
                  <c:v>5.567244420108643</c:v>
                </c:pt>
                <c:pt idx="19">
                  <c:v>4.773216184690647</c:v>
                </c:pt>
                <c:pt idx="20">
                  <c:v>4.123283606254743</c:v>
                </c:pt>
                <c:pt idx="21">
                  <c:v>3.5861879674610417</c:v>
                </c:pt>
                <c:pt idx="22">
                  <c:v>3.1384671223411846</c:v>
                </c:pt>
                <c:pt idx="23">
                  <c:v>2.7622778846589395</c:v>
                </c:pt>
                <c:pt idx="24">
                  <c:v>2.4438866865616116</c:v>
                </c:pt>
                <c:pt idx="25">
                  <c:v>2.1726063653575998</c:v>
                </c:pt>
                <c:pt idx="26">
                  <c:v>1.9400360451925607</c:v>
                </c:pt>
                <c:pt idx="27">
                  <c:v>1.7395102713887203</c:v>
                </c:pt>
                <c:pt idx="28">
                  <c:v>1.5656947590112422</c:v>
                </c:pt>
                <c:pt idx="29">
                  <c:v>1.414286276945377</c:v>
                </c:pt>
                <c:pt idx="30">
                  <c:v>0.5966520230863309</c:v>
                </c:pt>
                <c:pt idx="31">
                  <c:v>0.30548583582020145</c:v>
                </c:pt>
                <c:pt idx="32">
                  <c:v>0.03818572947752518</c:v>
                </c:pt>
              </c:numCache>
            </c:numRef>
          </c:yVal>
          <c:smooth val="0"/>
        </c:ser>
        <c:ser>
          <c:idx val="9"/>
          <c:order val="9"/>
          <c:tx>
            <c:v>Conflats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Conflats!$T$7:$T$29</c:f>
              <c:numCache>
                <c:ptCount val="23"/>
                <c:pt idx="0">
                  <c:v>7174.467039036694</c:v>
                </c:pt>
                <c:pt idx="1">
                  <c:v>28511.649413866086</c:v>
                </c:pt>
                <c:pt idx="2">
                  <c:v>20017.493956085338</c:v>
                </c:pt>
                <c:pt idx="3">
                  <c:v>2791.470605464468</c:v>
                </c:pt>
                <c:pt idx="4">
                  <c:v>7373.06830929163</c:v>
                </c:pt>
                <c:pt idx="5">
                  <c:v>7818.881479567593</c:v>
                </c:pt>
                <c:pt idx="6">
                  <c:v>9299.14228532086</c:v>
                </c:pt>
                <c:pt idx="7">
                  <c:v>8872.140271859595</c:v>
                </c:pt>
                <c:pt idx="8">
                  <c:v>3823.755134917064</c:v>
                </c:pt>
                <c:pt idx="9">
                  <c:v>930.6006918180824</c:v>
                </c:pt>
                <c:pt idx="10">
                  <c:v>2193.5820814176795</c:v>
                </c:pt>
                <c:pt idx="12">
                  <c:v>5999.700506328931</c:v>
                </c:pt>
                <c:pt idx="13">
                  <c:v>19750.657410683514</c:v>
                </c:pt>
                <c:pt idx="14">
                  <c:v>13866.565894107633</c:v>
                </c:pt>
                <c:pt idx="15">
                  <c:v>1933.7141390953323</c:v>
                </c:pt>
                <c:pt idx="16">
                  <c:v>5107.489367892045</c:v>
                </c:pt>
                <c:pt idx="17">
                  <c:v>5416.314124660031</c:v>
                </c:pt>
                <c:pt idx="18">
                  <c:v>4310.9469137832</c:v>
                </c:pt>
                <c:pt idx="19">
                  <c:v>4112.994999979728</c:v>
                </c:pt>
                <c:pt idx="20">
                  <c:v>1456.2134138809154</c:v>
                </c:pt>
                <c:pt idx="21">
                  <c:v>407.04240210741716</c:v>
                </c:pt>
                <c:pt idx="22">
                  <c:v>959.4672854752017</c:v>
                </c:pt>
              </c:numCache>
            </c:numRef>
          </c:xVal>
          <c:yVal>
            <c:numRef>
              <c:f>Conflats!$U$7:$U$29</c:f>
              <c:numCache>
                <c:ptCount val="23"/>
                <c:pt idx="0">
                  <c:v>0.021467923935191213</c:v>
                </c:pt>
                <c:pt idx="1">
                  <c:v>0.005402034460856943</c:v>
                </c:pt>
                <c:pt idx="2">
                  <c:v>0.007694315432664524</c:v>
                </c:pt>
                <c:pt idx="3">
                  <c:v>0.05517554523700564</c:v>
                </c:pt>
                <c:pt idx="4">
                  <c:v>0.020889663055946084</c:v>
                </c:pt>
                <c:pt idx="5">
                  <c:v>0.019698586437467535</c:v>
                </c:pt>
                <c:pt idx="6">
                  <c:v>0.0165629160135237</c:v>
                </c:pt>
                <c:pt idx="7">
                  <c:v>0.017360062842795156</c:v>
                </c:pt>
                <c:pt idx="8">
                  <c:v>0.04028001460216853</c:v>
                </c:pt>
                <c:pt idx="9">
                  <c:v>0.16550698277332135</c:v>
                </c:pt>
                <c:pt idx="10">
                  <c:v>0.0702143375323502</c:v>
                </c:pt>
                <c:pt idx="12">
                  <c:v>0.025671433516906976</c:v>
                </c:pt>
                <c:pt idx="13">
                  <c:v>0.007798267645828505</c:v>
                </c:pt>
                <c:pt idx="14">
                  <c:v>0.011107358075947621</c:v>
                </c:pt>
                <c:pt idx="15">
                  <c:v>0.07965030071178635</c:v>
                </c:pt>
                <c:pt idx="16">
                  <c:v>0.030155894917338517</c:v>
                </c:pt>
                <c:pt idx="17">
                  <c:v>0.028436480810507606</c:v>
                </c:pt>
                <c:pt idx="18">
                  <c:v>0.03572786112886986</c:v>
                </c:pt>
                <c:pt idx="19">
                  <c:v>0.03744738631346145</c:v>
                </c:pt>
                <c:pt idx="20">
                  <c:v>0.10576809085908585</c:v>
                </c:pt>
                <c:pt idx="21">
                  <c:v>0.37839033936550587</c:v>
                </c:pt>
                <c:pt idx="22">
                  <c:v>0.1605275291833356</c:v>
                </c:pt>
              </c:numCache>
            </c:numRef>
          </c:yVal>
          <c:smooth val="0"/>
        </c:ser>
        <c:axId val="52007780"/>
        <c:axId val="65416837"/>
      </c:scatterChart>
      <c:valAx>
        <c:axId val="5200778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r^3/(Vol*B0), 1/T            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65416837"/>
        <c:crossesAt val="0.001"/>
        <c:crossBetween val="midCat"/>
        <c:dispUnits/>
      </c:valAx>
      <c:valAx>
        <c:axId val="65416837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Total Field Error at Plasma, 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.000" sourceLinked="0"/>
        <c:majorTickMark val="out"/>
        <c:minorTickMark val="out"/>
        <c:tickLblPos val="nextTo"/>
        <c:crossAx val="52007780"/>
        <c:crossesAt val="0.001"/>
        <c:crossBetween val="midCat"/>
        <c:dispUnits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2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0.83475</cdr:x>
      <cdr:y>0.18325</cdr:y>
    </cdr:from>
    <cdr:to>
      <cdr:x>0.9615</cdr:x>
      <cdr:y>0.26825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0" y="1085850"/>
          <a:ext cx="10953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50" b="0" i="0" u="none" baseline="0">
              <a:latin typeface="Arial"/>
              <a:ea typeface="Arial"/>
              <a:cs typeface="Arial"/>
            </a:rPr>
            <a:t>Relative**
Permeability</a:t>
          </a:r>
        </a:p>
      </cdr:txBody>
    </cdr:sp>
  </cdr:relSizeAnchor>
  <cdr:relSizeAnchor xmlns:cdr="http://schemas.openxmlformats.org/drawingml/2006/chartDrawing">
    <cdr:from>
      <cdr:x>0</cdr:x>
      <cdr:y>0.894</cdr:y>
    </cdr:from>
    <cdr:to>
      <cdr:x>0.011</cdr:x>
      <cdr:y>0.93325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295900"/>
          <a:ext cx="95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0.92075</cdr:y>
    </cdr:from>
    <cdr:to>
      <cdr:x>0.915</cdr:x>
      <cdr:y>0.9925</cdr:y>
    </cdr:to>
    <cdr:sp>
      <cdr:nvSpPr>
        <cdr:cNvPr id="3" name="TextBox 3"/>
        <cdr:cNvSpPr txBox="1">
          <a:spLocks noChangeArrowheads="1"/>
        </cdr:cNvSpPr>
      </cdr:nvSpPr>
      <cdr:spPr>
        <a:xfrm>
          <a:off x="6162675" y="5457825"/>
          <a:ext cx="1771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**Assumes linear
behavior, ie no saturation</a:t>
          </a:r>
        </a:p>
      </cdr:txBody>
    </cdr:sp>
  </cdr:relSizeAnchor>
  <cdr:relSizeAnchor xmlns:cdr="http://schemas.openxmlformats.org/drawingml/2006/chartDrawing">
    <cdr:from>
      <cdr:x>0.2615</cdr:x>
      <cdr:y>0.6745</cdr:y>
    </cdr:from>
    <cdr:to>
      <cdr:x>0.37925</cdr:x>
      <cdr:y>0.72025</cdr:y>
    </cdr:to>
    <cdr:sp>
      <cdr:nvSpPr>
        <cdr:cNvPr id="4" name="TextBox 4"/>
        <cdr:cNvSpPr txBox="1">
          <a:spLocks noChangeArrowheads="1"/>
        </cdr:cNvSpPr>
      </cdr:nvSpPr>
      <cdr:spPr>
        <a:xfrm>
          <a:off x="2266950" y="4000500"/>
          <a:ext cx="1019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50" b="0" i="0" u="none" baseline="0">
              <a:latin typeface="Arial"/>
              <a:ea typeface="Arial"/>
              <a:cs typeface="Arial"/>
            </a:rPr>
            <a:t>Acceptable</a:t>
          </a:r>
        </a:p>
      </cdr:txBody>
    </cdr:sp>
  </cdr:relSizeAnchor>
  <cdr:relSizeAnchor xmlns:cdr="http://schemas.openxmlformats.org/drawingml/2006/chartDrawing">
    <cdr:from>
      <cdr:x>0.599</cdr:x>
      <cdr:y>0.285</cdr:y>
    </cdr:from>
    <cdr:to>
      <cdr:x>0.7545</cdr:x>
      <cdr:y>0.33075</cdr:y>
    </cdr:to>
    <cdr:sp>
      <cdr:nvSpPr>
        <cdr:cNvPr id="5" name="TextBox 5"/>
        <cdr:cNvSpPr txBox="1">
          <a:spLocks noChangeArrowheads="1"/>
        </cdr:cNvSpPr>
      </cdr:nvSpPr>
      <cdr:spPr>
        <a:xfrm>
          <a:off x="5191125" y="1685925"/>
          <a:ext cx="1352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50" b="0" i="0" u="none" baseline="0">
              <a:latin typeface="Arial"/>
              <a:ea typeface="Arial"/>
              <a:cs typeface="Arial"/>
            </a:rPr>
            <a:t>Not Acceptable</a:t>
          </a:r>
        </a:p>
      </cdr:txBody>
    </cdr:sp>
  </cdr:relSizeAnchor>
  <cdr:relSizeAnchor xmlns:cdr="http://schemas.openxmlformats.org/drawingml/2006/chartDrawing">
    <cdr:from>
      <cdr:x>0.1485</cdr:x>
      <cdr:y>0.42225</cdr:y>
    </cdr:from>
    <cdr:to>
      <cdr:x>0.2875</cdr:x>
      <cdr:y>0.54625</cdr:y>
    </cdr:to>
    <cdr:sp>
      <cdr:nvSpPr>
        <cdr:cNvPr id="6" name="TextBox 6"/>
        <cdr:cNvSpPr txBox="1">
          <a:spLocks noChangeArrowheads="1"/>
        </cdr:cNvSpPr>
      </cdr:nvSpPr>
      <cdr:spPr>
        <a:xfrm>
          <a:off x="1285875" y="2505075"/>
          <a:ext cx="12096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50" b="0" i="0" u="none" baseline="0">
              <a:latin typeface="Arial"/>
              <a:ea typeface="Arial"/>
              <a:cs typeface="Arial"/>
            </a:rPr>
            <a:t>Needs further
Evaluation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0.121</cdr:y>
    </cdr:from>
    <cdr:to>
      <cdr:x>0.9775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43625" y="571500"/>
          <a:ext cx="10953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50" b="0" i="0" u="none" baseline="0">
              <a:latin typeface="Arial"/>
              <a:ea typeface="Arial"/>
              <a:cs typeface="Arial"/>
            </a:rPr>
            <a:t>Relative**
Permeability</a:t>
          </a:r>
        </a:p>
      </cdr:txBody>
    </cdr:sp>
  </cdr:relSizeAnchor>
  <cdr:relSizeAnchor xmlns:cdr="http://schemas.openxmlformats.org/drawingml/2006/chartDrawing">
    <cdr:from>
      <cdr:x>0</cdr:x>
      <cdr:y>0.869</cdr:y>
    </cdr:from>
    <cdr:to>
      <cdr:x>0.01275</cdr:x>
      <cdr:y>0.91725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105275"/>
          <a:ext cx="95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0.90325</cdr:y>
    </cdr:from>
    <cdr:to>
      <cdr:x>0.949</cdr:x>
      <cdr:y>0.99375</cdr:y>
    </cdr:to>
    <cdr:sp>
      <cdr:nvSpPr>
        <cdr:cNvPr id="3" name="TextBox 3"/>
        <cdr:cNvSpPr txBox="1">
          <a:spLocks noChangeArrowheads="1"/>
        </cdr:cNvSpPr>
      </cdr:nvSpPr>
      <cdr:spPr>
        <a:xfrm>
          <a:off x="5257800" y="4267200"/>
          <a:ext cx="1771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**Assumes linear
behavior, ie no saturation</a:t>
          </a:r>
        </a:p>
      </cdr:txBody>
    </cdr:sp>
  </cdr:relSizeAnchor>
  <cdr:relSizeAnchor xmlns:cdr="http://schemas.openxmlformats.org/drawingml/2006/chartDrawing">
    <cdr:from>
      <cdr:x>0.281</cdr:x>
      <cdr:y>0.66225</cdr:y>
    </cdr:from>
    <cdr:to>
      <cdr:x>0.4185</cdr:x>
      <cdr:y>0.7205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133725"/>
          <a:ext cx="1019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50" b="0" i="0" u="none" baseline="0">
              <a:latin typeface="Arial"/>
              <a:ea typeface="Arial"/>
              <a:cs typeface="Arial"/>
            </a:rPr>
            <a:t>Acceptable</a:t>
          </a:r>
        </a:p>
      </cdr:txBody>
    </cdr:sp>
  </cdr:relSizeAnchor>
  <cdr:relSizeAnchor xmlns:cdr="http://schemas.openxmlformats.org/drawingml/2006/chartDrawing">
    <cdr:from>
      <cdr:x>0.6035</cdr:x>
      <cdr:y>0.31975</cdr:y>
    </cdr:from>
    <cdr:to>
      <cdr:x>0.786</cdr:x>
      <cdr:y>0.378</cdr:y>
    </cdr:to>
    <cdr:sp>
      <cdr:nvSpPr>
        <cdr:cNvPr id="5" name="TextBox 5"/>
        <cdr:cNvSpPr txBox="1">
          <a:spLocks noChangeArrowheads="1"/>
        </cdr:cNvSpPr>
      </cdr:nvSpPr>
      <cdr:spPr>
        <a:xfrm>
          <a:off x="4467225" y="1504950"/>
          <a:ext cx="1352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50" b="0" i="0" u="none" baseline="0">
              <a:latin typeface="Arial"/>
              <a:ea typeface="Arial"/>
              <a:cs typeface="Arial"/>
            </a:rPr>
            <a:t>Not Acceptable</a:t>
          </a:r>
        </a:p>
      </cdr:txBody>
    </cdr:sp>
  </cdr:relSizeAnchor>
  <cdr:relSizeAnchor xmlns:cdr="http://schemas.openxmlformats.org/drawingml/2006/chartDrawing">
    <cdr:from>
      <cdr:x>0.173</cdr:x>
      <cdr:y>0.4405</cdr:y>
    </cdr:from>
    <cdr:to>
      <cdr:x>0.335</cdr:x>
      <cdr:y>0.5955</cdr:y>
    </cdr:to>
    <cdr:sp>
      <cdr:nvSpPr>
        <cdr:cNvPr id="6" name="TextBox 6"/>
        <cdr:cNvSpPr txBox="1">
          <a:spLocks noChangeArrowheads="1"/>
        </cdr:cNvSpPr>
      </cdr:nvSpPr>
      <cdr:spPr>
        <a:xfrm>
          <a:off x="1276350" y="2076450"/>
          <a:ext cx="12001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50" b="0" i="0" u="none" baseline="0">
              <a:latin typeface="Arial"/>
              <a:ea typeface="Arial"/>
              <a:cs typeface="Arial"/>
            </a:rPr>
            <a:t>Needs further
Evaluation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104775</xdr:rowOff>
    </xdr:from>
    <xdr:to>
      <xdr:col>11</xdr:col>
      <xdr:colOff>504825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90500" y="428625"/>
        <a:ext cx="7410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35</xdr:row>
      <xdr:rowOff>152400</xdr:rowOff>
    </xdr:from>
    <xdr:to>
      <xdr:col>9</xdr:col>
      <xdr:colOff>390525</xdr:colOff>
      <xdr:row>58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4181475" y="5895975"/>
          <a:ext cx="3352800" cy="3638550"/>
          <a:chOff x="1238" y="839"/>
          <a:chExt cx="2108" cy="2295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 flipV="1">
            <a:off x="2064" y="1104"/>
            <a:ext cx="0" cy="1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 flipH="1">
            <a:off x="1344" y="2256"/>
            <a:ext cx="720" cy="7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064" y="2256"/>
            <a:ext cx="1104" cy="3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1920" y="2208"/>
            <a:ext cx="288" cy="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064" y="2304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 flipV="1">
            <a:off x="2064" y="1440"/>
            <a:ext cx="336" cy="8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2064" y="1536"/>
            <a:ext cx="24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flipV="1">
            <a:off x="2400" y="1104"/>
            <a:ext cx="144" cy="336"/>
          </a:xfrm>
          <a:prstGeom prst="line">
            <a:avLst/>
          </a:prstGeom>
          <a:noFill/>
          <a:ln w="9525" cmpd="sng">
            <a:solidFill>
              <a:srgbClr val="FF33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2400" y="1440"/>
            <a:ext cx="240" cy="192"/>
          </a:xfrm>
          <a:prstGeom prst="line">
            <a:avLst/>
          </a:prstGeom>
          <a:noFill/>
          <a:ln w="9525" cmpd="sng">
            <a:solidFill>
              <a:srgbClr val="FF33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7" sqref="A17"/>
    </sheetView>
  </sheetViews>
  <sheetFormatPr defaultColWidth="9.140625" defaultRowHeight="12.75"/>
  <cols>
    <col min="1" max="1" width="20.00390625" style="0" customWidth="1"/>
    <col min="2" max="2" width="5.8515625" style="0" customWidth="1"/>
    <col min="3" max="3" width="11.00390625" style="0" customWidth="1"/>
    <col min="4" max="4" width="3.00390625" style="0" customWidth="1"/>
    <col min="8" max="8" width="11.7109375" style="0" customWidth="1"/>
  </cols>
  <sheetData>
    <row r="1" ht="12.75">
      <c r="A1" t="s">
        <v>2</v>
      </c>
    </row>
    <row r="3" spans="1:14" ht="12.75">
      <c r="A3" t="s">
        <v>3</v>
      </c>
      <c r="C3" t="s">
        <v>0</v>
      </c>
      <c r="E3">
        <v>1</v>
      </c>
      <c r="F3" t="s">
        <v>5</v>
      </c>
      <c r="N3">
        <v>0.1</v>
      </c>
    </row>
    <row r="4" spans="1:6" ht="12.75">
      <c r="A4" t="s">
        <v>4</v>
      </c>
      <c r="C4" t="s">
        <v>1</v>
      </c>
      <c r="E4">
        <f>0.2^3</f>
        <v>0.008000000000000002</v>
      </c>
      <c r="F4" t="s">
        <v>6</v>
      </c>
    </row>
    <row r="5" spans="5:8" ht="12.75">
      <c r="E5" t="s">
        <v>64</v>
      </c>
      <c r="H5" t="s">
        <v>8</v>
      </c>
    </row>
    <row r="6" spans="2:13" ht="12.75">
      <c r="B6" t="s">
        <v>38</v>
      </c>
      <c r="C6" t="s">
        <v>65</v>
      </c>
      <c r="E6">
        <v>1.02</v>
      </c>
      <c r="F6">
        <v>1.03</v>
      </c>
      <c r="G6">
        <v>1.04</v>
      </c>
      <c r="H6">
        <v>1.05</v>
      </c>
      <c r="I6">
        <v>1.1</v>
      </c>
      <c r="J6">
        <v>1.2</v>
      </c>
      <c r="K6">
        <v>1.4</v>
      </c>
      <c r="L6">
        <v>2</v>
      </c>
      <c r="M6" s="2">
        <v>10000</v>
      </c>
    </row>
    <row r="7" spans="1:13" ht="12.75">
      <c r="A7" t="s">
        <v>7</v>
      </c>
      <c r="B7">
        <v>0.1</v>
      </c>
      <c r="C7">
        <f aca="true" t="shared" si="0" ref="C7:C39">r_^3/(Vol*B0)</f>
        <v>0.125</v>
      </c>
      <c r="E7" s="1">
        <f aca="true" t="shared" si="1" ref="E7:M16">3*(mur-1)/(mur+2)/2/PI()/$C7*10000</f>
        <v>252.9614989540061</v>
      </c>
      <c r="F7" s="1">
        <f t="shared" si="1"/>
        <v>378.1899637827219</v>
      </c>
      <c r="G7" s="1">
        <f t="shared" si="1"/>
        <v>502.5945571323015</v>
      </c>
      <c r="H7" s="1">
        <f t="shared" si="1"/>
        <v>626.1833826566381</v>
      </c>
      <c r="I7" s="1">
        <f t="shared" si="1"/>
        <v>1232.16730135661</v>
      </c>
      <c r="J7" s="1">
        <f t="shared" si="1"/>
        <v>2387.3241463784293</v>
      </c>
      <c r="K7" s="1">
        <f t="shared" si="1"/>
        <v>4493.786628477044</v>
      </c>
      <c r="L7" s="1">
        <f t="shared" si="1"/>
        <v>9549.29658551372</v>
      </c>
      <c r="M7" s="1">
        <f t="shared" si="1"/>
        <v>38185.72947752517</v>
      </c>
    </row>
    <row r="8" spans="2:13" ht="12.75">
      <c r="B8">
        <v>0.2</v>
      </c>
      <c r="C8">
        <f t="shared" si="0"/>
        <v>1</v>
      </c>
      <c r="E8" s="1">
        <f t="shared" si="1"/>
        <v>31.62018736925076</v>
      </c>
      <c r="F8" s="1">
        <f t="shared" si="1"/>
        <v>47.27374547284024</v>
      </c>
      <c r="G8" s="1">
        <f t="shared" si="1"/>
        <v>62.824319641537684</v>
      </c>
      <c r="H8" s="1">
        <f t="shared" si="1"/>
        <v>78.27292283207976</v>
      </c>
      <c r="I8" s="1">
        <f t="shared" si="1"/>
        <v>154.02091266957626</v>
      </c>
      <c r="J8" s="1">
        <f t="shared" si="1"/>
        <v>298.41551829730366</v>
      </c>
      <c r="K8" s="1">
        <f t="shared" si="1"/>
        <v>561.7233285596305</v>
      </c>
      <c r="L8" s="1">
        <f t="shared" si="1"/>
        <v>1193.662073189215</v>
      </c>
      <c r="M8" s="1">
        <f t="shared" si="1"/>
        <v>4773.2161846906465</v>
      </c>
    </row>
    <row r="9" spans="2:13" ht="12.75">
      <c r="B9">
        <v>0.3</v>
      </c>
      <c r="C9">
        <f t="shared" si="0"/>
        <v>3.374999999999999</v>
      </c>
      <c r="E9" s="1">
        <f t="shared" si="1"/>
        <v>9.368944405703932</v>
      </c>
      <c r="F9" s="1">
        <f t="shared" si="1"/>
        <v>14.007035695656372</v>
      </c>
      <c r="G9" s="1">
        <f t="shared" si="1"/>
        <v>18.614613227122284</v>
      </c>
      <c r="H9" s="1">
        <f t="shared" si="1"/>
        <v>23.191977135431046</v>
      </c>
      <c r="I9" s="1">
        <f t="shared" si="1"/>
        <v>45.63582597617076</v>
      </c>
      <c r="J9" s="1">
        <f t="shared" si="1"/>
        <v>88.41941282883076</v>
      </c>
      <c r="K9" s="1">
        <f t="shared" si="1"/>
        <v>166.43654179544612</v>
      </c>
      <c r="L9" s="1">
        <f t="shared" si="1"/>
        <v>353.6776513153231</v>
      </c>
      <c r="M9" s="1">
        <f t="shared" si="1"/>
        <v>1414.286276945377</v>
      </c>
    </row>
    <row r="10" spans="2:13" ht="12.75">
      <c r="B10">
        <v>0.4</v>
      </c>
      <c r="C10">
        <f t="shared" si="0"/>
        <v>8</v>
      </c>
      <c r="E10" s="1">
        <f t="shared" si="1"/>
        <v>3.952523421156345</v>
      </c>
      <c r="F10" s="1">
        <f t="shared" si="1"/>
        <v>5.90921818410503</v>
      </c>
      <c r="G10" s="1">
        <f t="shared" si="1"/>
        <v>7.8530399551922105</v>
      </c>
      <c r="H10" s="1">
        <f t="shared" si="1"/>
        <v>9.78411535400997</v>
      </c>
      <c r="I10" s="1">
        <f t="shared" si="1"/>
        <v>19.252614083697033</v>
      </c>
      <c r="J10" s="1">
        <f t="shared" si="1"/>
        <v>37.30193978716296</v>
      </c>
      <c r="K10" s="1">
        <f t="shared" si="1"/>
        <v>70.21541606995382</v>
      </c>
      <c r="L10" s="1">
        <f t="shared" si="1"/>
        <v>149.2077591486519</v>
      </c>
      <c r="M10" s="1">
        <f t="shared" si="1"/>
        <v>596.6520230863308</v>
      </c>
    </row>
    <row r="11" spans="2:13" ht="12.75">
      <c r="B11">
        <v>0.5</v>
      </c>
      <c r="C11">
        <f t="shared" si="0"/>
        <v>15.624999999999996</v>
      </c>
      <c r="E11" s="1">
        <f t="shared" si="1"/>
        <v>2.023691991632049</v>
      </c>
      <c r="F11" s="1">
        <f t="shared" si="1"/>
        <v>3.025519710261776</v>
      </c>
      <c r="G11" s="1">
        <f t="shared" si="1"/>
        <v>4.020756457058413</v>
      </c>
      <c r="H11" s="1">
        <f t="shared" si="1"/>
        <v>5.009467061253105</v>
      </c>
      <c r="I11" s="1">
        <f t="shared" si="1"/>
        <v>9.857338410852883</v>
      </c>
      <c r="J11" s="1">
        <f t="shared" si="1"/>
        <v>19.098593171027442</v>
      </c>
      <c r="K11" s="1">
        <f t="shared" si="1"/>
        <v>35.950293027816365</v>
      </c>
      <c r="L11" s="1">
        <f t="shared" si="1"/>
        <v>76.39437268410978</v>
      </c>
      <c r="M11" s="1">
        <f t="shared" si="1"/>
        <v>305.48583582020143</v>
      </c>
    </row>
    <row r="12" spans="2:13" ht="12.75">
      <c r="B12">
        <v>0.6</v>
      </c>
      <c r="C12">
        <f t="shared" si="0"/>
        <v>26.999999999999993</v>
      </c>
      <c r="E12" s="1">
        <f t="shared" si="1"/>
        <v>1.1711180507129915</v>
      </c>
      <c r="F12" s="1">
        <f t="shared" si="1"/>
        <v>1.7508794619570465</v>
      </c>
      <c r="G12" s="1">
        <f t="shared" si="1"/>
        <v>2.3268266533902855</v>
      </c>
      <c r="H12" s="1">
        <f t="shared" si="1"/>
        <v>2.8989971419288807</v>
      </c>
      <c r="I12" s="1">
        <f t="shared" si="1"/>
        <v>5.704478247021345</v>
      </c>
      <c r="J12" s="1">
        <f t="shared" si="1"/>
        <v>11.052426603603845</v>
      </c>
      <c r="K12" s="1">
        <f t="shared" si="1"/>
        <v>20.804567724430765</v>
      </c>
      <c r="L12" s="1">
        <f t="shared" si="1"/>
        <v>44.209706414415386</v>
      </c>
      <c r="M12" s="1">
        <f t="shared" si="1"/>
        <v>176.78578461817213</v>
      </c>
    </row>
    <row r="13" spans="2:13" ht="12.75">
      <c r="B13">
        <v>0.7</v>
      </c>
      <c r="C13">
        <f t="shared" si="0"/>
        <v>42.87499999999998</v>
      </c>
      <c r="E13" s="1">
        <f t="shared" si="1"/>
        <v>0.7374970814985604</v>
      </c>
      <c r="F13" s="1">
        <f t="shared" si="1"/>
        <v>1.1025946465968575</v>
      </c>
      <c r="G13" s="1">
        <f t="shared" si="1"/>
        <v>1.4652902540300343</v>
      </c>
      <c r="H13" s="1">
        <f t="shared" si="1"/>
        <v>1.8256075296111907</v>
      </c>
      <c r="I13" s="1">
        <f t="shared" si="1"/>
        <v>3.5923244937510517</v>
      </c>
      <c r="J13" s="1">
        <f t="shared" si="1"/>
        <v>6.960128706642655</v>
      </c>
      <c r="K13" s="1">
        <f t="shared" si="1"/>
        <v>13.101418741915587</v>
      </c>
      <c r="L13" s="1">
        <f t="shared" si="1"/>
        <v>27.84051482657063</v>
      </c>
      <c r="M13" s="1">
        <f t="shared" si="1"/>
        <v>111.3286573688781</v>
      </c>
    </row>
    <row r="14" spans="2:13" ht="12.75">
      <c r="B14">
        <v>0.8</v>
      </c>
      <c r="C14">
        <f t="shared" si="0"/>
        <v>64</v>
      </c>
      <c r="E14" s="1">
        <f t="shared" si="1"/>
        <v>0.49406542764454314</v>
      </c>
      <c r="F14" s="1">
        <f t="shared" si="1"/>
        <v>0.7386522730131287</v>
      </c>
      <c r="G14" s="1">
        <f t="shared" si="1"/>
        <v>0.9816299943990263</v>
      </c>
      <c r="H14" s="1">
        <f t="shared" si="1"/>
        <v>1.2230144192512462</v>
      </c>
      <c r="I14" s="1">
        <f t="shared" si="1"/>
        <v>2.406576760462129</v>
      </c>
      <c r="J14" s="1">
        <f t="shared" si="1"/>
        <v>4.66274247339537</v>
      </c>
      <c r="K14" s="1">
        <f t="shared" si="1"/>
        <v>8.776927008744227</v>
      </c>
      <c r="L14" s="1">
        <f t="shared" si="1"/>
        <v>18.650969893581486</v>
      </c>
      <c r="M14" s="1">
        <f t="shared" si="1"/>
        <v>74.58150288579135</v>
      </c>
    </row>
    <row r="15" spans="2:13" ht="12.75">
      <c r="B15">
        <v>0.9</v>
      </c>
      <c r="C15">
        <f t="shared" si="0"/>
        <v>91.12499999999999</v>
      </c>
      <c r="E15" s="1">
        <f t="shared" si="1"/>
        <v>0.3469979409519974</v>
      </c>
      <c r="F15" s="1">
        <f t="shared" si="1"/>
        <v>0.5187790998391248</v>
      </c>
      <c r="G15" s="1">
        <f t="shared" si="1"/>
        <v>0.6894301195230474</v>
      </c>
      <c r="H15" s="1">
        <f t="shared" si="1"/>
        <v>0.8589621161270756</v>
      </c>
      <c r="I15" s="1">
        <f t="shared" si="1"/>
        <v>1.6902157768952129</v>
      </c>
      <c r="J15" s="1">
        <f t="shared" si="1"/>
        <v>3.2747930677344717</v>
      </c>
      <c r="K15" s="1">
        <f t="shared" si="1"/>
        <v>6.164316362794299</v>
      </c>
      <c r="L15" s="1">
        <f t="shared" si="1"/>
        <v>13.09917227093789</v>
      </c>
      <c r="M15" s="1">
        <f t="shared" si="1"/>
        <v>52.380973220199145</v>
      </c>
    </row>
    <row r="16" spans="2:13" ht="12.75">
      <c r="B16">
        <v>1</v>
      </c>
      <c r="C16">
        <f t="shared" si="0"/>
        <v>124.99999999999997</v>
      </c>
      <c r="E16" s="1">
        <f t="shared" si="1"/>
        <v>0.2529614989540061</v>
      </c>
      <c r="F16" s="1">
        <f t="shared" si="1"/>
        <v>0.378189963782722</v>
      </c>
      <c r="G16" s="1">
        <f t="shared" si="1"/>
        <v>0.5025945571323016</v>
      </c>
      <c r="H16" s="1">
        <f t="shared" si="1"/>
        <v>0.6261833826566381</v>
      </c>
      <c r="I16" s="1">
        <f t="shared" si="1"/>
        <v>1.2321673013566103</v>
      </c>
      <c r="J16" s="1">
        <f t="shared" si="1"/>
        <v>2.3873241463784303</v>
      </c>
      <c r="K16" s="1">
        <f t="shared" si="1"/>
        <v>4.493786628477046</v>
      </c>
      <c r="L16" s="1">
        <f t="shared" si="1"/>
        <v>9.549296585513723</v>
      </c>
      <c r="M16" s="1">
        <f t="shared" si="1"/>
        <v>38.18572947752518</v>
      </c>
    </row>
    <row r="17" spans="2:13" ht="12.75">
      <c r="B17">
        <v>1.1</v>
      </c>
      <c r="C17">
        <f t="shared" si="0"/>
        <v>166.375</v>
      </c>
      <c r="E17" s="1">
        <f aca="true" t="shared" si="2" ref="E17:M26">3*(mur-1)/(mur+2)/2/PI()/$C17*10000</f>
        <v>0.19005371822239375</v>
      </c>
      <c r="F17" s="1">
        <f t="shared" si="2"/>
        <v>0.28413971734239063</v>
      </c>
      <c r="G17" s="1">
        <f t="shared" si="2"/>
        <v>0.3776067296260717</v>
      </c>
      <c r="H17" s="1">
        <f t="shared" si="2"/>
        <v>0.4704608434685485</v>
      </c>
      <c r="I17" s="1">
        <f t="shared" si="2"/>
        <v>0.9257455306961758</v>
      </c>
      <c r="J17" s="1">
        <f t="shared" si="2"/>
        <v>1.7936319657238389</v>
      </c>
      <c r="K17" s="1">
        <f t="shared" si="2"/>
        <v>3.376248406068403</v>
      </c>
      <c r="L17" s="1">
        <f t="shared" si="2"/>
        <v>7.174527862895357</v>
      </c>
      <c r="M17" s="1">
        <f t="shared" si="2"/>
        <v>28.689503739688334</v>
      </c>
    </row>
    <row r="18" spans="2:13" ht="12.75">
      <c r="B18">
        <v>1.2</v>
      </c>
      <c r="C18">
        <f t="shared" si="0"/>
        <v>215.99999999999994</v>
      </c>
      <c r="E18" s="1">
        <f t="shared" si="2"/>
        <v>0.14638975633912393</v>
      </c>
      <c r="F18" s="1">
        <f t="shared" si="2"/>
        <v>0.2188599327446308</v>
      </c>
      <c r="G18" s="1">
        <f t="shared" si="2"/>
        <v>0.2908533316737857</v>
      </c>
      <c r="H18" s="1">
        <f t="shared" si="2"/>
        <v>0.3623746427411101</v>
      </c>
      <c r="I18" s="1">
        <f t="shared" si="2"/>
        <v>0.7130597808776681</v>
      </c>
      <c r="J18" s="1">
        <f t="shared" si="2"/>
        <v>1.3815533254504806</v>
      </c>
      <c r="K18" s="1">
        <f t="shared" si="2"/>
        <v>2.6005709655538456</v>
      </c>
      <c r="L18" s="1">
        <f t="shared" si="2"/>
        <v>5.526213301801923</v>
      </c>
      <c r="M18" s="1">
        <f t="shared" si="2"/>
        <v>22.098223077271516</v>
      </c>
    </row>
    <row r="19" spans="2:13" ht="12.75">
      <c r="B19">
        <v>1.3</v>
      </c>
      <c r="C19">
        <f t="shared" si="0"/>
        <v>274.625</v>
      </c>
      <c r="E19" s="1">
        <f t="shared" si="2"/>
        <v>0.1151395079444725</v>
      </c>
      <c r="F19" s="1">
        <f t="shared" si="2"/>
        <v>0.1721392643526272</v>
      </c>
      <c r="G19" s="1">
        <f t="shared" si="2"/>
        <v>0.2287640223633598</v>
      </c>
      <c r="H19" s="1">
        <f t="shared" si="2"/>
        <v>0.2850174704854975</v>
      </c>
      <c r="I19" s="1">
        <f t="shared" si="2"/>
        <v>0.5608408290198498</v>
      </c>
      <c r="J19" s="1">
        <f t="shared" si="2"/>
        <v>1.0866291062259579</v>
      </c>
      <c r="K19" s="1">
        <f t="shared" si="2"/>
        <v>2.0454194940723913</v>
      </c>
      <c r="L19" s="1">
        <f t="shared" si="2"/>
        <v>4.346516424903832</v>
      </c>
      <c r="M19" s="1">
        <f t="shared" si="2"/>
        <v>17.380850922860798</v>
      </c>
    </row>
    <row r="20" spans="2:13" ht="12.75">
      <c r="B20">
        <v>1.4</v>
      </c>
      <c r="C20">
        <f t="shared" si="0"/>
        <v>342.99999999999983</v>
      </c>
      <c r="E20" s="1">
        <f t="shared" si="2"/>
        <v>0.09218713518732005</v>
      </c>
      <c r="F20" s="1">
        <f t="shared" si="2"/>
        <v>0.13782433082460718</v>
      </c>
      <c r="G20" s="1">
        <f t="shared" si="2"/>
        <v>0.1831612817537543</v>
      </c>
      <c r="H20" s="1">
        <f t="shared" si="2"/>
        <v>0.22820094120139883</v>
      </c>
      <c r="I20" s="1">
        <f t="shared" si="2"/>
        <v>0.44904056171888146</v>
      </c>
      <c r="J20" s="1">
        <f t="shared" si="2"/>
        <v>0.8700160883303318</v>
      </c>
      <c r="K20" s="1">
        <f t="shared" si="2"/>
        <v>1.6376773427394484</v>
      </c>
      <c r="L20" s="1">
        <f t="shared" si="2"/>
        <v>3.4800643533213287</v>
      </c>
      <c r="M20" s="1">
        <f t="shared" si="2"/>
        <v>13.916082171109762</v>
      </c>
    </row>
    <row r="21" spans="2:13" ht="12.75">
      <c r="B21">
        <v>1.5</v>
      </c>
      <c r="C21">
        <f t="shared" si="0"/>
        <v>421.8749999999999</v>
      </c>
      <c r="E21" s="1">
        <f t="shared" si="2"/>
        <v>0.07495155524563145</v>
      </c>
      <c r="F21" s="1">
        <f t="shared" si="2"/>
        <v>0.11205628556525096</v>
      </c>
      <c r="G21" s="1">
        <f t="shared" si="2"/>
        <v>0.14891690581697825</v>
      </c>
      <c r="H21" s="1">
        <f t="shared" si="2"/>
        <v>0.18553581708344838</v>
      </c>
      <c r="I21" s="1">
        <f t="shared" si="2"/>
        <v>0.365086607809366</v>
      </c>
      <c r="J21" s="1">
        <f t="shared" si="2"/>
        <v>0.7073553026306459</v>
      </c>
      <c r="K21" s="1">
        <f t="shared" si="2"/>
        <v>1.3314923343635687</v>
      </c>
      <c r="L21" s="1">
        <f t="shared" si="2"/>
        <v>2.829421210522584</v>
      </c>
      <c r="M21" s="1">
        <f t="shared" si="2"/>
        <v>11.314290215563016</v>
      </c>
    </row>
    <row r="22" spans="2:13" ht="12.75">
      <c r="B22">
        <v>1.6</v>
      </c>
      <c r="C22">
        <f t="shared" si="0"/>
        <v>512</v>
      </c>
      <c r="E22" s="1">
        <f t="shared" si="2"/>
        <v>0.06175817845556789</v>
      </c>
      <c r="F22" s="1">
        <f t="shared" si="2"/>
        <v>0.0923315341266411</v>
      </c>
      <c r="G22" s="1">
        <f t="shared" si="2"/>
        <v>0.12270374929987829</v>
      </c>
      <c r="H22" s="1">
        <f t="shared" si="2"/>
        <v>0.15287680240640578</v>
      </c>
      <c r="I22" s="1">
        <f t="shared" si="2"/>
        <v>0.30082209505776614</v>
      </c>
      <c r="J22" s="1">
        <f t="shared" si="2"/>
        <v>0.5828428091744212</v>
      </c>
      <c r="K22" s="1">
        <f t="shared" si="2"/>
        <v>1.0971158760930284</v>
      </c>
      <c r="L22" s="1">
        <f t="shared" si="2"/>
        <v>2.3313712366976858</v>
      </c>
      <c r="M22" s="1">
        <f t="shared" si="2"/>
        <v>9.322687860723919</v>
      </c>
    </row>
    <row r="23" spans="2:13" ht="12.75">
      <c r="B23">
        <v>1.7</v>
      </c>
      <c r="C23">
        <f t="shared" si="0"/>
        <v>614.1249999999998</v>
      </c>
      <c r="E23" s="1">
        <f t="shared" si="2"/>
        <v>0.05148819437288952</v>
      </c>
      <c r="F23" s="1">
        <f t="shared" si="2"/>
        <v>0.07697739950798331</v>
      </c>
      <c r="G23" s="1">
        <f t="shared" si="2"/>
        <v>0.10229891250403046</v>
      </c>
      <c r="H23" s="1">
        <f t="shared" si="2"/>
        <v>0.12745438279190685</v>
      </c>
      <c r="I23" s="1">
        <f t="shared" si="2"/>
        <v>0.2507973338808489</v>
      </c>
      <c r="J23" s="1">
        <f t="shared" si="2"/>
        <v>0.4859198343941442</v>
      </c>
      <c r="K23" s="1">
        <f t="shared" si="2"/>
        <v>0.9146726294478008</v>
      </c>
      <c r="L23" s="1">
        <f t="shared" si="2"/>
        <v>1.943679337576577</v>
      </c>
      <c r="M23" s="1">
        <f t="shared" si="2"/>
        <v>7.77238540149098</v>
      </c>
    </row>
    <row r="24" spans="2:13" ht="12.75">
      <c r="B24">
        <v>1.8</v>
      </c>
      <c r="C24">
        <f t="shared" si="0"/>
        <v>728.9999999999999</v>
      </c>
      <c r="E24" s="1">
        <f t="shared" si="2"/>
        <v>0.04337474261899967</v>
      </c>
      <c r="F24" s="1">
        <f t="shared" si="2"/>
        <v>0.0648473874798906</v>
      </c>
      <c r="G24" s="1">
        <f t="shared" si="2"/>
        <v>0.08617876494038093</v>
      </c>
      <c r="H24" s="1">
        <f t="shared" si="2"/>
        <v>0.10737026451588445</v>
      </c>
      <c r="I24" s="1">
        <f t="shared" si="2"/>
        <v>0.2112769721119016</v>
      </c>
      <c r="J24" s="1">
        <f t="shared" si="2"/>
        <v>0.40934913346680896</v>
      </c>
      <c r="K24" s="1">
        <f t="shared" si="2"/>
        <v>0.7705395453492874</v>
      </c>
      <c r="L24" s="1">
        <f t="shared" si="2"/>
        <v>1.6373965338672363</v>
      </c>
      <c r="M24" s="1">
        <f t="shared" si="2"/>
        <v>6.547621652524893</v>
      </c>
    </row>
    <row r="25" spans="2:13" ht="12.75">
      <c r="B25">
        <v>1.9</v>
      </c>
      <c r="C25">
        <f t="shared" si="0"/>
        <v>857.3749999999997</v>
      </c>
      <c r="E25" s="1">
        <f t="shared" si="2"/>
        <v>0.036880230201779586</v>
      </c>
      <c r="F25" s="1">
        <f t="shared" si="2"/>
        <v>0.05513776990563086</v>
      </c>
      <c r="G25" s="1">
        <f t="shared" si="2"/>
        <v>0.07327519421669364</v>
      </c>
      <c r="H25" s="1">
        <f t="shared" si="2"/>
        <v>0.09129368459784783</v>
      </c>
      <c r="I25" s="1">
        <f t="shared" si="2"/>
        <v>0.17964241162802314</v>
      </c>
      <c r="J25" s="1">
        <f t="shared" si="2"/>
        <v>0.3480571725292944</v>
      </c>
      <c r="K25" s="1">
        <f t="shared" si="2"/>
        <v>0.6551664424080836</v>
      </c>
      <c r="L25" s="1">
        <f t="shared" si="2"/>
        <v>1.392228690117178</v>
      </c>
      <c r="M25" s="1">
        <f t="shared" si="2"/>
        <v>5.567244420108643</v>
      </c>
    </row>
    <row r="26" spans="2:13" ht="12.75">
      <c r="B26">
        <v>2</v>
      </c>
      <c r="C26">
        <f t="shared" si="0"/>
        <v>999.9999999999998</v>
      </c>
      <c r="E26" s="1">
        <f t="shared" si="2"/>
        <v>0.03162018736925076</v>
      </c>
      <c r="F26" s="1">
        <f t="shared" si="2"/>
        <v>0.04727374547284025</v>
      </c>
      <c r="G26" s="1">
        <f t="shared" si="2"/>
        <v>0.0628243196415377</v>
      </c>
      <c r="H26" s="1">
        <f t="shared" si="2"/>
        <v>0.07827292283207976</v>
      </c>
      <c r="I26" s="1">
        <f t="shared" si="2"/>
        <v>0.1540209126695763</v>
      </c>
      <c r="J26" s="1">
        <f t="shared" si="2"/>
        <v>0.2984155182973038</v>
      </c>
      <c r="K26" s="1">
        <f t="shared" si="2"/>
        <v>0.5617233285596307</v>
      </c>
      <c r="L26" s="1">
        <f t="shared" si="2"/>
        <v>1.1936620731892154</v>
      </c>
      <c r="M26" s="1">
        <f t="shared" si="2"/>
        <v>4.773216184690647</v>
      </c>
    </row>
    <row r="27" spans="2:13" ht="12.75">
      <c r="B27">
        <v>2.1</v>
      </c>
      <c r="C27">
        <f t="shared" si="0"/>
        <v>1157.6249999999998</v>
      </c>
      <c r="E27" s="1">
        <f aca="true" t="shared" si="3" ref="E27:M39">3*(mur-1)/(mur+2)/2/PI()/$C27*10000</f>
        <v>0.027314706722168895</v>
      </c>
      <c r="F27" s="1">
        <f t="shared" si="3"/>
        <v>0.040836838762846564</v>
      </c>
      <c r="G27" s="1">
        <f t="shared" si="3"/>
        <v>0.054270009408519775</v>
      </c>
      <c r="H27" s="1">
        <f t="shared" si="3"/>
        <v>0.06761509368930334</v>
      </c>
      <c r="I27" s="1">
        <f t="shared" si="3"/>
        <v>0.13304905532411299</v>
      </c>
      <c r="J27" s="1">
        <f t="shared" si="3"/>
        <v>0.25778254469046863</v>
      </c>
      <c r="K27" s="1">
        <f t="shared" si="3"/>
        <v>0.48523773118205865</v>
      </c>
      <c r="L27" s="1">
        <f t="shared" si="3"/>
        <v>1.0311301787618747</v>
      </c>
      <c r="M27" s="1">
        <f t="shared" si="3"/>
        <v>4.123283606254743</v>
      </c>
    </row>
    <row r="28" spans="2:13" ht="12.75">
      <c r="B28">
        <v>2.2</v>
      </c>
      <c r="C28">
        <f t="shared" si="0"/>
        <v>1331</v>
      </c>
      <c r="E28" s="1">
        <f t="shared" si="3"/>
        <v>0.02375671477779922</v>
      </c>
      <c r="F28" s="1">
        <f t="shared" si="3"/>
        <v>0.03551746466779883</v>
      </c>
      <c r="G28" s="1">
        <f t="shared" si="3"/>
        <v>0.047200841203258966</v>
      </c>
      <c r="H28" s="1">
        <f t="shared" si="3"/>
        <v>0.05880760543356856</v>
      </c>
      <c r="I28" s="1">
        <f t="shared" si="3"/>
        <v>0.11571819133702198</v>
      </c>
      <c r="J28" s="1">
        <f t="shared" si="3"/>
        <v>0.22420399571547986</v>
      </c>
      <c r="K28" s="1">
        <f t="shared" si="3"/>
        <v>0.42203105075855035</v>
      </c>
      <c r="L28" s="1">
        <f t="shared" si="3"/>
        <v>0.8968159828619197</v>
      </c>
      <c r="M28" s="1">
        <f t="shared" si="3"/>
        <v>3.5861879674610417</v>
      </c>
    </row>
    <row r="29" spans="2:13" ht="12.75">
      <c r="B29">
        <v>2.3</v>
      </c>
      <c r="C29">
        <f t="shared" si="0"/>
        <v>1520.874999999999</v>
      </c>
      <c r="E29" s="1">
        <f t="shared" si="3"/>
        <v>0.02079078646782331</v>
      </c>
      <c r="F29" s="1">
        <f t="shared" si="3"/>
        <v>0.03108325501625069</v>
      </c>
      <c r="G29" s="1">
        <f t="shared" si="3"/>
        <v>0.04130800995580684</v>
      </c>
      <c r="H29" s="1">
        <f t="shared" si="3"/>
        <v>0.05146571732198885</v>
      </c>
      <c r="I29" s="1">
        <f t="shared" si="3"/>
        <v>0.10127125021423611</v>
      </c>
      <c r="J29" s="1">
        <f t="shared" si="3"/>
        <v>0.19621304729008227</v>
      </c>
      <c r="K29" s="1">
        <f t="shared" si="3"/>
        <v>0.3693422066636843</v>
      </c>
      <c r="L29" s="1">
        <f t="shared" si="3"/>
        <v>0.7848521891603293</v>
      </c>
      <c r="M29" s="1">
        <f t="shared" si="3"/>
        <v>3.1384671223411846</v>
      </c>
    </row>
    <row r="30" spans="2:13" ht="12.75">
      <c r="B30">
        <v>2.4</v>
      </c>
      <c r="C30">
        <f t="shared" si="0"/>
        <v>1727.9999999999995</v>
      </c>
      <c r="E30" s="1">
        <f t="shared" si="3"/>
        <v>0.01829871954239049</v>
      </c>
      <c r="F30" s="1">
        <f t="shared" si="3"/>
        <v>0.02735749159307885</v>
      </c>
      <c r="G30" s="1">
        <f t="shared" si="3"/>
        <v>0.03635666645922321</v>
      </c>
      <c r="H30" s="1">
        <f t="shared" si="3"/>
        <v>0.04529683034263876</v>
      </c>
      <c r="I30" s="1">
        <f t="shared" si="3"/>
        <v>0.08913247260970851</v>
      </c>
      <c r="J30" s="1">
        <f t="shared" si="3"/>
        <v>0.17269416568131007</v>
      </c>
      <c r="K30" s="1">
        <f t="shared" si="3"/>
        <v>0.3250713706942307</v>
      </c>
      <c r="L30" s="1">
        <f t="shared" si="3"/>
        <v>0.6907766627252404</v>
      </c>
      <c r="M30" s="1">
        <f t="shared" si="3"/>
        <v>2.7622778846589395</v>
      </c>
    </row>
    <row r="31" spans="2:13" ht="12.75">
      <c r="B31">
        <v>2.5</v>
      </c>
      <c r="C31">
        <f t="shared" si="0"/>
        <v>1953.1249999999995</v>
      </c>
      <c r="E31" s="1">
        <f t="shared" si="3"/>
        <v>0.016189535933056394</v>
      </c>
      <c r="F31" s="1">
        <f t="shared" si="3"/>
        <v>0.02420415768209421</v>
      </c>
      <c r="G31" s="1">
        <f t="shared" si="3"/>
        <v>0.032166051656467305</v>
      </c>
      <c r="H31" s="1">
        <f t="shared" si="3"/>
        <v>0.04007573649002484</v>
      </c>
      <c r="I31" s="1">
        <f t="shared" si="3"/>
        <v>0.07885870728682307</v>
      </c>
      <c r="J31" s="1">
        <f t="shared" si="3"/>
        <v>0.15278874536821951</v>
      </c>
      <c r="K31" s="1">
        <f t="shared" si="3"/>
        <v>0.2876023442225309</v>
      </c>
      <c r="L31" s="1">
        <f t="shared" si="3"/>
        <v>0.6111549814728783</v>
      </c>
      <c r="M31" s="1">
        <f t="shared" si="3"/>
        <v>2.4438866865616116</v>
      </c>
    </row>
    <row r="32" spans="2:13" ht="12.75">
      <c r="B32">
        <v>2.6</v>
      </c>
      <c r="C32">
        <f t="shared" si="0"/>
        <v>2197</v>
      </c>
      <c r="E32" s="1">
        <f t="shared" si="3"/>
        <v>0.014392438493059063</v>
      </c>
      <c r="F32" s="1">
        <f t="shared" si="3"/>
        <v>0.0215174080440784</v>
      </c>
      <c r="G32" s="1">
        <f t="shared" si="3"/>
        <v>0.028595502795419975</v>
      </c>
      <c r="H32" s="1">
        <f t="shared" si="3"/>
        <v>0.03562718381068719</v>
      </c>
      <c r="I32" s="1">
        <f t="shared" si="3"/>
        <v>0.07010510362748122</v>
      </c>
      <c r="J32" s="1">
        <f t="shared" si="3"/>
        <v>0.13582863827824473</v>
      </c>
      <c r="K32" s="1">
        <f t="shared" si="3"/>
        <v>0.2556774367590489</v>
      </c>
      <c r="L32" s="1">
        <f t="shared" si="3"/>
        <v>0.543314553112979</v>
      </c>
      <c r="M32" s="1">
        <f t="shared" si="3"/>
        <v>2.1726063653575998</v>
      </c>
    </row>
    <row r="33" spans="2:13" ht="12.75">
      <c r="B33">
        <v>2.7</v>
      </c>
      <c r="C33">
        <f t="shared" si="0"/>
        <v>2460.375</v>
      </c>
      <c r="E33" s="1">
        <f t="shared" si="3"/>
        <v>0.012851775590814716</v>
      </c>
      <c r="F33" s="1">
        <f t="shared" si="3"/>
        <v>0.019214040734782396</v>
      </c>
      <c r="G33" s="1">
        <f t="shared" si="3"/>
        <v>0.025534448871223973</v>
      </c>
      <c r="H33" s="1">
        <f t="shared" si="3"/>
        <v>0.031813411708410205</v>
      </c>
      <c r="I33" s="1">
        <f t="shared" si="3"/>
        <v>0.06260058432945233</v>
      </c>
      <c r="J33" s="1">
        <f t="shared" si="3"/>
        <v>0.12128863213831374</v>
      </c>
      <c r="K33" s="1">
        <f t="shared" si="3"/>
        <v>0.22830801343682589</v>
      </c>
      <c r="L33" s="1">
        <f t="shared" si="3"/>
        <v>0.4851545285532551</v>
      </c>
      <c r="M33" s="1">
        <f t="shared" si="3"/>
        <v>1.9400360451925607</v>
      </c>
    </row>
    <row r="34" spans="2:13" ht="12.75">
      <c r="B34">
        <v>2.8</v>
      </c>
      <c r="C34">
        <f t="shared" si="0"/>
        <v>2743.9999999999986</v>
      </c>
      <c r="E34" s="1">
        <f t="shared" si="3"/>
        <v>0.011523391898415006</v>
      </c>
      <c r="F34" s="1">
        <f t="shared" si="3"/>
        <v>0.017228041353075898</v>
      </c>
      <c r="G34" s="1">
        <f t="shared" si="3"/>
        <v>0.022895160219219286</v>
      </c>
      <c r="H34" s="1">
        <f t="shared" si="3"/>
        <v>0.028525117650174854</v>
      </c>
      <c r="I34" s="1">
        <f t="shared" si="3"/>
        <v>0.05613007021486018</v>
      </c>
      <c r="J34" s="1">
        <f t="shared" si="3"/>
        <v>0.10875201104129148</v>
      </c>
      <c r="K34" s="1">
        <f t="shared" si="3"/>
        <v>0.20470966784243105</v>
      </c>
      <c r="L34" s="1">
        <f t="shared" si="3"/>
        <v>0.4350080441651661</v>
      </c>
      <c r="M34" s="1">
        <f t="shared" si="3"/>
        <v>1.7395102713887203</v>
      </c>
    </row>
    <row r="35" spans="2:13" ht="12.75">
      <c r="B35">
        <v>2.9</v>
      </c>
      <c r="C35">
        <f t="shared" si="0"/>
        <v>3048.624999999999</v>
      </c>
      <c r="E35" s="1">
        <f t="shared" si="3"/>
        <v>0.010371950426586007</v>
      </c>
      <c r="F35" s="1">
        <f t="shared" si="3"/>
        <v>0.015506579350638485</v>
      </c>
      <c r="G35" s="1">
        <f t="shared" si="3"/>
        <v>0.020607427821243248</v>
      </c>
      <c r="H35" s="1">
        <f t="shared" si="3"/>
        <v>0.02567482810515553</v>
      </c>
      <c r="I35" s="1">
        <f t="shared" si="3"/>
        <v>0.05052143594885442</v>
      </c>
      <c r="J35" s="1">
        <f t="shared" si="3"/>
        <v>0.09788528215090533</v>
      </c>
      <c r="K35" s="1">
        <f t="shared" si="3"/>
        <v>0.18425464875464534</v>
      </c>
      <c r="L35" s="1">
        <f t="shared" si="3"/>
        <v>0.3915411286036214</v>
      </c>
      <c r="M35" s="1">
        <f t="shared" si="3"/>
        <v>1.5656947590112422</v>
      </c>
    </row>
    <row r="36" spans="2:13" ht="12.75">
      <c r="B36">
        <v>3</v>
      </c>
      <c r="C36">
        <f t="shared" si="0"/>
        <v>3374.999999999999</v>
      </c>
      <c r="E36" s="1">
        <f t="shared" si="3"/>
        <v>0.009368944405703931</v>
      </c>
      <c r="F36" s="1">
        <f t="shared" si="3"/>
        <v>0.01400703569565637</v>
      </c>
      <c r="G36" s="1">
        <f t="shared" si="3"/>
        <v>0.01861461322712228</v>
      </c>
      <c r="H36" s="1">
        <f t="shared" si="3"/>
        <v>0.023191977135431047</v>
      </c>
      <c r="I36" s="1">
        <f t="shared" si="3"/>
        <v>0.04563582597617075</v>
      </c>
      <c r="J36" s="1">
        <f t="shared" si="3"/>
        <v>0.08841941282883074</v>
      </c>
      <c r="K36" s="1">
        <f t="shared" si="3"/>
        <v>0.1664365417954461</v>
      </c>
      <c r="L36" s="1">
        <f t="shared" si="3"/>
        <v>0.353677651315323</v>
      </c>
      <c r="M36" s="1">
        <f t="shared" si="3"/>
        <v>1.414286276945377</v>
      </c>
    </row>
    <row r="37" spans="2:13" ht="12.75">
      <c r="B37">
        <v>4</v>
      </c>
      <c r="C37">
        <f t="shared" si="0"/>
        <v>7999.999999999998</v>
      </c>
      <c r="E37" s="1">
        <f t="shared" si="3"/>
        <v>0.003952523421156345</v>
      </c>
      <c r="F37" s="1">
        <f t="shared" si="3"/>
        <v>0.0059092181841050315</v>
      </c>
      <c r="G37" s="1">
        <f t="shared" si="3"/>
        <v>0.007853039955192213</v>
      </c>
      <c r="H37" s="1">
        <f t="shared" si="3"/>
        <v>0.00978411535400997</v>
      </c>
      <c r="I37" s="1">
        <f t="shared" si="3"/>
        <v>0.019252614083697037</v>
      </c>
      <c r="J37" s="1">
        <f t="shared" si="3"/>
        <v>0.03730193978716297</v>
      </c>
      <c r="K37" s="1">
        <f t="shared" si="3"/>
        <v>0.07021541606995384</v>
      </c>
      <c r="L37" s="1">
        <f t="shared" si="3"/>
        <v>0.14920775914865192</v>
      </c>
      <c r="M37" s="1">
        <f t="shared" si="3"/>
        <v>0.5966520230863309</v>
      </c>
    </row>
    <row r="38" spans="2:13" ht="12.75">
      <c r="B38">
        <v>5</v>
      </c>
      <c r="C38">
        <f t="shared" si="0"/>
        <v>15624.999999999996</v>
      </c>
      <c r="E38" s="1">
        <f t="shared" si="3"/>
        <v>0.0020236919916320492</v>
      </c>
      <c r="F38" s="1">
        <f t="shared" si="3"/>
        <v>0.0030255197102617764</v>
      </c>
      <c r="G38" s="1">
        <f t="shared" si="3"/>
        <v>0.004020756457058413</v>
      </c>
      <c r="H38" s="1">
        <f t="shared" si="3"/>
        <v>0.005009467061253105</v>
      </c>
      <c r="I38" s="1">
        <f t="shared" si="3"/>
        <v>0.009857338410852883</v>
      </c>
      <c r="J38" s="1">
        <f t="shared" si="3"/>
        <v>0.01909859317102744</v>
      </c>
      <c r="K38" s="1">
        <f t="shared" si="3"/>
        <v>0.03595029302781636</v>
      </c>
      <c r="L38" s="1">
        <f t="shared" si="3"/>
        <v>0.07639437268410978</v>
      </c>
      <c r="M38" s="1">
        <f t="shared" si="3"/>
        <v>0.30548583582020145</v>
      </c>
    </row>
    <row r="39" spans="2:13" ht="12.75">
      <c r="B39">
        <v>10</v>
      </c>
      <c r="C39">
        <f t="shared" si="0"/>
        <v>124999.99999999997</v>
      </c>
      <c r="E39" s="1">
        <f t="shared" si="3"/>
        <v>0.00025296149895400616</v>
      </c>
      <c r="F39" s="1">
        <f t="shared" si="3"/>
        <v>0.00037818996378272205</v>
      </c>
      <c r="G39" s="1">
        <f t="shared" si="3"/>
        <v>0.0005025945571323016</v>
      </c>
      <c r="H39" s="1">
        <f t="shared" si="3"/>
        <v>0.0006261833826566381</v>
      </c>
      <c r="I39" s="1">
        <f t="shared" si="3"/>
        <v>0.0012321673013566104</v>
      </c>
      <c r="J39" s="1">
        <f t="shared" si="3"/>
        <v>0.00238732414637843</v>
      </c>
      <c r="K39" s="1">
        <f t="shared" si="3"/>
        <v>0.004493786628477045</v>
      </c>
      <c r="L39" s="1">
        <f t="shared" si="3"/>
        <v>0.009549296585513723</v>
      </c>
      <c r="M39" s="1">
        <f t="shared" si="3"/>
        <v>0.03818572947752518</v>
      </c>
    </row>
  </sheetData>
  <conditionalFormatting sqref="E7:M39">
    <cfRule type="cellIs" priority="1" dxfId="0" operator="greaterThan" stopIfTrue="1">
      <formula>1</formula>
    </cfRule>
    <cfRule type="cellIs" priority="2" dxfId="1" operator="between" stopIfTrue="1">
      <formula>0.1</formula>
      <formula>1</formula>
    </cfRule>
    <cfRule type="cellIs" priority="3" dxfId="2" operator="lessThan" stopIfTrue="1">
      <formula>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Q16" sqref="Q16"/>
    </sheetView>
  </sheetViews>
  <sheetFormatPr defaultColWidth="9.140625" defaultRowHeight="12.75"/>
  <cols>
    <col min="1" max="1" width="20.00390625" style="0" customWidth="1"/>
    <col min="2" max="2" width="5.8515625" style="0" customWidth="1"/>
    <col min="3" max="3" width="11.00390625" style="0" customWidth="1"/>
    <col min="4" max="4" width="3.00390625" style="0" customWidth="1"/>
    <col min="8" max="8" width="11.7109375" style="0" customWidth="1"/>
    <col min="15" max="15" width="12.140625" style="0" customWidth="1"/>
    <col min="16" max="16" width="6.8515625" style="0" customWidth="1"/>
    <col min="17" max="17" width="12.140625" style="0" customWidth="1"/>
    <col min="18" max="18" width="12.00390625" style="0" customWidth="1"/>
    <col min="19" max="19" width="9.7109375" style="0" customWidth="1"/>
    <col min="20" max="20" width="9.7109375" style="2" customWidth="1"/>
  </cols>
  <sheetData>
    <row r="1" ht="12.75">
      <c r="A1" t="s">
        <v>2</v>
      </c>
    </row>
    <row r="2" spans="17:20" ht="12.75">
      <c r="Q2" s="14" t="s">
        <v>67</v>
      </c>
      <c r="R2" s="14"/>
      <c r="S2" s="14"/>
      <c r="T2" s="15"/>
    </row>
    <row r="3" spans="1:14" ht="12.75">
      <c r="A3" t="s">
        <v>3</v>
      </c>
      <c r="C3" t="s">
        <v>0</v>
      </c>
      <c r="E3">
        <v>1</v>
      </c>
      <c r="F3" t="s">
        <v>5</v>
      </c>
      <c r="N3">
        <v>0.1</v>
      </c>
    </row>
    <row r="4" spans="1:21" ht="12.75">
      <c r="A4" t="s">
        <v>4</v>
      </c>
      <c r="C4" t="s">
        <v>1</v>
      </c>
      <c r="E4">
        <f>0.2^3</f>
        <v>0.008000000000000002</v>
      </c>
      <c r="F4" t="s">
        <v>6</v>
      </c>
      <c r="Q4" t="s">
        <v>68</v>
      </c>
      <c r="R4" t="s">
        <v>72</v>
      </c>
      <c r="S4" t="s">
        <v>31</v>
      </c>
      <c r="U4" t="s">
        <v>73</v>
      </c>
    </row>
    <row r="5" spans="5:21" ht="12.75">
      <c r="E5" t="s">
        <v>64</v>
      </c>
      <c r="H5" t="s">
        <v>8</v>
      </c>
      <c r="Q5" t="s">
        <v>70</v>
      </c>
      <c r="R5" t="s">
        <v>71</v>
      </c>
      <c r="U5" t="s">
        <v>75</v>
      </c>
    </row>
    <row r="6" spans="2:21" ht="12.75">
      <c r="B6" t="s">
        <v>38</v>
      </c>
      <c r="C6" t="s">
        <v>65</v>
      </c>
      <c r="E6">
        <v>1.02</v>
      </c>
      <c r="F6">
        <v>1.03</v>
      </c>
      <c r="G6">
        <v>1.04</v>
      </c>
      <c r="H6">
        <v>1.05</v>
      </c>
      <c r="I6">
        <v>1.1</v>
      </c>
      <c r="J6">
        <v>1.2</v>
      </c>
      <c r="K6">
        <v>1.4</v>
      </c>
      <c r="L6">
        <v>2</v>
      </c>
      <c r="M6" s="2">
        <v>10000</v>
      </c>
      <c r="P6" t="s">
        <v>69</v>
      </c>
      <c r="Q6" t="s">
        <v>38</v>
      </c>
      <c r="R6" t="s">
        <v>66</v>
      </c>
      <c r="S6" t="s">
        <v>32</v>
      </c>
      <c r="T6" s="2" t="s">
        <v>74</v>
      </c>
      <c r="U6">
        <v>1.1</v>
      </c>
    </row>
    <row r="7" spans="1:21" ht="12.75">
      <c r="A7" t="s">
        <v>7</v>
      </c>
      <c r="B7">
        <v>0.1</v>
      </c>
      <c r="C7">
        <f aca="true" t="shared" si="0" ref="C7:C39">r_^3/(Vol*B0)</f>
        <v>0.125</v>
      </c>
      <c r="E7" s="1">
        <f aca="true" t="shared" si="1" ref="E7:M16">3*(mur-1)/(mur+2)/2/PI()/$C7*10000</f>
        <v>252.9614989540061</v>
      </c>
      <c r="F7" s="1">
        <f t="shared" si="1"/>
        <v>378.1899637827219</v>
      </c>
      <c r="G7" s="1">
        <f t="shared" si="1"/>
        <v>502.5945571323015</v>
      </c>
      <c r="H7" s="1">
        <f t="shared" si="1"/>
        <v>626.1833826566381</v>
      </c>
      <c r="I7" s="1">
        <f t="shared" si="1"/>
        <v>1232.16730135661</v>
      </c>
      <c r="J7" s="1">
        <f t="shared" si="1"/>
        <v>2387.3241463784293</v>
      </c>
      <c r="K7" s="1">
        <f t="shared" si="1"/>
        <v>4493.786628477044</v>
      </c>
      <c r="L7" s="1">
        <f t="shared" si="1"/>
        <v>9549.29658551372</v>
      </c>
      <c r="M7" s="1">
        <f t="shared" si="1"/>
        <v>38185.72947752517</v>
      </c>
      <c r="O7" t="s">
        <v>82</v>
      </c>
      <c r="P7">
        <v>4.5</v>
      </c>
      <c r="Q7" s="1">
        <v>0.669318</v>
      </c>
      <c r="R7" s="1">
        <v>0.29226165</v>
      </c>
      <c r="S7" s="5">
        <v>0.000143</v>
      </c>
      <c r="T7" s="2">
        <f>Q7^3/R7/S7</f>
        <v>7174.467039036694</v>
      </c>
      <c r="U7" s="1">
        <f aca="true" t="shared" si="2" ref="U7:U17">3*(mur-1)/(mur+2)/2/PI()*R7*S7/Q7^3*10000</f>
        <v>0.021467923935191213</v>
      </c>
    </row>
    <row r="8" spans="2:21" ht="12.75">
      <c r="B8">
        <v>0.2</v>
      </c>
      <c r="C8">
        <f t="shared" si="0"/>
        <v>1</v>
      </c>
      <c r="E8" s="1">
        <f t="shared" si="1"/>
        <v>31.62018736925076</v>
      </c>
      <c r="F8" s="1">
        <f t="shared" si="1"/>
        <v>47.27374547284024</v>
      </c>
      <c r="G8" s="1">
        <f t="shared" si="1"/>
        <v>62.824319641537684</v>
      </c>
      <c r="H8" s="1">
        <f t="shared" si="1"/>
        <v>78.27292283207976</v>
      </c>
      <c r="I8" s="1">
        <f t="shared" si="1"/>
        <v>154.02091266957626</v>
      </c>
      <c r="J8" s="1">
        <f t="shared" si="1"/>
        <v>298.41551829730366</v>
      </c>
      <c r="K8" s="1">
        <f t="shared" si="1"/>
        <v>561.7233285596305</v>
      </c>
      <c r="L8" s="1">
        <f t="shared" si="1"/>
        <v>1193.662073189215</v>
      </c>
      <c r="M8" s="1">
        <f t="shared" si="1"/>
        <v>4773.2161846906465</v>
      </c>
      <c r="P8">
        <v>6</v>
      </c>
      <c r="Q8" s="1">
        <v>1.021529</v>
      </c>
      <c r="R8" s="1">
        <v>0.14547777</v>
      </c>
      <c r="S8" s="5">
        <v>0.000257</v>
      </c>
      <c r="T8" s="2">
        <f aca="true" t="shared" si="3" ref="T8:T29">Q8^3/R8/S8</f>
        <v>28511.649413866086</v>
      </c>
      <c r="U8" s="1">
        <f t="shared" si="2"/>
        <v>0.005402034460856943</v>
      </c>
    </row>
    <row r="9" spans="2:21" ht="12.75">
      <c r="B9">
        <v>0.3</v>
      </c>
      <c r="C9">
        <f t="shared" si="0"/>
        <v>3.374999999999999</v>
      </c>
      <c r="E9" s="1">
        <f t="shared" si="1"/>
        <v>9.368944405703932</v>
      </c>
      <c r="F9" s="1">
        <f t="shared" si="1"/>
        <v>14.007035695656372</v>
      </c>
      <c r="G9" s="1">
        <f t="shared" si="1"/>
        <v>18.614613227122284</v>
      </c>
      <c r="H9" s="1">
        <f t="shared" si="1"/>
        <v>23.191977135431046</v>
      </c>
      <c r="I9" s="1">
        <f t="shared" si="1"/>
        <v>45.63582597617076</v>
      </c>
      <c r="J9" s="1">
        <f t="shared" si="1"/>
        <v>88.41941282883076</v>
      </c>
      <c r="K9" s="1">
        <f t="shared" si="1"/>
        <v>166.43654179544612</v>
      </c>
      <c r="L9" s="1">
        <f t="shared" si="1"/>
        <v>353.6776513153231</v>
      </c>
      <c r="M9" s="1">
        <f t="shared" si="1"/>
        <v>1414.286276945377</v>
      </c>
      <c r="P9">
        <v>6</v>
      </c>
      <c r="Q9" s="1">
        <v>0.919285</v>
      </c>
      <c r="R9" s="1">
        <v>0.15101069</v>
      </c>
      <c r="S9" s="5">
        <v>0.000257</v>
      </c>
      <c r="T9" s="2">
        <f t="shared" si="3"/>
        <v>20017.493956085338</v>
      </c>
      <c r="U9" s="1">
        <f t="shared" si="2"/>
        <v>0.007694315432664524</v>
      </c>
    </row>
    <row r="10" spans="2:21" ht="12.75">
      <c r="B10">
        <v>0.4</v>
      </c>
      <c r="C10">
        <f t="shared" si="0"/>
        <v>8</v>
      </c>
      <c r="E10" s="1">
        <f t="shared" si="1"/>
        <v>3.952523421156345</v>
      </c>
      <c r="F10" s="1">
        <f t="shared" si="1"/>
        <v>5.90921818410503</v>
      </c>
      <c r="G10" s="1">
        <f t="shared" si="1"/>
        <v>7.8530399551922105</v>
      </c>
      <c r="H10" s="1">
        <f t="shared" si="1"/>
        <v>9.78411535400997</v>
      </c>
      <c r="I10" s="1">
        <f t="shared" si="1"/>
        <v>19.252614083697033</v>
      </c>
      <c r="J10" s="1">
        <f t="shared" si="1"/>
        <v>37.30193978716296</v>
      </c>
      <c r="K10" s="1">
        <f t="shared" si="1"/>
        <v>70.21541606995382</v>
      </c>
      <c r="L10" s="1">
        <f t="shared" si="1"/>
        <v>149.2077591486519</v>
      </c>
      <c r="M10" s="1">
        <f t="shared" si="1"/>
        <v>596.6520230863308</v>
      </c>
      <c r="P10">
        <v>6</v>
      </c>
      <c r="Q10" s="1">
        <v>0.611168</v>
      </c>
      <c r="R10" s="1">
        <v>0.31821133</v>
      </c>
      <c r="S10" s="5">
        <v>0.000257</v>
      </c>
      <c r="T10" s="2">
        <f t="shared" si="3"/>
        <v>2791.470605464468</v>
      </c>
      <c r="U10" s="1">
        <f t="shared" si="2"/>
        <v>0.05517554523700564</v>
      </c>
    </row>
    <row r="11" spans="2:21" ht="12.75">
      <c r="B11">
        <v>0.5</v>
      </c>
      <c r="C11">
        <f t="shared" si="0"/>
        <v>15.624999999999996</v>
      </c>
      <c r="E11" s="1">
        <f t="shared" si="1"/>
        <v>2.023691991632049</v>
      </c>
      <c r="F11" s="1">
        <f t="shared" si="1"/>
        <v>3.025519710261776</v>
      </c>
      <c r="G11" s="1">
        <f t="shared" si="1"/>
        <v>4.020756457058413</v>
      </c>
      <c r="H11" s="1">
        <f t="shared" si="1"/>
        <v>5.009467061253105</v>
      </c>
      <c r="I11" s="1">
        <f t="shared" si="1"/>
        <v>9.857338410852883</v>
      </c>
      <c r="J11" s="1">
        <f t="shared" si="1"/>
        <v>19.098593171027442</v>
      </c>
      <c r="K11" s="1">
        <f t="shared" si="1"/>
        <v>35.950293027816365</v>
      </c>
      <c r="L11" s="1">
        <f t="shared" si="1"/>
        <v>76.39437268410978</v>
      </c>
      <c r="M11" s="1">
        <f t="shared" si="1"/>
        <v>305.48583582020143</v>
      </c>
      <c r="P11">
        <v>6</v>
      </c>
      <c r="Q11" s="1">
        <v>0.793833</v>
      </c>
      <c r="R11" s="1">
        <v>0.2640013</v>
      </c>
      <c r="S11" s="5">
        <v>0.000257</v>
      </c>
      <c r="T11" s="2">
        <f t="shared" si="3"/>
        <v>7373.06830929163</v>
      </c>
      <c r="U11" s="1">
        <f t="shared" si="2"/>
        <v>0.020889663055946084</v>
      </c>
    </row>
    <row r="12" spans="2:21" ht="12.75">
      <c r="B12">
        <v>0.6</v>
      </c>
      <c r="C12">
        <f t="shared" si="0"/>
        <v>26.999999999999993</v>
      </c>
      <c r="E12" s="1">
        <f t="shared" si="1"/>
        <v>1.1711180507129915</v>
      </c>
      <c r="F12" s="1">
        <f t="shared" si="1"/>
        <v>1.7508794619570465</v>
      </c>
      <c r="G12" s="1">
        <f t="shared" si="1"/>
        <v>2.3268266533902855</v>
      </c>
      <c r="H12" s="1">
        <f t="shared" si="1"/>
        <v>2.8989971419288807</v>
      </c>
      <c r="I12" s="1">
        <f t="shared" si="1"/>
        <v>5.704478247021345</v>
      </c>
      <c r="J12" s="1">
        <f t="shared" si="1"/>
        <v>11.052426603603845</v>
      </c>
      <c r="K12" s="1">
        <f t="shared" si="1"/>
        <v>20.804567724430765</v>
      </c>
      <c r="L12" s="1">
        <f t="shared" si="1"/>
        <v>44.209706414415386</v>
      </c>
      <c r="M12" s="1">
        <f t="shared" si="1"/>
        <v>176.78578461817213</v>
      </c>
      <c r="P12">
        <v>6</v>
      </c>
      <c r="Q12" s="1">
        <v>0.793817</v>
      </c>
      <c r="R12" s="1">
        <v>0.24893355</v>
      </c>
      <c r="S12" s="5">
        <v>0.000257</v>
      </c>
      <c r="T12" s="2">
        <f t="shared" si="3"/>
        <v>7818.881479567593</v>
      </c>
      <c r="U12" s="1">
        <f t="shared" si="2"/>
        <v>0.019698586437467535</v>
      </c>
    </row>
    <row r="13" spans="2:21" ht="12.75">
      <c r="B13">
        <v>0.7</v>
      </c>
      <c r="C13">
        <f t="shared" si="0"/>
        <v>42.87499999999998</v>
      </c>
      <c r="E13" s="1">
        <f t="shared" si="1"/>
        <v>0.7374970814985604</v>
      </c>
      <c r="F13" s="1">
        <f t="shared" si="1"/>
        <v>1.1025946465968575</v>
      </c>
      <c r="G13" s="1">
        <f t="shared" si="1"/>
        <v>1.4652902540300343</v>
      </c>
      <c r="H13" s="1">
        <f t="shared" si="1"/>
        <v>1.8256075296111907</v>
      </c>
      <c r="I13" s="1">
        <f t="shared" si="1"/>
        <v>3.5923244937510517</v>
      </c>
      <c r="J13" s="1">
        <f t="shared" si="1"/>
        <v>6.960128706642655</v>
      </c>
      <c r="K13" s="1">
        <f t="shared" si="1"/>
        <v>13.101418741915587</v>
      </c>
      <c r="L13" s="1">
        <f t="shared" si="1"/>
        <v>27.84051482657063</v>
      </c>
      <c r="M13" s="1">
        <f t="shared" si="1"/>
        <v>111.3286573688781</v>
      </c>
      <c r="P13">
        <v>8</v>
      </c>
      <c r="Q13" s="1">
        <v>0.870713</v>
      </c>
      <c r="R13" s="1">
        <v>0.2144639</v>
      </c>
      <c r="S13" s="5">
        <v>0.000331</v>
      </c>
      <c r="T13" s="2">
        <f t="shared" si="3"/>
        <v>9299.14228532086</v>
      </c>
      <c r="U13" s="1">
        <f t="shared" si="2"/>
        <v>0.0165629160135237</v>
      </c>
    </row>
    <row r="14" spans="2:21" ht="12.75">
      <c r="B14">
        <v>0.8</v>
      </c>
      <c r="C14">
        <f t="shared" si="0"/>
        <v>64</v>
      </c>
      <c r="E14" s="1">
        <f t="shared" si="1"/>
        <v>0.49406542764454314</v>
      </c>
      <c r="F14" s="1">
        <f t="shared" si="1"/>
        <v>0.7386522730131287</v>
      </c>
      <c r="G14" s="1">
        <f t="shared" si="1"/>
        <v>0.9816299943990263</v>
      </c>
      <c r="H14" s="1">
        <f t="shared" si="1"/>
        <v>1.2230144192512462</v>
      </c>
      <c r="I14" s="1">
        <f t="shared" si="1"/>
        <v>2.406576760462129</v>
      </c>
      <c r="J14" s="1">
        <f t="shared" si="1"/>
        <v>4.66274247339537</v>
      </c>
      <c r="K14" s="1">
        <f t="shared" si="1"/>
        <v>8.776927008744227</v>
      </c>
      <c r="L14" s="1">
        <f t="shared" si="1"/>
        <v>18.650969893581486</v>
      </c>
      <c r="M14" s="1">
        <f t="shared" si="1"/>
        <v>74.58150288579135</v>
      </c>
      <c r="P14">
        <v>8</v>
      </c>
      <c r="Q14" s="1">
        <v>0.850776</v>
      </c>
      <c r="R14" s="1">
        <v>0.20969559</v>
      </c>
      <c r="S14" s="5">
        <v>0.000331</v>
      </c>
      <c r="T14" s="2">
        <f t="shared" si="3"/>
        <v>8872.140271859595</v>
      </c>
      <c r="U14" s="1">
        <f t="shared" si="2"/>
        <v>0.017360062842795156</v>
      </c>
    </row>
    <row r="15" spans="2:21" ht="12.75">
      <c r="B15">
        <v>0.9</v>
      </c>
      <c r="C15">
        <f t="shared" si="0"/>
        <v>91.12499999999999</v>
      </c>
      <c r="E15" s="1">
        <f t="shared" si="1"/>
        <v>0.3469979409519974</v>
      </c>
      <c r="F15" s="1">
        <f t="shared" si="1"/>
        <v>0.5187790998391248</v>
      </c>
      <c r="G15" s="1">
        <f t="shared" si="1"/>
        <v>0.6894301195230474</v>
      </c>
      <c r="H15" s="1">
        <f t="shared" si="1"/>
        <v>0.8589621161270756</v>
      </c>
      <c r="I15" s="1">
        <f t="shared" si="1"/>
        <v>1.6902157768952129</v>
      </c>
      <c r="J15" s="1">
        <f t="shared" si="1"/>
        <v>3.2747930677344717</v>
      </c>
      <c r="K15" s="1">
        <f t="shared" si="1"/>
        <v>6.164316362794299</v>
      </c>
      <c r="L15" s="1">
        <f t="shared" si="1"/>
        <v>13.09917227093789</v>
      </c>
      <c r="M15" s="1">
        <f t="shared" si="1"/>
        <v>52.380973220199145</v>
      </c>
      <c r="P15">
        <v>10</v>
      </c>
      <c r="Q15" s="1">
        <v>0.744226</v>
      </c>
      <c r="R15" s="1">
        <v>0.2358893</v>
      </c>
      <c r="S15" s="5">
        <v>0.000457</v>
      </c>
      <c r="T15" s="2">
        <f t="shared" si="3"/>
        <v>3823.755134917064</v>
      </c>
      <c r="U15" s="1">
        <f t="shared" si="2"/>
        <v>0.04028001460216853</v>
      </c>
    </row>
    <row r="16" spans="2:21" ht="12.75">
      <c r="B16">
        <v>1</v>
      </c>
      <c r="C16">
        <f t="shared" si="0"/>
        <v>124.99999999999997</v>
      </c>
      <c r="E16" s="1">
        <f t="shared" si="1"/>
        <v>0.2529614989540061</v>
      </c>
      <c r="F16" s="1">
        <f t="shared" si="1"/>
        <v>0.378189963782722</v>
      </c>
      <c r="G16" s="1">
        <f t="shared" si="1"/>
        <v>0.5025945571323016</v>
      </c>
      <c r="H16" s="1">
        <f t="shared" si="1"/>
        <v>0.6261833826566381</v>
      </c>
      <c r="I16" s="1">
        <f t="shared" si="1"/>
        <v>1.2321673013566103</v>
      </c>
      <c r="J16" s="1">
        <f t="shared" si="1"/>
        <v>2.3873241463784303</v>
      </c>
      <c r="K16" s="1">
        <f t="shared" si="1"/>
        <v>4.493786628477046</v>
      </c>
      <c r="L16" s="1">
        <f t="shared" si="1"/>
        <v>9.549296585513723</v>
      </c>
      <c r="M16" s="1">
        <f t="shared" si="1"/>
        <v>38.18572947752518</v>
      </c>
      <c r="P16">
        <v>12</v>
      </c>
      <c r="Q16" s="1">
        <v>0.618777</v>
      </c>
      <c r="R16" s="1">
        <v>0.31823587</v>
      </c>
      <c r="S16" s="5">
        <v>0.0008</v>
      </c>
      <c r="T16" s="2">
        <f t="shared" si="3"/>
        <v>930.6006918180824</v>
      </c>
      <c r="U16" s="1">
        <f t="shared" si="2"/>
        <v>0.16550698277332135</v>
      </c>
    </row>
    <row r="17" spans="2:21" ht="12.75">
      <c r="B17">
        <v>1.1</v>
      </c>
      <c r="C17">
        <f t="shared" si="0"/>
        <v>166.375</v>
      </c>
      <c r="E17" s="1">
        <f aca="true" t="shared" si="4" ref="E17:M26">3*(mur-1)/(mur+2)/2/PI()/$C17*10000</f>
        <v>0.19005371822239375</v>
      </c>
      <c r="F17" s="1">
        <f t="shared" si="4"/>
        <v>0.28413971734239063</v>
      </c>
      <c r="G17" s="1">
        <f t="shared" si="4"/>
        <v>0.3776067296260717</v>
      </c>
      <c r="H17" s="1">
        <f t="shared" si="4"/>
        <v>0.4704608434685485</v>
      </c>
      <c r="I17" s="1">
        <f t="shared" si="4"/>
        <v>0.9257455306961758</v>
      </c>
      <c r="J17" s="1">
        <f t="shared" si="4"/>
        <v>1.7936319657238389</v>
      </c>
      <c r="K17" s="1">
        <f t="shared" si="4"/>
        <v>3.376248406068403</v>
      </c>
      <c r="L17" s="1">
        <f t="shared" si="4"/>
        <v>7.174527862895357</v>
      </c>
      <c r="M17" s="1">
        <f t="shared" si="4"/>
        <v>28.689503739688334</v>
      </c>
      <c r="P17">
        <v>12</v>
      </c>
      <c r="Q17" s="1">
        <v>0.806822</v>
      </c>
      <c r="R17" s="1">
        <v>0.29928801</v>
      </c>
      <c r="S17" s="5">
        <v>0.0008</v>
      </c>
      <c r="T17" s="2">
        <f t="shared" si="3"/>
        <v>2193.5820814176795</v>
      </c>
      <c r="U17" s="1">
        <f t="shared" si="2"/>
        <v>0.0702143375323502</v>
      </c>
    </row>
    <row r="18" spans="2:15" ht="12.75">
      <c r="B18">
        <v>1.2</v>
      </c>
      <c r="C18">
        <f t="shared" si="0"/>
        <v>215.99999999999994</v>
      </c>
      <c r="E18" s="1">
        <f t="shared" si="4"/>
        <v>0.14638975633912393</v>
      </c>
      <c r="F18" s="1">
        <f t="shared" si="4"/>
        <v>0.2188599327446308</v>
      </c>
      <c r="G18" s="1">
        <f t="shared" si="4"/>
        <v>0.2908533316737857</v>
      </c>
      <c r="H18" s="1">
        <f t="shared" si="4"/>
        <v>0.3623746427411101</v>
      </c>
      <c r="I18" s="1">
        <f t="shared" si="4"/>
        <v>0.7130597808776681</v>
      </c>
      <c r="J18" s="1">
        <f t="shared" si="4"/>
        <v>1.3815533254504806</v>
      </c>
      <c r="K18" s="1">
        <f t="shared" si="4"/>
        <v>2.6005709655538456</v>
      </c>
      <c r="L18" s="1">
        <f t="shared" si="4"/>
        <v>5.526213301801923</v>
      </c>
      <c r="M18" s="1">
        <f t="shared" si="4"/>
        <v>22.098223077271516</v>
      </c>
      <c r="O18" t="s">
        <v>83</v>
      </c>
    </row>
    <row r="19" spans="2:21" ht="12.75">
      <c r="B19">
        <v>1.3</v>
      </c>
      <c r="C19">
        <f t="shared" si="0"/>
        <v>274.625</v>
      </c>
      <c r="E19" s="1">
        <f t="shared" si="4"/>
        <v>0.1151395079444725</v>
      </c>
      <c r="F19" s="1">
        <f t="shared" si="4"/>
        <v>0.1721392643526272</v>
      </c>
      <c r="G19" s="1">
        <f t="shared" si="4"/>
        <v>0.2287640223633598</v>
      </c>
      <c r="H19" s="1">
        <f t="shared" si="4"/>
        <v>0.2850174704854975</v>
      </c>
      <c r="I19" s="1">
        <f t="shared" si="4"/>
        <v>0.5608408290198498</v>
      </c>
      <c r="J19" s="1">
        <f t="shared" si="4"/>
        <v>1.0866291062259579</v>
      </c>
      <c r="K19" s="1">
        <f t="shared" si="4"/>
        <v>2.0454194940723913</v>
      </c>
      <c r="L19" s="1">
        <f t="shared" si="4"/>
        <v>4.346516424903832</v>
      </c>
      <c r="M19" s="1">
        <f t="shared" si="4"/>
        <v>17.380850922860798</v>
      </c>
      <c r="P19">
        <v>4.5</v>
      </c>
      <c r="Q19" s="1">
        <v>0.669318</v>
      </c>
      <c r="R19" s="1">
        <v>0.29226165</v>
      </c>
      <c r="S19" s="5">
        <v>0.000171</v>
      </c>
      <c r="T19" s="2">
        <f t="shared" si="3"/>
        <v>5999.700506328931</v>
      </c>
      <c r="U19" s="1">
        <f aca="true" t="shared" si="5" ref="U19:U29">3*(mur-1)/(mur+2)/2/PI()*R19*S19/Q19^3*10000</f>
        <v>0.025671433516906976</v>
      </c>
    </row>
    <row r="20" spans="2:21" ht="12.75">
      <c r="B20">
        <v>1.4</v>
      </c>
      <c r="C20">
        <f t="shared" si="0"/>
        <v>342.99999999999983</v>
      </c>
      <c r="E20" s="1">
        <f t="shared" si="4"/>
        <v>0.09218713518732005</v>
      </c>
      <c r="F20" s="1">
        <f t="shared" si="4"/>
        <v>0.13782433082460718</v>
      </c>
      <c r="G20" s="1">
        <f t="shared" si="4"/>
        <v>0.1831612817537543</v>
      </c>
      <c r="H20" s="1">
        <f t="shared" si="4"/>
        <v>0.22820094120139883</v>
      </c>
      <c r="I20" s="1">
        <f t="shared" si="4"/>
        <v>0.44904056171888146</v>
      </c>
      <c r="J20" s="1">
        <f t="shared" si="4"/>
        <v>0.8700160883303318</v>
      </c>
      <c r="K20" s="1">
        <f t="shared" si="4"/>
        <v>1.6376773427394484</v>
      </c>
      <c r="L20" s="1">
        <f t="shared" si="4"/>
        <v>3.4800643533213287</v>
      </c>
      <c r="M20" s="1">
        <f t="shared" si="4"/>
        <v>13.916082171109762</v>
      </c>
      <c r="P20">
        <v>6</v>
      </c>
      <c r="Q20" s="1">
        <v>1.021529</v>
      </c>
      <c r="R20" s="1">
        <v>0.14547777</v>
      </c>
      <c r="S20" s="5">
        <v>0.000371</v>
      </c>
      <c r="T20" s="2">
        <f t="shared" si="3"/>
        <v>19750.657410683514</v>
      </c>
      <c r="U20" s="1">
        <f t="shared" si="5"/>
        <v>0.007798267645828505</v>
      </c>
    </row>
    <row r="21" spans="2:21" ht="12.75">
      <c r="B21">
        <v>1.5</v>
      </c>
      <c r="C21">
        <f t="shared" si="0"/>
        <v>421.8749999999999</v>
      </c>
      <c r="E21" s="1">
        <f t="shared" si="4"/>
        <v>0.07495155524563145</v>
      </c>
      <c r="F21" s="1">
        <f t="shared" si="4"/>
        <v>0.11205628556525096</v>
      </c>
      <c r="G21" s="1">
        <f t="shared" si="4"/>
        <v>0.14891690581697825</v>
      </c>
      <c r="H21" s="1">
        <f t="shared" si="4"/>
        <v>0.18553581708344838</v>
      </c>
      <c r="I21" s="1">
        <f t="shared" si="4"/>
        <v>0.365086607809366</v>
      </c>
      <c r="J21" s="1">
        <f t="shared" si="4"/>
        <v>0.7073553026306459</v>
      </c>
      <c r="K21" s="1">
        <f t="shared" si="4"/>
        <v>1.3314923343635687</v>
      </c>
      <c r="L21" s="1">
        <f t="shared" si="4"/>
        <v>2.829421210522584</v>
      </c>
      <c r="M21" s="1">
        <f t="shared" si="4"/>
        <v>11.314290215563016</v>
      </c>
      <c r="P21">
        <v>6</v>
      </c>
      <c r="Q21" s="1">
        <v>0.919285</v>
      </c>
      <c r="R21" s="1">
        <v>0.15101069</v>
      </c>
      <c r="S21" s="5">
        <v>0.000371</v>
      </c>
      <c r="T21" s="2">
        <f t="shared" si="3"/>
        <v>13866.565894107633</v>
      </c>
      <c r="U21" s="1">
        <f t="shared" si="5"/>
        <v>0.011107358075947621</v>
      </c>
    </row>
    <row r="22" spans="2:21" ht="12.75">
      <c r="B22">
        <v>1.6</v>
      </c>
      <c r="C22">
        <f t="shared" si="0"/>
        <v>512</v>
      </c>
      <c r="E22" s="1">
        <f t="shared" si="4"/>
        <v>0.06175817845556789</v>
      </c>
      <c r="F22" s="1">
        <f t="shared" si="4"/>
        <v>0.0923315341266411</v>
      </c>
      <c r="G22" s="1">
        <f t="shared" si="4"/>
        <v>0.12270374929987829</v>
      </c>
      <c r="H22" s="1">
        <f t="shared" si="4"/>
        <v>0.15287680240640578</v>
      </c>
      <c r="I22" s="1">
        <f t="shared" si="4"/>
        <v>0.30082209505776614</v>
      </c>
      <c r="J22" s="1">
        <f t="shared" si="4"/>
        <v>0.5828428091744212</v>
      </c>
      <c r="K22" s="1">
        <f t="shared" si="4"/>
        <v>1.0971158760930284</v>
      </c>
      <c r="L22" s="1">
        <f t="shared" si="4"/>
        <v>2.3313712366976858</v>
      </c>
      <c r="M22" s="1">
        <f t="shared" si="4"/>
        <v>9.322687860723919</v>
      </c>
      <c r="P22">
        <v>6</v>
      </c>
      <c r="Q22" s="1">
        <v>0.611168</v>
      </c>
      <c r="R22" s="1">
        <v>0.31821133</v>
      </c>
      <c r="S22" s="5">
        <v>0.000371</v>
      </c>
      <c r="T22" s="2">
        <f t="shared" si="3"/>
        <v>1933.7141390953323</v>
      </c>
      <c r="U22" s="1">
        <f t="shared" si="5"/>
        <v>0.07965030071178635</v>
      </c>
    </row>
    <row r="23" spans="2:21" ht="12.75">
      <c r="B23">
        <v>1.7</v>
      </c>
      <c r="C23">
        <f t="shared" si="0"/>
        <v>614.1249999999998</v>
      </c>
      <c r="E23" s="1">
        <f t="shared" si="4"/>
        <v>0.05148819437288952</v>
      </c>
      <c r="F23" s="1">
        <f t="shared" si="4"/>
        <v>0.07697739950798331</v>
      </c>
      <c r="G23" s="1">
        <f t="shared" si="4"/>
        <v>0.10229891250403046</v>
      </c>
      <c r="H23" s="1">
        <f t="shared" si="4"/>
        <v>0.12745438279190685</v>
      </c>
      <c r="I23" s="1">
        <f t="shared" si="4"/>
        <v>0.2507973338808489</v>
      </c>
      <c r="J23" s="1">
        <f t="shared" si="4"/>
        <v>0.4859198343941442</v>
      </c>
      <c r="K23" s="1">
        <f t="shared" si="4"/>
        <v>0.9146726294478008</v>
      </c>
      <c r="L23" s="1">
        <f t="shared" si="4"/>
        <v>1.943679337576577</v>
      </c>
      <c r="M23" s="1">
        <f t="shared" si="4"/>
        <v>7.77238540149098</v>
      </c>
      <c r="P23">
        <v>6</v>
      </c>
      <c r="Q23" s="1">
        <v>0.793833</v>
      </c>
      <c r="R23" s="1">
        <v>0.2640013</v>
      </c>
      <c r="S23" s="5">
        <v>0.000371</v>
      </c>
      <c r="T23" s="2">
        <f t="shared" si="3"/>
        <v>5107.489367892045</v>
      </c>
      <c r="U23" s="1">
        <f t="shared" si="5"/>
        <v>0.030155894917338517</v>
      </c>
    </row>
    <row r="24" spans="2:21" ht="12.75">
      <c r="B24">
        <v>1.8</v>
      </c>
      <c r="C24">
        <f t="shared" si="0"/>
        <v>728.9999999999999</v>
      </c>
      <c r="E24" s="1">
        <f t="shared" si="4"/>
        <v>0.04337474261899967</v>
      </c>
      <c r="F24" s="1">
        <f t="shared" si="4"/>
        <v>0.0648473874798906</v>
      </c>
      <c r="G24" s="1">
        <f t="shared" si="4"/>
        <v>0.08617876494038093</v>
      </c>
      <c r="H24" s="1">
        <f t="shared" si="4"/>
        <v>0.10737026451588445</v>
      </c>
      <c r="I24" s="1">
        <f t="shared" si="4"/>
        <v>0.2112769721119016</v>
      </c>
      <c r="J24" s="1">
        <f t="shared" si="4"/>
        <v>0.40934913346680896</v>
      </c>
      <c r="K24" s="1">
        <f t="shared" si="4"/>
        <v>0.7705395453492874</v>
      </c>
      <c r="L24" s="1">
        <f t="shared" si="4"/>
        <v>1.6373965338672363</v>
      </c>
      <c r="M24" s="1">
        <f t="shared" si="4"/>
        <v>6.547621652524893</v>
      </c>
      <c r="P24">
        <v>6</v>
      </c>
      <c r="Q24" s="1">
        <v>0.793817</v>
      </c>
      <c r="R24" s="1">
        <v>0.24893355</v>
      </c>
      <c r="S24" s="5">
        <v>0.000371</v>
      </c>
      <c r="T24" s="2">
        <f t="shared" si="3"/>
        <v>5416.314124660031</v>
      </c>
      <c r="U24" s="1">
        <f t="shared" si="5"/>
        <v>0.028436480810507606</v>
      </c>
    </row>
    <row r="25" spans="2:21" ht="12.75">
      <c r="B25">
        <v>1.9</v>
      </c>
      <c r="C25">
        <f t="shared" si="0"/>
        <v>857.3749999999997</v>
      </c>
      <c r="E25" s="1">
        <f t="shared" si="4"/>
        <v>0.036880230201779586</v>
      </c>
      <c r="F25" s="1">
        <f t="shared" si="4"/>
        <v>0.05513776990563086</v>
      </c>
      <c r="G25" s="1">
        <f t="shared" si="4"/>
        <v>0.07327519421669364</v>
      </c>
      <c r="H25" s="1">
        <f t="shared" si="4"/>
        <v>0.09129368459784783</v>
      </c>
      <c r="I25" s="1">
        <f t="shared" si="4"/>
        <v>0.17964241162802314</v>
      </c>
      <c r="J25" s="1">
        <f t="shared" si="4"/>
        <v>0.3480571725292944</v>
      </c>
      <c r="K25" s="1">
        <f t="shared" si="4"/>
        <v>0.6551664424080836</v>
      </c>
      <c r="L25" s="1">
        <f t="shared" si="4"/>
        <v>1.392228690117178</v>
      </c>
      <c r="M25" s="1">
        <f t="shared" si="4"/>
        <v>5.567244420108643</v>
      </c>
      <c r="P25">
        <v>8</v>
      </c>
      <c r="Q25" s="1">
        <v>0.870713</v>
      </c>
      <c r="R25" s="1">
        <v>0.2144639</v>
      </c>
      <c r="S25" s="5">
        <v>0.000714</v>
      </c>
      <c r="T25" s="2">
        <f t="shared" si="3"/>
        <v>4310.9469137832</v>
      </c>
      <c r="U25" s="1">
        <f t="shared" si="5"/>
        <v>0.03572786112886986</v>
      </c>
    </row>
    <row r="26" spans="2:21" ht="12.75">
      <c r="B26">
        <v>2</v>
      </c>
      <c r="C26">
        <f t="shared" si="0"/>
        <v>999.9999999999998</v>
      </c>
      <c r="E26" s="1">
        <f t="shared" si="4"/>
        <v>0.03162018736925076</v>
      </c>
      <c r="F26" s="1">
        <f t="shared" si="4"/>
        <v>0.04727374547284025</v>
      </c>
      <c r="G26" s="1">
        <f t="shared" si="4"/>
        <v>0.0628243196415377</v>
      </c>
      <c r="H26" s="1">
        <f t="shared" si="4"/>
        <v>0.07827292283207976</v>
      </c>
      <c r="I26" s="1">
        <f t="shared" si="4"/>
        <v>0.1540209126695763</v>
      </c>
      <c r="J26" s="1">
        <f t="shared" si="4"/>
        <v>0.2984155182973038</v>
      </c>
      <c r="K26" s="1">
        <f t="shared" si="4"/>
        <v>0.5617233285596307</v>
      </c>
      <c r="L26" s="1">
        <f t="shared" si="4"/>
        <v>1.1936620731892154</v>
      </c>
      <c r="M26" s="1">
        <f t="shared" si="4"/>
        <v>4.773216184690647</v>
      </c>
      <c r="P26">
        <v>8</v>
      </c>
      <c r="Q26" s="1">
        <v>0.850776</v>
      </c>
      <c r="R26" s="1">
        <v>0.20969559</v>
      </c>
      <c r="S26" s="5">
        <v>0.000714</v>
      </c>
      <c r="T26" s="2">
        <f t="shared" si="3"/>
        <v>4112.994999979728</v>
      </c>
      <c r="U26" s="1">
        <f t="shared" si="5"/>
        <v>0.03744738631346145</v>
      </c>
    </row>
    <row r="27" spans="2:21" ht="12.75">
      <c r="B27">
        <v>2.1</v>
      </c>
      <c r="C27">
        <f t="shared" si="0"/>
        <v>1157.6249999999998</v>
      </c>
      <c r="E27" s="1">
        <f aca="true" t="shared" si="6" ref="E27:M39">3*(mur-1)/(mur+2)/2/PI()/$C27*10000</f>
        <v>0.027314706722168895</v>
      </c>
      <c r="F27" s="1">
        <f t="shared" si="6"/>
        <v>0.040836838762846564</v>
      </c>
      <c r="G27" s="1">
        <f t="shared" si="6"/>
        <v>0.054270009408519775</v>
      </c>
      <c r="H27" s="1">
        <f t="shared" si="6"/>
        <v>0.06761509368930334</v>
      </c>
      <c r="I27" s="1">
        <f t="shared" si="6"/>
        <v>0.13304905532411299</v>
      </c>
      <c r="J27" s="1">
        <f t="shared" si="6"/>
        <v>0.25778254469046863</v>
      </c>
      <c r="K27" s="1">
        <f t="shared" si="6"/>
        <v>0.48523773118205865</v>
      </c>
      <c r="L27" s="1">
        <f t="shared" si="6"/>
        <v>1.0311301787618747</v>
      </c>
      <c r="M27" s="1">
        <f t="shared" si="6"/>
        <v>4.123283606254743</v>
      </c>
      <c r="P27">
        <v>10</v>
      </c>
      <c r="Q27" s="1">
        <v>0.744226</v>
      </c>
      <c r="R27" s="1">
        <v>0.2358893</v>
      </c>
      <c r="S27" s="5">
        <v>0.0012</v>
      </c>
      <c r="T27" s="2">
        <f t="shared" si="3"/>
        <v>1456.2134138809154</v>
      </c>
      <c r="U27" s="1">
        <f t="shared" si="5"/>
        <v>0.10576809085908585</v>
      </c>
    </row>
    <row r="28" spans="2:21" ht="12.75">
      <c r="B28">
        <v>2.2</v>
      </c>
      <c r="C28">
        <f t="shared" si="0"/>
        <v>1331</v>
      </c>
      <c r="E28" s="1">
        <f t="shared" si="6"/>
        <v>0.02375671477779922</v>
      </c>
      <c r="F28" s="1">
        <f t="shared" si="6"/>
        <v>0.03551746466779883</v>
      </c>
      <c r="G28" s="1">
        <f t="shared" si="6"/>
        <v>0.047200841203258966</v>
      </c>
      <c r="H28" s="1">
        <f t="shared" si="6"/>
        <v>0.05880760543356856</v>
      </c>
      <c r="I28" s="1">
        <f t="shared" si="6"/>
        <v>0.11571819133702198</v>
      </c>
      <c r="J28" s="1">
        <f t="shared" si="6"/>
        <v>0.22420399571547986</v>
      </c>
      <c r="K28" s="1">
        <f t="shared" si="6"/>
        <v>0.42203105075855035</v>
      </c>
      <c r="L28" s="1">
        <f t="shared" si="6"/>
        <v>0.8968159828619197</v>
      </c>
      <c r="M28" s="1">
        <f t="shared" si="6"/>
        <v>3.5861879674610417</v>
      </c>
      <c r="P28">
        <v>12</v>
      </c>
      <c r="Q28" s="1">
        <v>0.618777</v>
      </c>
      <c r="R28" s="1">
        <v>0.31823587</v>
      </c>
      <c r="S28" s="5">
        <v>0.001829</v>
      </c>
      <c r="T28" s="2">
        <f t="shared" si="3"/>
        <v>407.04240210741716</v>
      </c>
      <c r="U28" s="1">
        <f t="shared" si="5"/>
        <v>0.37839033936550587</v>
      </c>
    </row>
    <row r="29" spans="2:21" ht="12.75">
      <c r="B29">
        <v>2.3</v>
      </c>
      <c r="C29">
        <f t="shared" si="0"/>
        <v>1520.874999999999</v>
      </c>
      <c r="E29" s="1">
        <f t="shared" si="6"/>
        <v>0.02079078646782331</v>
      </c>
      <c r="F29" s="1">
        <f t="shared" si="6"/>
        <v>0.03108325501625069</v>
      </c>
      <c r="G29" s="1">
        <f t="shared" si="6"/>
        <v>0.04130800995580684</v>
      </c>
      <c r="H29" s="1">
        <f t="shared" si="6"/>
        <v>0.05146571732198885</v>
      </c>
      <c r="I29" s="1">
        <f t="shared" si="6"/>
        <v>0.10127125021423611</v>
      </c>
      <c r="J29" s="1">
        <f t="shared" si="6"/>
        <v>0.19621304729008227</v>
      </c>
      <c r="K29" s="1">
        <f t="shared" si="6"/>
        <v>0.3693422066636843</v>
      </c>
      <c r="L29" s="1">
        <f t="shared" si="6"/>
        <v>0.7848521891603293</v>
      </c>
      <c r="M29" s="1">
        <f t="shared" si="6"/>
        <v>3.1384671223411846</v>
      </c>
      <c r="P29">
        <v>12</v>
      </c>
      <c r="Q29" s="1">
        <v>0.806822</v>
      </c>
      <c r="R29" s="1">
        <v>0.29928801</v>
      </c>
      <c r="S29" s="5">
        <v>0.001829</v>
      </c>
      <c r="T29" s="2">
        <f t="shared" si="3"/>
        <v>959.4672854752017</v>
      </c>
      <c r="U29" s="1">
        <f t="shared" si="5"/>
        <v>0.1605275291833356</v>
      </c>
    </row>
    <row r="30" spans="2:13" ht="12.75">
      <c r="B30">
        <v>2.4</v>
      </c>
      <c r="C30">
        <f t="shared" si="0"/>
        <v>1727.9999999999995</v>
      </c>
      <c r="E30" s="1">
        <f t="shared" si="6"/>
        <v>0.01829871954239049</v>
      </c>
      <c r="F30" s="1">
        <f t="shared" si="6"/>
        <v>0.02735749159307885</v>
      </c>
      <c r="G30" s="1">
        <f t="shared" si="6"/>
        <v>0.03635666645922321</v>
      </c>
      <c r="H30" s="1">
        <f t="shared" si="6"/>
        <v>0.04529683034263876</v>
      </c>
      <c r="I30" s="1">
        <f t="shared" si="6"/>
        <v>0.08913247260970851</v>
      </c>
      <c r="J30" s="1">
        <f t="shared" si="6"/>
        <v>0.17269416568131007</v>
      </c>
      <c r="K30" s="1">
        <f t="shared" si="6"/>
        <v>0.3250713706942307</v>
      </c>
      <c r="L30" s="1">
        <f t="shared" si="6"/>
        <v>0.6907766627252404</v>
      </c>
      <c r="M30" s="1">
        <f t="shared" si="6"/>
        <v>2.7622778846589395</v>
      </c>
    </row>
    <row r="31" spans="2:13" ht="12.75">
      <c r="B31">
        <v>2.5</v>
      </c>
      <c r="C31">
        <f t="shared" si="0"/>
        <v>1953.1249999999995</v>
      </c>
      <c r="E31" s="1">
        <f t="shared" si="6"/>
        <v>0.016189535933056394</v>
      </c>
      <c r="F31" s="1">
        <f t="shared" si="6"/>
        <v>0.02420415768209421</v>
      </c>
      <c r="G31" s="1">
        <f t="shared" si="6"/>
        <v>0.032166051656467305</v>
      </c>
      <c r="H31" s="1">
        <f t="shared" si="6"/>
        <v>0.04007573649002484</v>
      </c>
      <c r="I31" s="1">
        <f t="shared" si="6"/>
        <v>0.07885870728682307</v>
      </c>
      <c r="J31" s="1">
        <f t="shared" si="6"/>
        <v>0.15278874536821951</v>
      </c>
      <c r="K31" s="1">
        <f t="shared" si="6"/>
        <v>0.2876023442225309</v>
      </c>
      <c r="L31" s="1">
        <f t="shared" si="6"/>
        <v>0.6111549814728783</v>
      </c>
      <c r="M31" s="1">
        <f t="shared" si="6"/>
        <v>2.4438866865616116</v>
      </c>
    </row>
    <row r="32" spans="2:13" ht="12.75">
      <c r="B32">
        <v>2.6</v>
      </c>
      <c r="C32">
        <f t="shared" si="0"/>
        <v>2197</v>
      </c>
      <c r="E32" s="1">
        <f t="shared" si="6"/>
        <v>0.014392438493059063</v>
      </c>
      <c r="F32" s="1">
        <f t="shared" si="6"/>
        <v>0.0215174080440784</v>
      </c>
      <c r="G32" s="1">
        <f t="shared" si="6"/>
        <v>0.028595502795419975</v>
      </c>
      <c r="H32" s="1">
        <f t="shared" si="6"/>
        <v>0.03562718381068719</v>
      </c>
      <c r="I32" s="1">
        <f t="shared" si="6"/>
        <v>0.07010510362748122</v>
      </c>
      <c r="J32" s="1">
        <f t="shared" si="6"/>
        <v>0.13582863827824473</v>
      </c>
      <c r="K32" s="1">
        <f t="shared" si="6"/>
        <v>0.2556774367590489</v>
      </c>
      <c r="L32" s="1">
        <f t="shared" si="6"/>
        <v>0.543314553112979</v>
      </c>
      <c r="M32" s="1">
        <f t="shared" si="6"/>
        <v>2.1726063653575998</v>
      </c>
    </row>
    <row r="33" spans="2:20" ht="12.75">
      <c r="B33">
        <v>2.7</v>
      </c>
      <c r="C33">
        <f t="shared" si="0"/>
        <v>2460.375</v>
      </c>
      <c r="E33" s="1">
        <f t="shared" si="6"/>
        <v>0.012851775590814716</v>
      </c>
      <c r="F33" s="1">
        <f t="shared" si="6"/>
        <v>0.019214040734782396</v>
      </c>
      <c r="G33" s="1">
        <f t="shared" si="6"/>
        <v>0.025534448871223973</v>
      </c>
      <c r="H33" s="1">
        <f t="shared" si="6"/>
        <v>0.031813411708410205</v>
      </c>
      <c r="I33" s="1">
        <f t="shared" si="6"/>
        <v>0.06260058432945233</v>
      </c>
      <c r="J33" s="1">
        <f t="shared" si="6"/>
        <v>0.12128863213831374</v>
      </c>
      <c r="K33" s="1">
        <f t="shared" si="6"/>
        <v>0.22830801343682589</v>
      </c>
      <c r="L33" s="1">
        <f t="shared" si="6"/>
        <v>0.4851545285532551</v>
      </c>
      <c r="M33" s="1">
        <f t="shared" si="6"/>
        <v>1.9400360451925607</v>
      </c>
      <c r="P33" s="14" t="s">
        <v>76</v>
      </c>
      <c r="T33" s="16"/>
    </row>
    <row r="34" spans="2:20" ht="12.75">
      <c r="B34">
        <v>2.8</v>
      </c>
      <c r="C34">
        <f t="shared" si="0"/>
        <v>2743.9999999999986</v>
      </c>
      <c r="E34" s="1">
        <f t="shared" si="6"/>
        <v>0.011523391898415006</v>
      </c>
      <c r="F34" s="1">
        <f t="shared" si="6"/>
        <v>0.017228041353075898</v>
      </c>
      <c r="G34" s="1">
        <f t="shared" si="6"/>
        <v>0.022895160219219286</v>
      </c>
      <c r="H34" s="1">
        <f t="shared" si="6"/>
        <v>0.028525117650174854</v>
      </c>
      <c r="I34" s="1">
        <f t="shared" si="6"/>
        <v>0.05613007021486018</v>
      </c>
      <c r="J34" s="1">
        <f t="shared" si="6"/>
        <v>0.10875201104129148</v>
      </c>
      <c r="K34" s="1">
        <f t="shared" si="6"/>
        <v>0.20470966784243105</v>
      </c>
      <c r="L34" s="1">
        <f t="shared" si="6"/>
        <v>0.4350080441651661</v>
      </c>
      <c r="M34" s="1">
        <f t="shared" si="6"/>
        <v>1.7395102713887203</v>
      </c>
      <c r="P34" s="16"/>
      <c r="Q34" s="17" t="s">
        <v>77</v>
      </c>
      <c r="R34" s="17"/>
      <c r="S34" s="17" t="s">
        <v>78</v>
      </c>
      <c r="T34" s="16"/>
    </row>
    <row r="35" spans="2:20" ht="12.75">
      <c r="B35">
        <v>2.9</v>
      </c>
      <c r="C35">
        <f t="shared" si="0"/>
        <v>3048.624999999999</v>
      </c>
      <c r="E35" s="1">
        <f t="shared" si="6"/>
        <v>0.010371950426586007</v>
      </c>
      <c r="F35" s="1">
        <f t="shared" si="6"/>
        <v>0.015506579350638485</v>
      </c>
      <c r="G35" s="1">
        <f t="shared" si="6"/>
        <v>0.020607427821243248</v>
      </c>
      <c r="H35" s="1">
        <f t="shared" si="6"/>
        <v>0.02567482810515553</v>
      </c>
      <c r="I35" s="1">
        <f t="shared" si="6"/>
        <v>0.05052143594885442</v>
      </c>
      <c r="J35" s="1">
        <f t="shared" si="6"/>
        <v>0.09788528215090533</v>
      </c>
      <c r="K35" s="1">
        <f t="shared" si="6"/>
        <v>0.18425464875464534</v>
      </c>
      <c r="L35" s="1">
        <f t="shared" si="6"/>
        <v>0.3915411286036214</v>
      </c>
      <c r="M35" s="1">
        <f t="shared" si="6"/>
        <v>1.5656947590112422</v>
      </c>
      <c r="P35" s="16" t="s">
        <v>79</v>
      </c>
      <c r="Q35" s="16" t="s">
        <v>80</v>
      </c>
      <c r="R35" s="16" t="s">
        <v>81</v>
      </c>
      <c r="S35" s="16" t="s">
        <v>80</v>
      </c>
      <c r="T35" s="16" t="s">
        <v>81</v>
      </c>
    </row>
    <row r="36" spans="2:20" ht="12.75">
      <c r="B36">
        <v>3</v>
      </c>
      <c r="C36">
        <f t="shared" si="0"/>
        <v>3374.999999999999</v>
      </c>
      <c r="E36" s="1">
        <f t="shared" si="6"/>
        <v>0.009368944405703931</v>
      </c>
      <c r="F36" s="1">
        <f t="shared" si="6"/>
        <v>0.01400703569565637</v>
      </c>
      <c r="G36" s="1">
        <f t="shared" si="6"/>
        <v>0.01861461322712228</v>
      </c>
      <c r="H36" s="1">
        <f t="shared" si="6"/>
        <v>0.023191977135431047</v>
      </c>
      <c r="I36" s="1">
        <f t="shared" si="6"/>
        <v>0.04563582597617075</v>
      </c>
      <c r="J36" s="1">
        <f t="shared" si="6"/>
        <v>0.08841941282883074</v>
      </c>
      <c r="K36" s="1">
        <f t="shared" si="6"/>
        <v>0.1664365417954461</v>
      </c>
      <c r="L36" s="1">
        <f t="shared" si="6"/>
        <v>0.353677651315323</v>
      </c>
      <c r="M36" s="1">
        <f t="shared" si="6"/>
        <v>1.414286276945377</v>
      </c>
      <c r="P36" s="16">
        <v>4.5</v>
      </c>
      <c r="Q36" s="16">
        <v>2.5</v>
      </c>
      <c r="R36" s="16">
        <v>3</v>
      </c>
      <c r="S36" s="18">
        <f aca="true" t="shared" si="7" ref="S36:T40">Q36/17500</f>
        <v>0.00014285714285714287</v>
      </c>
      <c r="T36" s="18">
        <f t="shared" si="7"/>
        <v>0.00017142857142857143</v>
      </c>
    </row>
    <row r="37" spans="2:20" ht="12.75">
      <c r="B37">
        <v>4</v>
      </c>
      <c r="C37">
        <f t="shared" si="0"/>
        <v>7999.999999999998</v>
      </c>
      <c r="E37" s="1">
        <f t="shared" si="6"/>
        <v>0.003952523421156345</v>
      </c>
      <c r="F37" s="1">
        <f t="shared" si="6"/>
        <v>0.0059092181841050315</v>
      </c>
      <c r="G37" s="1">
        <f t="shared" si="6"/>
        <v>0.007853039955192213</v>
      </c>
      <c r="H37" s="1">
        <f t="shared" si="6"/>
        <v>0.00978411535400997</v>
      </c>
      <c r="I37" s="1">
        <f t="shared" si="6"/>
        <v>0.019252614083697037</v>
      </c>
      <c r="J37" s="1">
        <f t="shared" si="6"/>
        <v>0.03730193978716297</v>
      </c>
      <c r="K37" s="1">
        <f t="shared" si="6"/>
        <v>0.07021541606995384</v>
      </c>
      <c r="L37" s="1">
        <f t="shared" si="6"/>
        <v>0.14920775914865192</v>
      </c>
      <c r="M37" s="1">
        <f t="shared" si="6"/>
        <v>0.5966520230863309</v>
      </c>
      <c r="P37" s="16">
        <v>6</v>
      </c>
      <c r="Q37" s="16">
        <v>4.5</v>
      </c>
      <c r="R37" s="16">
        <v>6.5</v>
      </c>
      <c r="S37" s="18">
        <f t="shared" si="7"/>
        <v>0.00025714285714285715</v>
      </c>
      <c r="T37" s="18">
        <f t="shared" si="7"/>
        <v>0.00037142857142857143</v>
      </c>
    </row>
    <row r="38" spans="2:20" ht="12.75">
      <c r="B38">
        <v>5</v>
      </c>
      <c r="C38">
        <f t="shared" si="0"/>
        <v>15624.999999999996</v>
      </c>
      <c r="E38" s="1">
        <f t="shared" si="6"/>
        <v>0.0020236919916320492</v>
      </c>
      <c r="F38" s="1">
        <f t="shared" si="6"/>
        <v>0.0030255197102617764</v>
      </c>
      <c r="G38" s="1">
        <f t="shared" si="6"/>
        <v>0.004020756457058413</v>
      </c>
      <c r="H38" s="1">
        <f t="shared" si="6"/>
        <v>0.005009467061253105</v>
      </c>
      <c r="I38" s="1">
        <f t="shared" si="6"/>
        <v>0.009857338410852883</v>
      </c>
      <c r="J38" s="1">
        <f t="shared" si="6"/>
        <v>0.01909859317102744</v>
      </c>
      <c r="K38" s="1">
        <f t="shared" si="6"/>
        <v>0.03595029302781636</v>
      </c>
      <c r="L38" s="1">
        <f t="shared" si="6"/>
        <v>0.07639437268410978</v>
      </c>
      <c r="M38" s="1">
        <f t="shared" si="6"/>
        <v>0.30548583582020145</v>
      </c>
      <c r="P38" s="16">
        <v>8</v>
      </c>
      <c r="Q38" s="16">
        <v>5.8</v>
      </c>
      <c r="R38" s="16">
        <v>12.5</v>
      </c>
      <c r="S38" s="18">
        <f t="shared" si="7"/>
        <v>0.00033142857142857144</v>
      </c>
      <c r="T38" s="18">
        <f t="shared" si="7"/>
        <v>0.0007142857142857143</v>
      </c>
    </row>
    <row r="39" spans="2:20" ht="12.75">
      <c r="B39">
        <v>10</v>
      </c>
      <c r="C39">
        <f t="shared" si="0"/>
        <v>124999.99999999997</v>
      </c>
      <c r="E39" s="1">
        <f t="shared" si="6"/>
        <v>0.00025296149895400616</v>
      </c>
      <c r="F39" s="1">
        <f t="shared" si="6"/>
        <v>0.00037818996378272205</v>
      </c>
      <c r="G39" s="1">
        <f t="shared" si="6"/>
        <v>0.0005025945571323016</v>
      </c>
      <c r="H39" s="1">
        <f t="shared" si="6"/>
        <v>0.0006261833826566381</v>
      </c>
      <c r="I39" s="1">
        <f t="shared" si="6"/>
        <v>0.0012321673013566104</v>
      </c>
      <c r="J39" s="1">
        <f t="shared" si="6"/>
        <v>0.00238732414637843</v>
      </c>
      <c r="K39" s="1">
        <f t="shared" si="6"/>
        <v>0.004493786628477045</v>
      </c>
      <c r="L39" s="1">
        <f t="shared" si="6"/>
        <v>0.009549296585513723</v>
      </c>
      <c r="M39" s="1">
        <f t="shared" si="6"/>
        <v>0.03818572947752518</v>
      </c>
      <c r="P39" s="16">
        <v>10</v>
      </c>
      <c r="Q39" s="16">
        <v>8</v>
      </c>
      <c r="R39" s="16">
        <v>21</v>
      </c>
      <c r="S39" s="18">
        <f t="shared" si="7"/>
        <v>0.00045714285714285713</v>
      </c>
      <c r="T39" s="18">
        <f t="shared" si="7"/>
        <v>0.0012</v>
      </c>
    </row>
    <row r="40" spans="16:20" ht="12.75">
      <c r="P40" s="16">
        <v>12</v>
      </c>
      <c r="Q40" s="16">
        <v>14</v>
      </c>
      <c r="R40" s="16">
        <v>32</v>
      </c>
      <c r="S40" s="18">
        <f t="shared" si="7"/>
        <v>0.0008</v>
      </c>
      <c r="T40" s="18">
        <f t="shared" si="7"/>
        <v>0.0018285714285714285</v>
      </c>
    </row>
  </sheetData>
  <conditionalFormatting sqref="E7:M39">
    <cfRule type="cellIs" priority="1" dxfId="0" operator="greaterThan" stopIfTrue="1">
      <formula>1</formula>
    </cfRule>
    <cfRule type="cellIs" priority="2" dxfId="1" operator="between" stopIfTrue="1">
      <formula>0.1</formula>
      <formula>1</formula>
    </cfRule>
    <cfRule type="cellIs" priority="3" dxfId="2" operator="lessThan" stopIfTrue="1">
      <formula>0.1</formula>
    </cfRule>
  </conditionalFormatting>
  <conditionalFormatting sqref="U7:U17 U19:U29">
    <cfRule type="cellIs" priority="4" dxfId="0" operator="greaterThan" stopIfTrue="1">
      <formula>0.1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0"/>
  <sheetViews>
    <sheetView workbookViewId="0" topLeftCell="A1">
      <selection activeCell="K21" sqref="K21"/>
    </sheetView>
  </sheetViews>
  <sheetFormatPr defaultColWidth="9.140625" defaultRowHeight="12.75"/>
  <cols>
    <col min="1" max="1" width="31.140625" style="0" customWidth="1"/>
    <col min="3" max="3" width="11.7109375" style="0" customWidth="1"/>
    <col min="4" max="4" width="9.57421875" style="0" customWidth="1"/>
    <col min="8" max="8" width="9.140625" style="4" customWidth="1"/>
    <col min="9" max="9" width="9.00390625" style="0" customWidth="1"/>
  </cols>
  <sheetData>
    <row r="2" ht="15.75">
      <c r="A2" s="3" t="s">
        <v>9</v>
      </c>
    </row>
    <row r="4" spans="1:15" ht="12.75">
      <c r="A4" t="s">
        <v>10</v>
      </c>
      <c r="B4" t="s">
        <v>11</v>
      </c>
      <c r="D4">
        <v>1.02</v>
      </c>
      <c r="E4">
        <v>1.03</v>
      </c>
      <c r="F4">
        <v>1.04</v>
      </c>
      <c r="G4">
        <v>1.05</v>
      </c>
      <c r="H4" s="4">
        <v>1.1</v>
      </c>
      <c r="I4">
        <v>1.2</v>
      </c>
      <c r="J4">
        <v>1.5</v>
      </c>
      <c r="K4">
        <v>2</v>
      </c>
      <c r="L4">
        <v>5</v>
      </c>
      <c r="M4">
        <v>10</v>
      </c>
      <c r="N4">
        <v>50</v>
      </c>
      <c r="O4" s="5">
        <v>1000000</v>
      </c>
    </row>
    <row r="6" spans="1:4" ht="12.75">
      <c r="A6" t="s">
        <v>12</v>
      </c>
      <c r="B6" t="s">
        <v>0</v>
      </c>
      <c r="C6" t="s">
        <v>13</v>
      </c>
      <c r="D6" s="6">
        <v>0.318</v>
      </c>
    </row>
    <row r="7" spans="1:7" ht="12.75">
      <c r="A7" t="s">
        <v>14</v>
      </c>
      <c r="B7" t="s">
        <v>15</v>
      </c>
      <c r="C7" t="s">
        <v>16</v>
      </c>
      <c r="D7">
        <f>B0/mu0</f>
        <v>253056.3595161136</v>
      </c>
      <c r="G7" s="7"/>
    </row>
    <row r="8" ht="12.75">
      <c r="G8" s="7"/>
    </row>
    <row r="9" spans="1:15" ht="12.75">
      <c r="A9" t="s">
        <v>17</v>
      </c>
      <c r="B9" t="s">
        <v>18</v>
      </c>
      <c r="C9" t="s">
        <v>16</v>
      </c>
      <c r="D9" s="8">
        <f aca="true" t="shared" si="0" ref="D9:O9">3*(mu_r-1)/(mu_r+2)*B0/mu0</f>
        <v>5027.60979171087</v>
      </c>
      <c r="E9" s="8">
        <f t="shared" si="0"/>
        <v>7516.525530181597</v>
      </c>
      <c r="F9" s="8">
        <f t="shared" si="0"/>
        <v>9989.066823004492</v>
      </c>
      <c r="G9" s="8">
        <f t="shared" si="0"/>
        <v>12445.39473030068</v>
      </c>
      <c r="H9" s="9">
        <f t="shared" si="0"/>
        <v>24489.325114462627</v>
      </c>
      <c r="I9" s="8">
        <f t="shared" si="0"/>
        <v>47448.06740927129</v>
      </c>
      <c r="J9" s="8">
        <f t="shared" si="0"/>
        <v>108452.72550690583</v>
      </c>
      <c r="K9" s="8">
        <f t="shared" si="0"/>
        <v>189792.26963708518</v>
      </c>
      <c r="L9" s="8">
        <f t="shared" si="0"/>
        <v>433810.9020276233</v>
      </c>
      <c r="M9" s="8">
        <f t="shared" si="0"/>
        <v>569376.8089112556</v>
      </c>
      <c r="N9" s="8">
        <f t="shared" si="0"/>
        <v>715370.8624782442</v>
      </c>
      <c r="O9" s="8">
        <f t="shared" si="0"/>
        <v>759166.80104566</v>
      </c>
    </row>
    <row r="10" spans="4:15" ht="12.75">
      <c r="D10" s="8"/>
      <c r="E10" s="8"/>
      <c r="F10" s="8"/>
      <c r="G10" s="8"/>
      <c r="H10" s="9"/>
      <c r="I10" s="8"/>
      <c r="J10" s="8"/>
      <c r="K10" s="8"/>
      <c r="L10" s="8"/>
      <c r="M10" s="8"/>
      <c r="N10" s="8"/>
      <c r="O10" s="8"/>
    </row>
    <row r="11" spans="1:15" ht="12.75">
      <c r="A11" t="s">
        <v>19</v>
      </c>
      <c r="B11" t="s">
        <v>20</v>
      </c>
      <c r="C11" t="s">
        <v>13</v>
      </c>
      <c r="D11" s="10">
        <f aca="true" t="shared" si="1" ref="D11:O11">3*B0/(1+2/mu_r)</f>
        <v>0.3222119205298013</v>
      </c>
      <c r="E11" s="10">
        <f t="shared" si="1"/>
        <v>0.3242970297029703</v>
      </c>
      <c r="F11" s="10">
        <f t="shared" si="1"/>
        <v>0.3263684210526316</v>
      </c>
      <c r="G11" s="10">
        <f t="shared" si="1"/>
        <v>0.3284262295081967</v>
      </c>
      <c r="H11" s="11">
        <f t="shared" si="1"/>
        <v>0.33851612903225803</v>
      </c>
      <c r="I11" s="10">
        <f t="shared" si="1"/>
        <v>0.35774999999999996</v>
      </c>
      <c r="J11" s="10">
        <f t="shared" si="1"/>
        <v>0.4088571428571429</v>
      </c>
      <c r="K11" s="10">
        <f t="shared" si="1"/>
        <v>0.477</v>
      </c>
      <c r="L11" s="10">
        <f t="shared" si="1"/>
        <v>0.6814285714285715</v>
      </c>
      <c r="M11" s="10">
        <f t="shared" si="1"/>
        <v>0.795</v>
      </c>
      <c r="N11" s="10">
        <f t="shared" si="1"/>
        <v>0.9173076923076923</v>
      </c>
      <c r="O11" s="10">
        <f t="shared" si="1"/>
        <v>0.9539980920038159</v>
      </c>
    </row>
    <row r="12" spans="1:15" ht="12.75">
      <c r="A12" t="s">
        <v>21</v>
      </c>
      <c r="B12" t="s">
        <v>22</v>
      </c>
      <c r="C12" t="s">
        <v>16</v>
      </c>
      <c r="D12" s="8">
        <f aca="true" t="shared" si="2" ref="D12:O12">Bin/mu0-M</f>
        <v>251380.48958554328</v>
      </c>
      <c r="E12" s="8">
        <f t="shared" si="2"/>
        <v>250550.85100605307</v>
      </c>
      <c r="F12" s="8">
        <f t="shared" si="2"/>
        <v>249726.6705751121</v>
      </c>
      <c r="G12" s="8">
        <f t="shared" si="2"/>
        <v>248907.89460601335</v>
      </c>
      <c r="H12" s="9">
        <f t="shared" si="2"/>
        <v>244893.251144626</v>
      </c>
      <c r="I12" s="8">
        <f t="shared" si="2"/>
        <v>237240.33704635644</v>
      </c>
      <c r="J12" s="8">
        <f t="shared" si="2"/>
        <v>216905.4510138117</v>
      </c>
      <c r="K12" s="8">
        <f t="shared" si="2"/>
        <v>189792.26963708518</v>
      </c>
      <c r="L12" s="8">
        <f t="shared" si="2"/>
        <v>108452.72550690587</v>
      </c>
      <c r="M12" s="8">
        <f t="shared" si="2"/>
        <v>63264.08987902838</v>
      </c>
      <c r="N12" s="8">
        <f t="shared" si="2"/>
        <v>14599.405356698786</v>
      </c>
      <c r="O12" s="8">
        <f t="shared" si="2"/>
        <v>0.7591675602598116</v>
      </c>
    </row>
    <row r="13" spans="4:15" ht="12.75">
      <c r="D13" s="8"/>
      <c r="E13" s="8"/>
      <c r="F13" s="8"/>
      <c r="G13" s="8"/>
      <c r="H13" s="9"/>
      <c r="I13" s="8"/>
      <c r="J13" s="8"/>
      <c r="K13" s="8"/>
      <c r="L13" s="8"/>
      <c r="M13" s="8"/>
      <c r="N13" s="8"/>
      <c r="O13" s="8"/>
    </row>
    <row r="14" spans="1:15" ht="12.75">
      <c r="A14" t="s">
        <v>23</v>
      </c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8"/>
    </row>
    <row r="15" spans="1:15" ht="12.75">
      <c r="A15" t="s">
        <v>19</v>
      </c>
      <c r="B15" t="s">
        <v>20</v>
      </c>
      <c r="C15" t="s">
        <v>13</v>
      </c>
      <c r="D15" s="10">
        <f aca="true" t="shared" si="3" ref="D15:O15">B0+2/3*M*mu0</f>
        <v>0.32221192052980135</v>
      </c>
      <c r="E15" s="10">
        <f t="shared" si="3"/>
        <v>0.3242970297029703</v>
      </c>
      <c r="F15" s="10">
        <f t="shared" si="3"/>
        <v>0.3263684210526316</v>
      </c>
      <c r="G15" s="10">
        <f t="shared" si="3"/>
        <v>0.3284262295081967</v>
      </c>
      <c r="H15" s="11">
        <f t="shared" si="3"/>
        <v>0.3385161290322581</v>
      </c>
      <c r="I15" s="10">
        <f t="shared" si="3"/>
        <v>0.35775</v>
      </c>
      <c r="J15" s="10">
        <f t="shared" si="3"/>
        <v>0.40885714285714286</v>
      </c>
      <c r="K15" s="10">
        <f t="shared" si="3"/>
        <v>0.477</v>
      </c>
      <c r="L15" s="10">
        <f t="shared" si="3"/>
        <v>0.6814285714285715</v>
      </c>
      <c r="M15" s="10">
        <f t="shared" si="3"/>
        <v>0.7949999999999999</v>
      </c>
      <c r="N15" s="10">
        <f t="shared" si="3"/>
        <v>0.9173076923076924</v>
      </c>
      <c r="O15" s="10">
        <f t="shared" si="3"/>
        <v>0.9539980920038158</v>
      </c>
    </row>
    <row r="16" spans="1:15" ht="12.75">
      <c r="A16" t="s">
        <v>21</v>
      </c>
      <c r="B16" t="s">
        <v>22</v>
      </c>
      <c r="C16" t="s">
        <v>16</v>
      </c>
      <c r="D16" s="8">
        <f aca="true" t="shared" si="4" ref="D16:O16">B0/mu0-1/3*M</f>
        <v>251380.4895855433</v>
      </c>
      <c r="E16" s="8">
        <f t="shared" si="4"/>
        <v>250550.85100605307</v>
      </c>
      <c r="F16" s="8">
        <f t="shared" si="4"/>
        <v>249726.6705751121</v>
      </c>
      <c r="G16" s="8">
        <f t="shared" si="4"/>
        <v>248907.89460601337</v>
      </c>
      <c r="H16" s="9">
        <f t="shared" si="4"/>
        <v>244893.25114462606</v>
      </c>
      <c r="I16" s="8">
        <f t="shared" si="4"/>
        <v>237240.3370463565</v>
      </c>
      <c r="J16" s="8">
        <f t="shared" si="4"/>
        <v>216905.45101381163</v>
      </c>
      <c r="K16" s="8">
        <f t="shared" si="4"/>
        <v>189792.2696370852</v>
      </c>
      <c r="L16" s="8">
        <f t="shared" si="4"/>
        <v>108452.72550690582</v>
      </c>
      <c r="M16" s="8">
        <f t="shared" si="4"/>
        <v>63264.08987902841</v>
      </c>
      <c r="N16" s="8">
        <f t="shared" si="4"/>
        <v>14599.405356698844</v>
      </c>
      <c r="O16" s="8">
        <f t="shared" si="4"/>
        <v>0.7591675602598116</v>
      </c>
    </row>
    <row r="18" ht="15.75">
      <c r="A18" s="3" t="s">
        <v>24</v>
      </c>
    </row>
    <row r="20" spans="1:4" ht="12.75">
      <c r="A20" t="s">
        <v>25</v>
      </c>
      <c r="B20" t="s">
        <v>26</v>
      </c>
      <c r="C20" t="s">
        <v>27</v>
      </c>
      <c r="D20">
        <f>0.0000004*PI()</f>
        <v>1.2566370614359173E-06</v>
      </c>
    </row>
    <row r="21" spans="1:4" ht="12.75">
      <c r="A21" t="s">
        <v>28</v>
      </c>
      <c r="B21" t="s">
        <v>29</v>
      </c>
      <c r="C21" t="s">
        <v>30</v>
      </c>
      <c r="D21">
        <f>(E22/(4/3*PI()))^(1/3)*2</f>
        <v>0.15173008264938717</v>
      </c>
    </row>
    <row r="22" spans="1:5" ht="12.75">
      <c r="A22" t="s">
        <v>31</v>
      </c>
      <c r="B22" t="s">
        <v>32</v>
      </c>
      <c r="C22" t="s">
        <v>33</v>
      </c>
      <c r="D22">
        <f>4/3*PI()*(d/2)^3</f>
        <v>0.001829000000000002</v>
      </c>
      <c r="E22">
        <v>0.001829</v>
      </c>
    </row>
    <row r="24" spans="1:15" ht="12.75">
      <c r="A24" t="s">
        <v>34</v>
      </c>
      <c r="B24" t="s">
        <v>35</v>
      </c>
      <c r="C24" t="s">
        <v>36</v>
      </c>
      <c r="D24">
        <f aca="true" t="shared" si="5" ref="D24:O24">v*M</f>
        <v>9.195498309039191</v>
      </c>
      <c r="E24">
        <f t="shared" si="5"/>
        <v>13.747725194702156</v>
      </c>
      <c r="F24">
        <f t="shared" si="5"/>
        <v>18.270003219275235</v>
      </c>
      <c r="G24">
        <f t="shared" si="5"/>
        <v>22.76262696171997</v>
      </c>
      <c r="H24" s="4">
        <f t="shared" si="5"/>
        <v>44.79097563435219</v>
      </c>
      <c r="I24">
        <f t="shared" si="5"/>
        <v>86.78251529155729</v>
      </c>
      <c r="J24">
        <f t="shared" si="5"/>
        <v>198.36003495213097</v>
      </c>
      <c r="K24">
        <f t="shared" si="5"/>
        <v>347.13006116622915</v>
      </c>
      <c r="L24">
        <f t="shared" si="5"/>
        <v>793.4401398085239</v>
      </c>
      <c r="M24">
        <f t="shared" si="5"/>
        <v>1041.3901834986875</v>
      </c>
      <c r="N24">
        <f t="shared" si="5"/>
        <v>1308.4133074727101</v>
      </c>
      <c r="O24">
        <f t="shared" si="5"/>
        <v>1388.5160791125138</v>
      </c>
    </row>
    <row r="26" spans="1:4" ht="12.75">
      <c r="A26" t="s">
        <v>37</v>
      </c>
      <c r="B26" t="s">
        <v>38</v>
      </c>
      <c r="C26" t="s">
        <v>30</v>
      </c>
      <c r="D26" s="12">
        <v>0.619</v>
      </c>
    </row>
    <row r="27" spans="1:4" ht="12.75">
      <c r="A27" t="s">
        <v>39</v>
      </c>
      <c r="B27" t="s">
        <v>40</v>
      </c>
      <c r="C27" t="s">
        <v>41</v>
      </c>
      <c r="D27" s="13">
        <v>0</v>
      </c>
    </row>
    <row r="28" ht="12.75">
      <c r="A28" t="s">
        <v>42</v>
      </c>
    </row>
    <row r="29" spans="1:15" ht="12.75">
      <c r="A29" t="s">
        <v>43</v>
      </c>
      <c r="B29" t="s">
        <v>44</v>
      </c>
      <c r="C29" t="s">
        <v>45</v>
      </c>
      <c r="D29">
        <f aca="true" t="shared" si="6" ref="D29:O29">mu0/2/PI()*m_*COS(th*PI()/180)/r_^3*10000</f>
        <v>0.07754134279325685</v>
      </c>
      <c r="E29">
        <f t="shared" si="6"/>
        <v>0.11592814615625527</v>
      </c>
      <c r="F29">
        <f t="shared" si="6"/>
        <v>0.15406240476028663</v>
      </c>
      <c r="G29">
        <f t="shared" si="6"/>
        <v>0.19194660265216043</v>
      </c>
      <c r="H29" s="4">
        <f t="shared" si="6"/>
        <v>0.37770137941231563</v>
      </c>
      <c r="I29">
        <f t="shared" si="6"/>
        <v>0.7317964226113608</v>
      </c>
      <c r="J29">
        <f t="shared" si="6"/>
        <v>1.672677537397396</v>
      </c>
      <c r="K29">
        <f t="shared" si="6"/>
        <v>2.927185690445443</v>
      </c>
      <c r="L29">
        <f t="shared" si="6"/>
        <v>6.690710149589584</v>
      </c>
      <c r="M29">
        <f t="shared" si="6"/>
        <v>8.78155707133633</v>
      </c>
      <c r="N29">
        <f t="shared" si="6"/>
        <v>11.03323837167898</v>
      </c>
      <c r="O29">
        <f t="shared" si="6"/>
        <v>11.70870763562374</v>
      </c>
    </row>
    <row r="30" spans="1:15" ht="12.75">
      <c r="A30" t="s">
        <v>46</v>
      </c>
      <c r="B30" t="s">
        <v>47</v>
      </c>
      <c r="C30" t="s">
        <v>45</v>
      </c>
      <c r="D30">
        <f aca="true" t="shared" si="7" ref="D30:O30">mu0/4/PI()*m_*SIN(th*PI()/180)/r_^3*10000</f>
        <v>0</v>
      </c>
      <c r="E30">
        <f t="shared" si="7"/>
        <v>0</v>
      </c>
      <c r="F30">
        <f t="shared" si="7"/>
        <v>0</v>
      </c>
      <c r="G30">
        <f t="shared" si="7"/>
        <v>0</v>
      </c>
      <c r="H30" s="4">
        <f t="shared" si="7"/>
        <v>0</v>
      </c>
      <c r="I30">
        <f t="shared" si="7"/>
        <v>0</v>
      </c>
      <c r="J30">
        <f t="shared" si="7"/>
        <v>0</v>
      </c>
      <c r="K30">
        <f t="shared" si="7"/>
        <v>0</v>
      </c>
      <c r="L30">
        <f t="shared" si="7"/>
        <v>0</v>
      </c>
      <c r="M30">
        <f t="shared" si="7"/>
        <v>0</v>
      </c>
      <c r="N30">
        <f t="shared" si="7"/>
        <v>0</v>
      </c>
      <c r="O30">
        <f t="shared" si="7"/>
        <v>0</v>
      </c>
    </row>
    <row r="33" ht="12.75">
      <c r="D33">
        <v>0.00013565450331125842</v>
      </c>
    </row>
    <row r="34" spans="1:4" ht="12.75">
      <c r="A34" t="s">
        <v>48</v>
      </c>
      <c r="D34">
        <v>0.00027130900662251684</v>
      </c>
    </row>
    <row r="35" spans="1:4" ht="12.75">
      <c r="A35" t="s">
        <v>49</v>
      </c>
      <c r="D35">
        <f>D34/D33:D33</f>
        <v>2</v>
      </c>
    </row>
    <row r="36" ht="12.75">
      <c r="A36" t="s">
        <v>50</v>
      </c>
    </row>
    <row r="37" ht="12.75">
      <c r="A37" t="s">
        <v>51</v>
      </c>
    </row>
    <row r="38" ht="12.75">
      <c r="A38" t="s">
        <v>52</v>
      </c>
    </row>
    <row r="39" ht="12.75">
      <c r="A39" t="s">
        <v>53</v>
      </c>
    </row>
    <row r="40" ht="12.75">
      <c r="A40" t="s">
        <v>54</v>
      </c>
    </row>
    <row r="41" ht="12.75">
      <c r="A41" t="s">
        <v>55</v>
      </c>
    </row>
    <row r="42" ht="12.75">
      <c r="A42" t="s">
        <v>56</v>
      </c>
    </row>
    <row r="43" ht="12.75">
      <c r="A43" t="s">
        <v>57</v>
      </c>
    </row>
    <row r="44" ht="12.75">
      <c r="A44" t="s">
        <v>58</v>
      </c>
    </row>
    <row r="45" ht="12.75">
      <c r="A45" t="s">
        <v>59</v>
      </c>
    </row>
    <row r="46" ht="12.75">
      <c r="A46" t="s">
        <v>60</v>
      </c>
    </row>
    <row r="47" ht="12.75"/>
    <row r="48" ht="12.75">
      <c r="A48" t="s">
        <v>61</v>
      </c>
    </row>
    <row r="49" ht="12.75">
      <c r="A49" t="s">
        <v>62</v>
      </c>
    </row>
    <row r="50" ht="12.75">
      <c r="A50" t="s">
        <v>63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reiersen</cp:lastModifiedBy>
  <cp:lastPrinted>2005-04-26T12:59:25Z</cp:lastPrinted>
  <dcterms:created xsi:type="dcterms:W3CDTF">2005-04-25T20:01:28Z</dcterms:created>
  <dcterms:modified xsi:type="dcterms:W3CDTF">2005-05-03T14:49:43Z</dcterms:modified>
  <cp:category/>
  <cp:version/>
  <cp:contentType/>
  <cp:contentStatus/>
</cp:coreProperties>
</file>