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9195" tabRatio="703" activeTab="0"/>
  </bookViews>
  <sheets>
    <sheet name="Turn to Turn Standoff" sheetId="1" r:id="rId1"/>
    <sheet name="Ground Plane Standoff" sheetId="2" r:id="rId2"/>
    <sheet name="Insulation Build Up" sheetId="3" r:id="rId3"/>
    <sheet name="WaynesSheet" sheetId="4" r:id="rId4"/>
  </sheets>
  <definedNames/>
  <calcPr fullCalcOnLoad="1"/>
</workbook>
</file>

<file path=xl/sharedStrings.xml><?xml version="1.0" encoding="utf-8"?>
<sst xmlns="http://schemas.openxmlformats.org/spreadsheetml/2006/main" count="324" uniqueCount="105">
  <si>
    <t>PF1</t>
  </si>
  <si>
    <t>PF2</t>
  </si>
  <si>
    <t>PF5</t>
  </si>
  <si>
    <t>PF6</t>
  </si>
  <si>
    <t>TF</t>
  </si>
  <si>
    <t>KV</t>
  </si>
  <si>
    <t>Insulation Build Up</t>
  </si>
  <si>
    <t>1/2 Lap Layer of Kapton</t>
  </si>
  <si>
    <t>1/2 Lap Layer Dry Glass</t>
  </si>
  <si>
    <t>Kapton</t>
  </si>
  <si>
    <t>Adhesive</t>
  </si>
  <si>
    <t>Glass</t>
  </si>
  <si>
    <t>Inches</t>
  </si>
  <si>
    <t>(Operating Volatage x 2) + 1</t>
  </si>
  <si>
    <t>PF3</t>
  </si>
  <si>
    <t>PF4</t>
  </si>
  <si>
    <t>Thickness</t>
  </si>
  <si>
    <t>Dielectric Strength</t>
  </si>
  <si>
    <t>Operating 
Voltage (KV)</t>
  </si>
  <si>
    <t>Maintenance Field Test Voltage (KV)</t>
  </si>
  <si>
    <t>Manufacturing Test Voltage (KV)</t>
  </si>
  <si>
    <t>Design Volatge Standoff (KV)</t>
  </si>
  <si>
    <t>Maintenance Test Voltage
 x 1.5</t>
  </si>
  <si>
    <t>Manufacturing Test Voltage
 x 1.5</t>
  </si>
  <si>
    <t>Turn to Turn Glass Thickness</t>
  </si>
  <si>
    <t>Coil Turn to Turn Long Term Break Down (90V/mil)</t>
  </si>
  <si>
    <t>Coil Turn to Turn per CTD Test (1.9KV/mil)</t>
  </si>
  <si>
    <t>Number of Turns</t>
  </si>
  <si>
    <t>note: All upper PF coils are in series with lower PF Coils Except for  PF5</t>
  </si>
  <si>
    <t>Turn to Turn (KV)</t>
  </si>
  <si>
    <t>KV per Mil Glass</t>
  </si>
  <si>
    <t>TF Turn to Turn</t>
  </si>
  <si>
    <t>PF Turn to Turn</t>
  </si>
  <si>
    <t>NCSX Coil Voltage Standoff Requirements Turn to Turn</t>
  </si>
  <si>
    <t>Ground Wrap Long Term Break Down</t>
  </si>
  <si>
    <t>Standoff to Ground KV</t>
  </si>
  <si>
    <t>Ground Wrap TF &amp; PF4</t>
  </si>
  <si>
    <t>Ground Wrap PF1-PF3, PF5, &amp;PF6</t>
  </si>
  <si>
    <t>NCSX Coil Voltage Standoff Requirements Ground Plane</t>
  </si>
  <si>
    <t>NSTX Circuit</t>
  </si>
  <si>
    <t>M1</t>
  </si>
  <si>
    <t>M2</t>
  </si>
  <si>
    <t>M3</t>
  </si>
  <si>
    <t>TF1</t>
  </si>
  <si>
    <t>Series PSS</t>
  </si>
  <si>
    <t>CHI</t>
  </si>
  <si>
    <t>PF1/2</t>
  </si>
  <si>
    <t>TF2</t>
  </si>
  <si>
    <t>PF5L</t>
  </si>
  <si>
    <t>PF2L</t>
  </si>
  <si>
    <t>PF1aL</t>
  </si>
  <si>
    <t>PF3U</t>
  </si>
  <si>
    <t>PF3L</t>
  </si>
  <si>
    <t>Coils per Circuit</t>
  </si>
  <si>
    <t>Max Voltage per Coil</t>
  </si>
  <si>
    <t>Turns High</t>
  </si>
  <si>
    <t>Turns Wide</t>
  </si>
  <si>
    <t>Turns</t>
  </si>
  <si>
    <t>Max Turn-to-Turn Voltage</t>
  </si>
  <si>
    <t xml:space="preserve">Max Pancake-to-Pancake </t>
  </si>
  <si>
    <t>Max Turn-to-Ground</t>
  </si>
  <si>
    <t>Turn-to-Turn</t>
  </si>
  <si>
    <t>PF</t>
  </si>
  <si>
    <t>MC</t>
  </si>
  <si>
    <t>Pancake-to-Pancake</t>
  </si>
  <si>
    <t>Turn-to-Ground</t>
  </si>
  <si>
    <t>Operating Voltage (OV)</t>
  </si>
  <si>
    <t>Maintenance Field Test Voltage
(MFTV=2 x OV + 1kV)</t>
  </si>
  <si>
    <t>Mfg Test Voltage
(MTV=1.5 x MFTV)</t>
  </si>
  <si>
    <t>Design Voltage
(DV=1.5 x MTV)</t>
  </si>
  <si>
    <t>Turn Insulation</t>
  </si>
  <si>
    <t>A</t>
  </si>
  <si>
    <t>B</t>
  </si>
  <si>
    <t>C</t>
  </si>
  <si>
    <t>D</t>
  </si>
  <si>
    <t>Half-lapped layers of Kapton/glass</t>
  </si>
  <si>
    <t>Kapton thickness</t>
  </si>
  <si>
    <t>mils</t>
  </si>
  <si>
    <t>Kapton adhesive thickness</t>
  </si>
  <si>
    <t>Glass thickness</t>
  </si>
  <si>
    <t>Thickness of Kapton/glass</t>
  </si>
  <si>
    <t>Minimum dielectric strength of Kapton/glass</t>
  </si>
  <si>
    <t>Full credit for half-lapping</t>
  </si>
  <si>
    <t>kV</t>
  </si>
  <si>
    <t>Minimum credit for half-lapping</t>
  </si>
  <si>
    <t>Half-lapped layers of glass only</t>
  </si>
  <si>
    <t>Thickness of glass</t>
  </si>
  <si>
    <t>Minimum dielectric strength of glass</t>
  </si>
  <si>
    <t>Butt-lapped layers of glass only</t>
  </si>
  <si>
    <t>Total thickness</t>
  </si>
  <si>
    <t>Minimum turn insulation dielectric strength</t>
  </si>
  <si>
    <t>Full credit</t>
  </si>
  <si>
    <t>Minimum credit</t>
  </si>
  <si>
    <t>Minimum turn-to-turn insulation dielectric strength</t>
  </si>
  <si>
    <t>Pancake and Layer Insulation</t>
  </si>
  <si>
    <t>Additional insulation dielectric strength</t>
  </si>
  <si>
    <t>Ground Insulation</t>
  </si>
  <si>
    <t>Half credit for half-lapping</t>
  </si>
  <si>
    <t>Minimum ground insulation dielectric strength</t>
  </si>
  <si>
    <t>Dielectric properties</t>
  </si>
  <si>
    <t>Minimum Kapton dielectric strength</t>
  </si>
  <si>
    <t>V/mil</t>
  </si>
  <si>
    <t>Minimum glass-epoxy dielectric strength</t>
  </si>
  <si>
    <t>Design Capability</t>
  </si>
  <si>
    <t>Safety Factor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</si>
</sst>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G53" sqref="G53"/>
    </sheetView>
  </sheetViews>
  <sheetFormatPr defaultColWidth="9.140625" defaultRowHeight="12.75"/>
  <cols>
    <col min="1" max="1" width="33.8515625" style="1" customWidth="1"/>
    <col min="2" max="2" width="29.7109375" style="1" customWidth="1"/>
    <col min="3" max="7" width="9.8515625" style="2" bestFit="1" customWidth="1"/>
    <col min="8" max="8" width="8.421875" style="2" bestFit="1" customWidth="1"/>
    <col min="9" max="11" width="9.28125" style="3" bestFit="1" customWidth="1"/>
    <col min="12" max="16384" width="9.140625" style="3" customWidth="1"/>
  </cols>
  <sheetData>
    <row r="1" spans="1:2" ht="18">
      <c r="A1" s="33" t="s">
        <v>33</v>
      </c>
      <c r="B1" s="3"/>
    </row>
    <row r="2" spans="1:4" ht="18">
      <c r="A2" s="34">
        <v>38198</v>
      </c>
      <c r="D2" s="3"/>
    </row>
    <row r="4" spans="1:11" s="7" customFormat="1" ht="18">
      <c r="A4" s="58"/>
      <c r="B4" s="58"/>
      <c r="C4" s="22" t="s">
        <v>46</v>
      </c>
      <c r="D4" s="22" t="s">
        <v>14</v>
      </c>
      <c r="E4" s="22" t="s">
        <v>15</v>
      </c>
      <c r="F4" s="22" t="s">
        <v>48</v>
      </c>
      <c r="G4" s="22" t="s">
        <v>3</v>
      </c>
      <c r="H4" s="22" t="s">
        <v>4</v>
      </c>
      <c r="I4" s="7" t="s">
        <v>40</v>
      </c>
      <c r="J4" s="7" t="s">
        <v>41</v>
      </c>
      <c r="K4" s="7" t="s">
        <v>42</v>
      </c>
    </row>
    <row r="5" spans="1:8" ht="18">
      <c r="A5" s="39"/>
      <c r="B5" s="4"/>
      <c r="C5" s="22"/>
      <c r="D5" s="22"/>
      <c r="E5" s="22"/>
      <c r="F5" s="22"/>
      <c r="G5" s="22"/>
      <c r="H5" s="22"/>
    </row>
    <row r="6" spans="1:8" ht="36">
      <c r="A6" s="38" t="s">
        <v>18</v>
      </c>
      <c r="B6" s="4"/>
      <c r="C6" s="42">
        <v>2</v>
      </c>
      <c r="D6" s="42">
        <v>4</v>
      </c>
      <c r="E6" s="42">
        <v>6</v>
      </c>
      <c r="F6" s="42">
        <v>2</v>
      </c>
      <c r="G6" s="42">
        <v>2</v>
      </c>
      <c r="H6" s="42">
        <v>6</v>
      </c>
    </row>
    <row r="7" spans="1:8" ht="39">
      <c r="A7" s="38" t="s">
        <v>27</v>
      </c>
      <c r="B7" s="37" t="s">
        <v>28</v>
      </c>
      <c r="C7" s="42">
        <v>4</v>
      </c>
      <c r="D7" s="42">
        <v>4</v>
      </c>
      <c r="E7" s="42">
        <v>8</v>
      </c>
      <c r="F7" s="42">
        <v>2</v>
      </c>
      <c r="G7" s="42">
        <v>2</v>
      </c>
      <c r="H7" s="42">
        <v>18</v>
      </c>
    </row>
    <row r="8" spans="1:8" ht="18">
      <c r="A8" s="38" t="s">
        <v>29</v>
      </c>
      <c r="B8" s="4"/>
      <c r="C8" s="42">
        <f aca="true" t="shared" si="0" ref="C8:H8">C6/C7</f>
        <v>0.5</v>
      </c>
      <c r="D8" s="42">
        <f t="shared" si="0"/>
        <v>1</v>
      </c>
      <c r="E8" s="42">
        <f t="shared" si="0"/>
        <v>0.75</v>
      </c>
      <c r="F8" s="42">
        <f t="shared" si="0"/>
        <v>1</v>
      </c>
      <c r="G8" s="42">
        <f t="shared" si="0"/>
        <v>1</v>
      </c>
      <c r="H8" s="42">
        <f t="shared" si="0"/>
        <v>0.3333333333333333</v>
      </c>
    </row>
    <row r="9" spans="1:8" ht="36">
      <c r="A9" s="38" t="s">
        <v>19</v>
      </c>
      <c r="B9" s="32" t="s">
        <v>13</v>
      </c>
      <c r="C9" s="42">
        <f aca="true" t="shared" si="1" ref="C9:H9">C8*2+1/C7</f>
        <v>1.25</v>
      </c>
      <c r="D9" s="42">
        <f t="shared" si="1"/>
        <v>2.25</v>
      </c>
      <c r="E9" s="42">
        <f t="shared" si="1"/>
        <v>1.625</v>
      </c>
      <c r="F9" s="42">
        <f t="shared" si="1"/>
        <v>2.5</v>
      </c>
      <c r="G9" s="42">
        <f t="shared" si="1"/>
        <v>2.5</v>
      </c>
      <c r="H9" s="42">
        <f t="shared" si="1"/>
        <v>0.7222222222222222</v>
      </c>
    </row>
    <row r="10" spans="1:8" ht="36">
      <c r="A10" s="38" t="s">
        <v>20</v>
      </c>
      <c r="B10" s="32" t="s">
        <v>22</v>
      </c>
      <c r="C10" s="42">
        <f aca="true" t="shared" si="2" ref="C10:H11">C9*1.5</f>
        <v>1.875</v>
      </c>
      <c r="D10" s="42">
        <f t="shared" si="2"/>
        <v>3.375</v>
      </c>
      <c r="E10" s="42">
        <f t="shared" si="2"/>
        <v>2.4375</v>
      </c>
      <c r="F10" s="42">
        <f t="shared" si="2"/>
        <v>3.75</v>
      </c>
      <c r="G10" s="42">
        <f t="shared" si="2"/>
        <v>3.75</v>
      </c>
      <c r="H10" s="42">
        <f t="shared" si="2"/>
        <v>1.0833333333333333</v>
      </c>
    </row>
    <row r="11" spans="1:8" ht="36">
      <c r="A11" s="38" t="s">
        <v>21</v>
      </c>
      <c r="B11" s="32" t="s">
        <v>23</v>
      </c>
      <c r="C11" s="43">
        <f t="shared" si="2"/>
        <v>2.8125</v>
      </c>
      <c r="D11" s="43">
        <f t="shared" si="2"/>
        <v>5.0625</v>
      </c>
      <c r="E11" s="43">
        <f t="shared" si="2"/>
        <v>3.65625</v>
      </c>
      <c r="F11" s="43">
        <f t="shared" si="2"/>
        <v>5.625</v>
      </c>
      <c r="G11" s="43">
        <f t="shared" si="2"/>
        <v>5.625</v>
      </c>
      <c r="H11" s="43">
        <f t="shared" si="2"/>
        <v>1.625</v>
      </c>
    </row>
    <row r="12" spans="1:8" ht="18">
      <c r="A12" s="40"/>
      <c r="C12" s="44"/>
      <c r="D12" s="44"/>
      <c r="E12" s="44"/>
      <c r="F12" s="44"/>
      <c r="G12" s="44"/>
      <c r="H12" s="44"/>
    </row>
    <row r="13" spans="1:8" ht="36">
      <c r="A13" s="38" t="s">
        <v>24</v>
      </c>
      <c r="B13" s="4"/>
      <c r="C13" s="47">
        <f>0.007*6*2</f>
        <v>0.084</v>
      </c>
      <c r="D13" s="47">
        <f>0.007*6*2</f>
        <v>0.084</v>
      </c>
      <c r="E13" s="47">
        <f>0.007*6*2</f>
        <v>0.084</v>
      </c>
      <c r="F13" s="47">
        <f>0.007*6*2</f>
        <v>0.084</v>
      </c>
      <c r="G13" s="47">
        <f>0.007*6*2</f>
        <v>0.084</v>
      </c>
      <c r="H13" s="47">
        <f>0.009*6*2</f>
        <v>0.10799999999999998</v>
      </c>
    </row>
    <row r="14" spans="1:8" ht="54">
      <c r="A14" s="38" t="s">
        <v>25</v>
      </c>
      <c r="B14" s="4"/>
      <c r="C14" s="43">
        <f aca="true" t="shared" si="3" ref="C14:H14">C13*90</f>
        <v>7.5600000000000005</v>
      </c>
      <c r="D14" s="43">
        <f t="shared" si="3"/>
        <v>7.5600000000000005</v>
      </c>
      <c r="E14" s="43">
        <f t="shared" si="3"/>
        <v>7.5600000000000005</v>
      </c>
      <c r="F14" s="43">
        <f t="shared" si="3"/>
        <v>7.5600000000000005</v>
      </c>
      <c r="G14" s="43">
        <f t="shared" si="3"/>
        <v>7.5600000000000005</v>
      </c>
      <c r="H14" s="43">
        <f t="shared" si="3"/>
        <v>9.719999999999999</v>
      </c>
    </row>
    <row r="15" spans="1:8" ht="36">
      <c r="A15" s="38" t="s">
        <v>26</v>
      </c>
      <c r="B15" s="4"/>
      <c r="C15" s="45">
        <f aca="true" t="shared" si="4" ref="C15:H15">C13*1900</f>
        <v>159.60000000000002</v>
      </c>
      <c r="D15" s="45">
        <f t="shared" si="4"/>
        <v>159.60000000000002</v>
      </c>
      <c r="E15" s="45">
        <f t="shared" si="4"/>
        <v>159.60000000000002</v>
      </c>
      <c r="F15" s="45">
        <f t="shared" si="4"/>
        <v>159.60000000000002</v>
      </c>
      <c r="G15" s="45">
        <f t="shared" si="4"/>
        <v>159.60000000000002</v>
      </c>
      <c r="H15" s="45">
        <f t="shared" si="4"/>
        <v>205.19999999999996</v>
      </c>
    </row>
    <row r="16" ht="18">
      <c r="A16" s="41"/>
    </row>
    <row r="17" spans="1:11" ht="18">
      <c r="A17" s="1" t="s">
        <v>39</v>
      </c>
      <c r="C17" s="2" t="s">
        <v>47</v>
      </c>
      <c r="D17" s="2" t="s">
        <v>51</v>
      </c>
      <c r="E17" s="2" t="s">
        <v>52</v>
      </c>
      <c r="F17" s="2" t="s">
        <v>49</v>
      </c>
      <c r="G17" s="2" t="s">
        <v>50</v>
      </c>
      <c r="H17" s="2" t="s">
        <v>47</v>
      </c>
      <c r="I17" s="60" t="s">
        <v>43</v>
      </c>
      <c r="J17" s="60" t="s">
        <v>43</v>
      </c>
      <c r="K17" s="60" t="s">
        <v>45</v>
      </c>
    </row>
    <row r="18" spans="1:11" ht="18">
      <c r="A18" s="1" t="s">
        <v>44</v>
      </c>
      <c r="C18" s="62">
        <v>4</v>
      </c>
      <c r="D18" s="62">
        <v>2</v>
      </c>
      <c r="E18" s="62">
        <v>2</v>
      </c>
      <c r="F18" s="62">
        <v>2</v>
      </c>
      <c r="G18" s="62">
        <v>2</v>
      </c>
      <c r="H18" s="62">
        <v>4</v>
      </c>
      <c r="I18" s="62">
        <v>5</v>
      </c>
      <c r="J18" s="62">
        <v>5</v>
      </c>
      <c r="K18" s="62">
        <v>2</v>
      </c>
    </row>
    <row r="19" spans="1:11" ht="18">
      <c r="A19" s="1" t="s">
        <v>53</v>
      </c>
      <c r="C19" s="62">
        <v>4</v>
      </c>
      <c r="D19" s="62">
        <v>2</v>
      </c>
      <c r="E19" s="62">
        <v>2</v>
      </c>
      <c r="F19" s="62">
        <v>1</v>
      </c>
      <c r="G19" s="62">
        <v>2</v>
      </c>
      <c r="H19" s="62">
        <v>18</v>
      </c>
      <c r="I19" s="62">
        <v>6</v>
      </c>
      <c r="J19" s="62">
        <v>6</v>
      </c>
      <c r="K19" s="62">
        <v>6</v>
      </c>
    </row>
    <row r="20" spans="1:11" ht="18">
      <c r="A20" s="1" t="s">
        <v>54</v>
      </c>
      <c r="C20" s="63">
        <f aca="true" t="shared" si="5" ref="C20:K20">1000*C18/C19</f>
        <v>1000</v>
      </c>
      <c r="D20" s="63">
        <f t="shared" si="5"/>
        <v>1000</v>
      </c>
      <c r="E20" s="63">
        <f t="shared" si="5"/>
        <v>1000</v>
      </c>
      <c r="F20" s="63">
        <f t="shared" si="5"/>
        <v>2000</v>
      </c>
      <c r="G20" s="63">
        <f t="shared" si="5"/>
        <v>1000</v>
      </c>
      <c r="H20" s="63">
        <f t="shared" si="5"/>
        <v>222.22222222222223</v>
      </c>
      <c r="I20" s="63">
        <f t="shared" si="5"/>
        <v>833.3333333333334</v>
      </c>
      <c r="J20" s="63">
        <f t="shared" si="5"/>
        <v>833.3333333333334</v>
      </c>
      <c r="K20" s="63">
        <f t="shared" si="5"/>
        <v>333.3333333333333</v>
      </c>
    </row>
    <row r="21" spans="1:11" ht="18">
      <c r="A21" s="1" t="s">
        <v>55</v>
      </c>
      <c r="C21" s="64">
        <v>18</v>
      </c>
      <c r="D21" s="64">
        <v>18</v>
      </c>
      <c r="E21" s="64">
        <v>10</v>
      </c>
      <c r="F21" s="64">
        <v>6</v>
      </c>
      <c r="G21" s="64">
        <v>7</v>
      </c>
      <c r="H21" s="62">
        <v>6</v>
      </c>
      <c r="I21" s="62">
        <v>10</v>
      </c>
      <c r="J21" s="62">
        <v>10</v>
      </c>
      <c r="K21" s="62">
        <v>9</v>
      </c>
    </row>
    <row r="22" spans="1:11" ht="18">
      <c r="A22" s="1" t="s">
        <v>56</v>
      </c>
      <c r="C22" s="64">
        <v>4</v>
      </c>
      <c r="D22" s="64">
        <v>4</v>
      </c>
      <c r="E22" s="64">
        <v>8</v>
      </c>
      <c r="F22" s="64">
        <v>4</v>
      </c>
      <c r="G22" s="64">
        <v>2</v>
      </c>
      <c r="H22" s="62">
        <v>2</v>
      </c>
      <c r="I22" s="62">
        <v>2</v>
      </c>
      <c r="J22" s="62">
        <v>2</v>
      </c>
      <c r="K22" s="62">
        <v>2</v>
      </c>
    </row>
    <row r="23" spans="1:11" ht="18">
      <c r="A23" s="1" t="s">
        <v>57</v>
      </c>
      <c r="C23" s="62">
        <f aca="true" t="shared" si="6" ref="C23:K23">C21*C22</f>
        <v>72</v>
      </c>
      <c r="D23" s="62">
        <f t="shared" si="6"/>
        <v>72</v>
      </c>
      <c r="E23" s="62">
        <f t="shared" si="6"/>
        <v>80</v>
      </c>
      <c r="F23" s="62">
        <f t="shared" si="6"/>
        <v>24</v>
      </c>
      <c r="G23" s="62">
        <f t="shared" si="6"/>
        <v>14</v>
      </c>
      <c r="H23" s="62">
        <f t="shared" si="6"/>
        <v>12</v>
      </c>
      <c r="I23" s="62">
        <f t="shared" si="6"/>
        <v>20</v>
      </c>
      <c r="J23" s="62">
        <f t="shared" si="6"/>
        <v>20</v>
      </c>
      <c r="K23" s="62">
        <f t="shared" si="6"/>
        <v>18</v>
      </c>
    </row>
    <row r="24" spans="1:11" ht="18">
      <c r="A24" s="1" t="s">
        <v>58</v>
      </c>
      <c r="C24" s="62">
        <f aca="true" t="shared" si="7" ref="C24:K24">C20/C23</f>
        <v>13.88888888888889</v>
      </c>
      <c r="D24" s="62">
        <f t="shared" si="7"/>
        <v>13.88888888888889</v>
      </c>
      <c r="E24" s="62">
        <f t="shared" si="7"/>
        <v>12.5</v>
      </c>
      <c r="F24" s="62">
        <f t="shared" si="7"/>
        <v>83.33333333333333</v>
      </c>
      <c r="G24" s="62">
        <f t="shared" si="7"/>
        <v>71.42857142857143</v>
      </c>
      <c r="H24" s="62">
        <f t="shared" si="7"/>
        <v>18.51851851851852</v>
      </c>
      <c r="I24" s="62">
        <f t="shared" si="7"/>
        <v>41.66666666666667</v>
      </c>
      <c r="J24" s="62">
        <f t="shared" si="7"/>
        <v>41.66666666666667</v>
      </c>
      <c r="K24" s="62">
        <f t="shared" si="7"/>
        <v>18.51851851851852</v>
      </c>
    </row>
    <row r="25" spans="1:11" ht="18">
      <c r="A25" s="1" t="s">
        <v>59</v>
      </c>
      <c r="C25" s="2">
        <f aca="true" t="shared" si="8" ref="C25:K25">C20/(C22/2)</f>
        <v>500</v>
      </c>
      <c r="D25" s="2">
        <f t="shared" si="8"/>
        <v>500</v>
      </c>
      <c r="E25" s="2">
        <f t="shared" si="8"/>
        <v>250</v>
      </c>
      <c r="F25" s="2">
        <f t="shared" si="8"/>
        <v>1000</v>
      </c>
      <c r="G25" s="2">
        <f t="shared" si="8"/>
        <v>1000</v>
      </c>
      <c r="H25" s="2">
        <f t="shared" si="8"/>
        <v>222.22222222222223</v>
      </c>
      <c r="I25" s="60">
        <f t="shared" si="8"/>
        <v>833.3333333333334</v>
      </c>
      <c r="J25" s="60">
        <f t="shared" si="8"/>
        <v>833.3333333333334</v>
      </c>
      <c r="K25" s="60">
        <f t="shared" si="8"/>
        <v>333.3333333333333</v>
      </c>
    </row>
    <row r="26" spans="1:11" ht="18">
      <c r="A26" s="1" t="s">
        <v>60</v>
      </c>
      <c r="C26" s="59">
        <f aca="true" t="shared" si="9" ref="C26:K26">C20</f>
        <v>1000</v>
      </c>
      <c r="D26" s="59">
        <f t="shared" si="9"/>
        <v>1000</v>
      </c>
      <c r="E26" s="59">
        <f t="shared" si="9"/>
        <v>1000</v>
      </c>
      <c r="F26" s="59">
        <f t="shared" si="9"/>
        <v>2000</v>
      </c>
      <c r="G26" s="59">
        <f t="shared" si="9"/>
        <v>1000</v>
      </c>
      <c r="H26" s="59">
        <f t="shared" si="9"/>
        <v>222.22222222222223</v>
      </c>
      <c r="I26" s="61">
        <f t="shared" si="9"/>
        <v>833.3333333333334</v>
      </c>
      <c r="J26" s="61">
        <f t="shared" si="9"/>
        <v>833.3333333333334</v>
      </c>
      <c r="K26" s="61">
        <f t="shared" si="9"/>
        <v>333.3333333333333</v>
      </c>
    </row>
    <row r="27" spans="9:11" ht="18">
      <c r="I27" s="60"/>
      <c r="J27" s="60"/>
      <c r="K27" s="60"/>
    </row>
    <row r="28" spans="1:11" ht="18.75">
      <c r="A28" s="65" t="s">
        <v>66</v>
      </c>
      <c r="C28" s="2" t="s">
        <v>62</v>
      </c>
      <c r="D28" s="2" t="s">
        <v>4</v>
      </c>
      <c r="E28" s="2" t="s">
        <v>63</v>
      </c>
      <c r="I28" s="60"/>
      <c r="J28" s="60"/>
      <c r="K28" s="60"/>
    </row>
    <row r="29" spans="1:11" ht="18">
      <c r="A29" s="1" t="s">
        <v>61</v>
      </c>
      <c r="C29" s="2">
        <f>MAX(C24:G24)</f>
        <v>83.33333333333333</v>
      </c>
      <c r="D29" s="2">
        <f>H24</f>
        <v>18.51851851851852</v>
      </c>
      <c r="E29" s="2">
        <f>MAX(I24:K24)</f>
        <v>41.66666666666667</v>
      </c>
      <c r="I29" s="60"/>
      <c r="J29" s="60"/>
      <c r="K29" s="60"/>
    </row>
    <row r="30" spans="1:11" ht="18">
      <c r="A30" s="1" t="s">
        <v>64</v>
      </c>
      <c r="C30" s="2">
        <f>MAX(C25:G25)</f>
        <v>1000</v>
      </c>
      <c r="D30" s="2">
        <f>H25</f>
        <v>222.22222222222223</v>
      </c>
      <c r="E30" s="2">
        <f>MAX(I25:K25)</f>
        <v>833.3333333333334</v>
      </c>
      <c r="I30" s="60"/>
      <c r="J30" s="60"/>
      <c r="K30" s="60"/>
    </row>
    <row r="31" spans="1:11" ht="18">
      <c r="A31" s="1" t="s">
        <v>65</v>
      </c>
      <c r="C31" s="2">
        <f>MAX(C26:G26)</f>
        <v>2000</v>
      </c>
      <c r="D31" s="2">
        <f>H26</f>
        <v>222.22222222222223</v>
      </c>
      <c r="E31" s="2">
        <f>MAX(I26:K26)</f>
        <v>833.3333333333334</v>
      </c>
      <c r="I31" s="60"/>
      <c r="J31" s="60"/>
      <c r="K31" s="60"/>
    </row>
    <row r="32" spans="9:11" ht="18">
      <c r="I32" s="60"/>
      <c r="J32" s="60"/>
      <c r="K32" s="60"/>
    </row>
    <row r="33" spans="1:11" ht="56.25">
      <c r="A33" s="65" t="s">
        <v>67</v>
      </c>
      <c r="C33" s="2" t="s">
        <v>62</v>
      </c>
      <c r="D33" s="2" t="s">
        <v>4</v>
      </c>
      <c r="E33" s="2" t="s">
        <v>63</v>
      </c>
      <c r="I33" s="60"/>
      <c r="J33" s="60"/>
      <c r="K33" s="60"/>
    </row>
    <row r="34" spans="1:11" ht="18">
      <c r="A34" s="1" t="s">
        <v>61</v>
      </c>
      <c r="C34" s="2">
        <f aca="true" t="shared" si="10" ref="C34:E36">2*C29+1000</f>
        <v>1166.6666666666667</v>
      </c>
      <c r="D34" s="2">
        <f t="shared" si="10"/>
        <v>1037.037037037037</v>
      </c>
      <c r="E34" s="2">
        <f t="shared" si="10"/>
        <v>1083.3333333333333</v>
      </c>
      <c r="I34" s="60"/>
      <c r="J34" s="60"/>
      <c r="K34" s="60"/>
    </row>
    <row r="35" spans="1:11" ht="18">
      <c r="A35" s="1" t="s">
        <v>64</v>
      </c>
      <c r="C35" s="2">
        <f t="shared" si="10"/>
        <v>3000</v>
      </c>
      <c r="D35" s="2">
        <f t="shared" si="10"/>
        <v>1444.4444444444443</v>
      </c>
      <c r="E35" s="2">
        <f t="shared" si="10"/>
        <v>2666.666666666667</v>
      </c>
      <c r="I35" s="60"/>
      <c r="J35" s="60"/>
      <c r="K35" s="60"/>
    </row>
    <row r="36" spans="1:5" ht="18">
      <c r="A36" s="1" t="s">
        <v>65</v>
      </c>
      <c r="C36" s="2">
        <f t="shared" si="10"/>
        <v>5000</v>
      </c>
      <c r="D36" s="2">
        <f t="shared" si="10"/>
        <v>1444.4444444444443</v>
      </c>
      <c r="E36" s="2">
        <f t="shared" si="10"/>
        <v>2666.666666666667</v>
      </c>
    </row>
    <row r="38" spans="1:5" ht="37.5">
      <c r="A38" s="65" t="s">
        <v>68</v>
      </c>
      <c r="C38" s="2" t="s">
        <v>62</v>
      </c>
      <c r="D38" s="2" t="s">
        <v>4</v>
      </c>
      <c r="E38" s="2" t="s">
        <v>63</v>
      </c>
    </row>
    <row r="39" spans="1:5" ht="18">
      <c r="A39" s="1" t="s">
        <v>61</v>
      </c>
      <c r="C39" s="2">
        <f aca="true" t="shared" si="11" ref="C39:E41">1.5*C34</f>
        <v>1750</v>
      </c>
      <c r="D39" s="2">
        <f t="shared" si="11"/>
        <v>1555.5555555555554</v>
      </c>
      <c r="E39" s="2">
        <f t="shared" si="11"/>
        <v>1625</v>
      </c>
    </row>
    <row r="40" spans="1:5" ht="18">
      <c r="A40" s="1" t="s">
        <v>64</v>
      </c>
      <c r="C40" s="2">
        <f t="shared" si="11"/>
        <v>4500</v>
      </c>
      <c r="D40" s="2">
        <f t="shared" si="11"/>
        <v>2166.6666666666665</v>
      </c>
      <c r="E40" s="2">
        <f t="shared" si="11"/>
        <v>4000.0000000000005</v>
      </c>
    </row>
    <row r="41" spans="1:5" ht="18">
      <c r="A41" s="1" t="s">
        <v>65</v>
      </c>
      <c r="C41" s="2">
        <f t="shared" si="11"/>
        <v>7500</v>
      </c>
      <c r="D41" s="2">
        <f t="shared" si="11"/>
        <v>2166.6666666666665</v>
      </c>
      <c r="E41" s="2">
        <f t="shared" si="11"/>
        <v>4000.0000000000005</v>
      </c>
    </row>
    <row r="43" spans="1:5" ht="37.5">
      <c r="A43" s="65" t="s">
        <v>69</v>
      </c>
      <c r="C43" s="2" t="s">
        <v>62</v>
      </c>
      <c r="D43" s="2" t="s">
        <v>4</v>
      </c>
      <c r="E43" s="2" t="s">
        <v>63</v>
      </c>
    </row>
    <row r="44" spans="1:5" ht="18">
      <c r="A44" s="1" t="s">
        <v>61</v>
      </c>
      <c r="C44" s="2">
        <f aca="true" t="shared" si="12" ref="C44:E46">1.5*C39</f>
        <v>2625</v>
      </c>
      <c r="D44" s="2">
        <f t="shared" si="12"/>
        <v>2333.333333333333</v>
      </c>
      <c r="E44" s="2">
        <f t="shared" si="12"/>
        <v>2437.5</v>
      </c>
    </row>
    <row r="45" spans="1:5" ht="18">
      <c r="A45" s="1" t="s">
        <v>64</v>
      </c>
      <c r="C45" s="2">
        <f t="shared" si="12"/>
        <v>6750</v>
      </c>
      <c r="D45" s="2">
        <f t="shared" si="12"/>
        <v>3250</v>
      </c>
      <c r="E45" s="2">
        <f t="shared" si="12"/>
        <v>6000.000000000001</v>
      </c>
    </row>
    <row r="46" spans="1:5" ht="18">
      <c r="A46" s="1" t="s">
        <v>65</v>
      </c>
      <c r="C46" s="2">
        <f t="shared" si="12"/>
        <v>11250</v>
      </c>
      <c r="D46" s="2">
        <f t="shared" si="12"/>
        <v>3250</v>
      </c>
      <c r="E46" s="2">
        <f t="shared" si="12"/>
        <v>6000.000000000001</v>
      </c>
    </row>
    <row r="48" spans="1:5" ht="18.75">
      <c r="A48" s="65" t="s">
        <v>103</v>
      </c>
      <c r="C48" s="2" t="s">
        <v>62</v>
      </c>
      <c r="D48" s="2" t="s">
        <v>4</v>
      </c>
      <c r="E48" s="2" t="s">
        <v>63</v>
      </c>
    </row>
    <row r="49" spans="1:5" ht="18">
      <c r="A49" s="1" t="s">
        <v>61</v>
      </c>
      <c r="C49" s="2">
        <f>WaynesSheet!G27*1000</f>
        <v>6300</v>
      </c>
      <c r="D49" s="2">
        <f>WaynesSheet!H27*1000</f>
        <v>8100</v>
      </c>
      <c r="E49" s="2">
        <f>WaynesSheet!E27*1000</f>
        <v>1200</v>
      </c>
    </row>
    <row r="50" spans="1:4" ht="18">
      <c r="A50" s="1" t="s">
        <v>64</v>
      </c>
      <c r="C50" s="2">
        <f>(WaynesSheet!G27+WaynesSheet!G52)*1000</f>
        <v>6300</v>
      </c>
      <c r="D50" s="2">
        <f>(WaynesSheet!H27+WaynesSheet!H52)*1000</f>
        <v>8100</v>
      </c>
    </row>
    <row r="51" spans="1:5" ht="18">
      <c r="A51" s="1" t="s">
        <v>65</v>
      </c>
      <c r="C51" s="2">
        <f>(WaynesSheet!G27+WaynesSheet!G77)*1000</f>
        <v>22400.000000000004</v>
      </c>
      <c r="D51" s="2">
        <f>(WaynesSheet!H27+WaynesSheet!H77)*1000</f>
        <v>32200.000000000004</v>
      </c>
      <c r="E51" s="2">
        <f>WaynesSheet!E77*1000</f>
        <v>17500</v>
      </c>
    </row>
    <row r="53" spans="1:5" ht="18.75">
      <c r="A53" s="65" t="s">
        <v>104</v>
      </c>
      <c r="C53" s="2" t="s">
        <v>62</v>
      </c>
      <c r="D53" s="2" t="s">
        <v>4</v>
      </c>
      <c r="E53" s="2" t="s">
        <v>63</v>
      </c>
    </row>
    <row r="54" spans="1:5" ht="18">
      <c r="A54" s="1" t="s">
        <v>61</v>
      </c>
      <c r="C54" s="2">
        <f aca="true" t="shared" si="13" ref="C54:D56">C49/C44</f>
        <v>2.4</v>
      </c>
      <c r="D54" s="2">
        <f t="shared" si="13"/>
        <v>3.471428571428572</v>
      </c>
      <c r="E54" s="2">
        <f>E49/E44</f>
        <v>0.49230769230769234</v>
      </c>
    </row>
    <row r="55" spans="1:4" ht="18">
      <c r="A55" s="1" t="s">
        <v>64</v>
      </c>
      <c r="C55" s="2">
        <f t="shared" si="13"/>
        <v>0.9333333333333333</v>
      </c>
      <c r="D55" s="2">
        <f t="shared" si="13"/>
        <v>2.4923076923076923</v>
      </c>
    </row>
    <row r="56" spans="1:5" ht="18">
      <c r="A56" s="1" t="s">
        <v>65</v>
      </c>
      <c r="C56" s="2">
        <f t="shared" si="13"/>
        <v>1.9911111111111115</v>
      </c>
      <c r="D56" s="2">
        <f t="shared" si="13"/>
        <v>9.907692307692308</v>
      </c>
      <c r="E56" s="2">
        <f>E51/E46</f>
        <v>2.916666666666666</v>
      </c>
    </row>
  </sheetData>
  <conditionalFormatting sqref="C24:G24">
    <cfRule type="cellIs" priority="1" dxfId="0" operator="equal" stopIfTrue="1">
      <formula>$C$29</formula>
    </cfRule>
  </conditionalFormatting>
  <conditionalFormatting sqref="C25:G25">
    <cfRule type="cellIs" priority="2" dxfId="0" operator="equal" stopIfTrue="1">
      <formula>$C$30</formula>
    </cfRule>
  </conditionalFormatting>
  <conditionalFormatting sqref="C26:G26">
    <cfRule type="cellIs" priority="3" dxfId="0" operator="equal" stopIfTrue="1">
      <formula>$C$31</formula>
    </cfRule>
  </conditionalFormatting>
  <conditionalFormatting sqref="C54:E56">
    <cfRule type="cellIs" priority="4" dxfId="1" operator="lessThan" stopIfTrue="1">
      <formula>1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2" sqref="A2"/>
    </sheetView>
  </sheetViews>
  <sheetFormatPr defaultColWidth="9.140625" defaultRowHeight="12.75"/>
  <cols>
    <col min="1" max="1" width="30.00390625" style="0" customWidth="1"/>
    <col min="2" max="2" width="24.00390625" style="0" bestFit="1" customWidth="1"/>
    <col min="3" max="9" width="8.28125" style="0" bestFit="1" customWidth="1"/>
  </cols>
  <sheetData>
    <row r="1" spans="1:9" ht="18">
      <c r="A1" s="33" t="s">
        <v>38</v>
      </c>
      <c r="B1" s="3"/>
      <c r="C1" s="2"/>
      <c r="D1" s="2"/>
      <c r="E1" s="2"/>
      <c r="F1" s="2"/>
      <c r="G1" s="2"/>
      <c r="H1" s="2"/>
      <c r="I1" s="2"/>
    </row>
    <row r="2" spans="1:9" ht="18">
      <c r="A2" s="34">
        <v>38198</v>
      </c>
      <c r="B2" s="1"/>
      <c r="C2" s="2"/>
      <c r="D2" s="2"/>
      <c r="E2" s="3"/>
      <c r="F2" s="2"/>
      <c r="G2" s="2"/>
      <c r="H2" s="2"/>
      <c r="I2" s="2"/>
    </row>
    <row r="3" spans="1:9" ht="18">
      <c r="A3" s="1"/>
      <c r="B3" s="1"/>
      <c r="C3" s="2"/>
      <c r="D3" s="2"/>
      <c r="E3" s="2"/>
      <c r="F3" s="2"/>
      <c r="G3" s="2"/>
      <c r="H3" s="2"/>
      <c r="I3" s="2"/>
    </row>
    <row r="4" spans="1:9" ht="18">
      <c r="A4" s="4"/>
      <c r="B4" s="4"/>
      <c r="C4" s="22" t="s">
        <v>0</v>
      </c>
      <c r="D4" s="22" t="s">
        <v>1</v>
      </c>
      <c r="E4" s="22" t="s">
        <v>14</v>
      </c>
      <c r="F4" s="22" t="s">
        <v>15</v>
      </c>
      <c r="G4" s="22" t="s">
        <v>2</v>
      </c>
      <c r="H4" s="22" t="s">
        <v>3</v>
      </c>
      <c r="I4" s="22" t="s">
        <v>4</v>
      </c>
    </row>
    <row r="5" spans="1:9" ht="18">
      <c r="A5" s="39"/>
      <c r="B5" s="4"/>
      <c r="C5" s="22"/>
      <c r="D5" s="22"/>
      <c r="E5" s="22"/>
      <c r="F5" s="22"/>
      <c r="G5" s="22"/>
      <c r="H5" s="22"/>
      <c r="I5" s="22"/>
    </row>
    <row r="6" spans="1:9" ht="36">
      <c r="A6" s="38" t="s">
        <v>18</v>
      </c>
      <c r="B6" s="4"/>
      <c r="C6" s="42">
        <v>2</v>
      </c>
      <c r="D6" s="42">
        <v>2</v>
      </c>
      <c r="E6" s="42">
        <v>4</v>
      </c>
      <c r="F6" s="42">
        <v>6</v>
      </c>
      <c r="G6" s="42">
        <v>2</v>
      </c>
      <c r="H6" s="42">
        <v>2</v>
      </c>
      <c r="I6" s="42">
        <v>6</v>
      </c>
    </row>
    <row r="7" spans="1:9" ht="36">
      <c r="A7" s="38" t="s">
        <v>19</v>
      </c>
      <c r="B7" s="32" t="s">
        <v>13</v>
      </c>
      <c r="C7" s="42">
        <f>C6*2+1</f>
        <v>5</v>
      </c>
      <c r="D7" s="42">
        <f aca="true" t="shared" si="0" ref="D7:I7">D6*2+1</f>
        <v>5</v>
      </c>
      <c r="E7" s="42">
        <f t="shared" si="0"/>
        <v>9</v>
      </c>
      <c r="F7" s="42">
        <f t="shared" si="0"/>
        <v>13</v>
      </c>
      <c r="G7" s="42">
        <f t="shared" si="0"/>
        <v>5</v>
      </c>
      <c r="H7" s="42">
        <f t="shared" si="0"/>
        <v>5</v>
      </c>
      <c r="I7" s="42">
        <f t="shared" si="0"/>
        <v>13</v>
      </c>
    </row>
    <row r="8" spans="1:9" ht="45.75">
      <c r="A8" s="38" t="s">
        <v>20</v>
      </c>
      <c r="B8" s="32" t="s">
        <v>22</v>
      </c>
      <c r="C8" s="42">
        <f aca="true" t="shared" si="1" ref="C8:I9">C7*1.5</f>
        <v>7.5</v>
      </c>
      <c r="D8" s="42">
        <f t="shared" si="1"/>
        <v>7.5</v>
      </c>
      <c r="E8" s="42">
        <f t="shared" si="1"/>
        <v>13.5</v>
      </c>
      <c r="F8" s="42">
        <f t="shared" si="1"/>
        <v>19.5</v>
      </c>
      <c r="G8" s="42">
        <f t="shared" si="1"/>
        <v>7.5</v>
      </c>
      <c r="H8" s="42">
        <f t="shared" si="1"/>
        <v>7.5</v>
      </c>
      <c r="I8" s="42">
        <f t="shared" si="1"/>
        <v>19.5</v>
      </c>
    </row>
    <row r="9" spans="1:9" ht="45.75">
      <c r="A9" s="38" t="s">
        <v>21</v>
      </c>
      <c r="B9" s="32" t="s">
        <v>23</v>
      </c>
      <c r="C9" s="43">
        <f t="shared" si="1"/>
        <v>11.25</v>
      </c>
      <c r="D9" s="43">
        <f t="shared" si="1"/>
        <v>11.25</v>
      </c>
      <c r="E9" s="43">
        <f t="shared" si="1"/>
        <v>20.25</v>
      </c>
      <c r="F9" s="43">
        <f t="shared" si="1"/>
        <v>29.25</v>
      </c>
      <c r="G9" s="43">
        <f t="shared" si="1"/>
        <v>11.25</v>
      </c>
      <c r="H9" s="43">
        <f t="shared" si="1"/>
        <v>11.25</v>
      </c>
      <c r="I9" s="43">
        <f t="shared" si="1"/>
        <v>29.25</v>
      </c>
    </row>
    <row r="10" spans="1:9" ht="18">
      <c r="A10" s="40"/>
      <c r="B10" s="1"/>
      <c r="C10" s="44"/>
      <c r="D10" s="44"/>
      <c r="E10" s="44"/>
      <c r="F10" s="44"/>
      <c r="G10" s="44"/>
      <c r="H10" s="44"/>
      <c r="I10" s="44"/>
    </row>
    <row r="11" spans="1:9" ht="36">
      <c r="A11" s="38" t="s">
        <v>24</v>
      </c>
      <c r="B11" s="4"/>
      <c r="C11" s="47">
        <f aca="true" t="shared" si="2" ref="C11:H11">0.007*6*2</f>
        <v>0.084</v>
      </c>
      <c r="D11" s="47">
        <f t="shared" si="2"/>
        <v>0.084</v>
      </c>
      <c r="E11" s="47">
        <f t="shared" si="2"/>
        <v>0.084</v>
      </c>
      <c r="F11" s="47">
        <f t="shared" si="2"/>
        <v>0.084</v>
      </c>
      <c r="G11" s="47">
        <f t="shared" si="2"/>
        <v>0.084</v>
      </c>
      <c r="H11" s="47">
        <f t="shared" si="2"/>
        <v>0.084</v>
      </c>
      <c r="I11" s="47">
        <f>0.009*6*2</f>
        <v>0.10799999999999998</v>
      </c>
    </row>
    <row r="12" spans="1:9" ht="59.25" customHeight="1">
      <c r="A12" s="38" t="s">
        <v>25</v>
      </c>
      <c r="B12" s="4"/>
      <c r="C12" s="49">
        <f>C11*90</f>
        <v>7.5600000000000005</v>
      </c>
      <c r="D12" s="49">
        <f aca="true" t="shared" si="3" ref="D12:I12">D11*90</f>
        <v>7.5600000000000005</v>
      </c>
      <c r="E12" s="49">
        <f t="shared" si="3"/>
        <v>7.5600000000000005</v>
      </c>
      <c r="F12" s="49">
        <f t="shared" si="3"/>
        <v>7.5600000000000005</v>
      </c>
      <c r="G12" s="49">
        <f t="shared" si="3"/>
        <v>7.5600000000000005</v>
      </c>
      <c r="H12" s="49">
        <f t="shared" si="3"/>
        <v>7.5600000000000005</v>
      </c>
      <c r="I12" s="49">
        <f t="shared" si="3"/>
        <v>9.719999999999999</v>
      </c>
    </row>
    <row r="13" spans="1:9" ht="44.25" customHeight="1">
      <c r="A13" s="50" t="s">
        <v>34</v>
      </c>
      <c r="B13" s="51"/>
      <c r="C13" s="48">
        <f>'Insulation Build Up'!E65</f>
        <v>15.36</v>
      </c>
      <c r="D13" s="48">
        <f>'Insulation Build Up'!E65</f>
        <v>15.36</v>
      </c>
      <c r="E13" s="48">
        <f>'Insulation Build Up'!E65</f>
        <v>15.36</v>
      </c>
      <c r="F13" s="48">
        <f>'Insulation Build Up'!E45</f>
        <v>23.16</v>
      </c>
      <c r="G13" s="48">
        <f>'Insulation Build Up'!E65</f>
        <v>15.36</v>
      </c>
      <c r="H13" s="48">
        <f>'Insulation Build Up'!E65</f>
        <v>15.36</v>
      </c>
      <c r="I13" s="52">
        <f>'Insulation Build Up'!E45</f>
        <v>23.16</v>
      </c>
    </row>
    <row r="14" spans="1:9" ht="42.75" customHeight="1">
      <c r="A14" s="50" t="s">
        <v>35</v>
      </c>
      <c r="B14" s="51"/>
      <c r="C14" s="53">
        <f aca="true" t="shared" si="4" ref="C14:H14">C13+C12</f>
        <v>22.92</v>
      </c>
      <c r="D14" s="53">
        <f t="shared" si="4"/>
        <v>22.92</v>
      </c>
      <c r="E14" s="53">
        <f t="shared" si="4"/>
        <v>22.92</v>
      </c>
      <c r="F14" s="53">
        <f t="shared" si="4"/>
        <v>30.72</v>
      </c>
      <c r="G14" s="53">
        <f t="shared" si="4"/>
        <v>22.92</v>
      </c>
      <c r="H14" s="53">
        <f t="shared" si="4"/>
        <v>22.92</v>
      </c>
      <c r="I14" s="53">
        <f>I13+I12</f>
        <v>32.879999999999995</v>
      </c>
    </row>
    <row r="16" spans="1:9" s="57" customFormat="1" ht="18">
      <c r="A16" s="54"/>
      <c r="B16" s="55"/>
      <c r="C16" s="56"/>
      <c r="D16" s="56"/>
      <c r="E16" s="56"/>
      <c r="F16" s="56"/>
      <c r="G16" s="56"/>
      <c r="H16" s="56"/>
      <c r="I16" s="56"/>
    </row>
    <row r="17" ht="30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28">
      <selection activeCell="I42" sqref="I42"/>
    </sheetView>
  </sheetViews>
  <sheetFormatPr defaultColWidth="9.140625" defaultRowHeight="12.75"/>
  <cols>
    <col min="1" max="1" width="26.140625" style="0" customWidth="1"/>
    <col min="2" max="2" width="15.140625" style="5" customWidth="1"/>
    <col min="3" max="3" width="12.7109375" style="6" customWidth="1"/>
    <col min="4" max="4" width="8.00390625" style="6" customWidth="1"/>
    <col min="5" max="5" width="13.421875" style="6" customWidth="1"/>
    <col min="6" max="6" width="4.00390625" style="0" customWidth="1"/>
  </cols>
  <sheetData>
    <row r="1" spans="1:8" ht="26.25" customHeight="1">
      <c r="A1" s="11" t="s">
        <v>6</v>
      </c>
      <c r="B1" s="8"/>
      <c r="C1" s="9"/>
      <c r="D1" s="9"/>
      <c r="E1" s="23"/>
      <c r="F1" s="10"/>
      <c r="G1" s="10"/>
      <c r="H1" s="10"/>
    </row>
    <row r="2" spans="1:8" ht="15">
      <c r="A2" s="10"/>
      <c r="B2" s="8"/>
      <c r="C2" s="9"/>
      <c r="D2" s="9"/>
      <c r="E2" s="9"/>
      <c r="F2" s="10"/>
      <c r="G2" s="10"/>
      <c r="H2" s="10"/>
    </row>
    <row r="3" spans="1:8" ht="15">
      <c r="A3" s="10" t="s">
        <v>30</v>
      </c>
      <c r="B3" s="8">
        <v>0.09</v>
      </c>
      <c r="C3" s="9"/>
      <c r="D3" s="9"/>
      <c r="E3" s="9"/>
      <c r="F3" s="10"/>
      <c r="G3" s="10"/>
      <c r="H3" s="10"/>
    </row>
    <row r="4" spans="1:8" ht="15">
      <c r="A4" s="10"/>
      <c r="B4" s="8"/>
      <c r="C4" s="9"/>
      <c r="D4" s="9"/>
      <c r="E4" s="9"/>
      <c r="F4" s="10"/>
      <c r="G4" s="10"/>
      <c r="H4" s="10"/>
    </row>
    <row r="5" spans="1:8" ht="31.5">
      <c r="A5" s="35" t="s">
        <v>32</v>
      </c>
      <c r="B5" s="18"/>
      <c r="C5" s="24" t="s">
        <v>16</v>
      </c>
      <c r="D5" s="24"/>
      <c r="E5" s="25" t="s">
        <v>17</v>
      </c>
      <c r="F5" s="19"/>
      <c r="G5" s="10"/>
      <c r="H5" s="10"/>
    </row>
    <row r="6" spans="1:8" ht="15">
      <c r="A6" s="15" t="s">
        <v>8</v>
      </c>
      <c r="B6" s="13" t="s">
        <v>11</v>
      </c>
      <c r="C6" s="26">
        <v>0.007</v>
      </c>
      <c r="D6" s="14"/>
      <c r="E6" s="26">
        <f>C6*1000*B3</f>
        <v>0.63</v>
      </c>
      <c r="F6" s="15"/>
      <c r="G6" s="10"/>
      <c r="H6" s="10"/>
    </row>
    <row r="7" spans="1:8" ht="15">
      <c r="A7" s="15"/>
      <c r="B7" s="13" t="s">
        <v>11</v>
      </c>
      <c r="C7" s="26">
        <v>0.007</v>
      </c>
      <c r="D7" s="14"/>
      <c r="E7" s="26">
        <f>C7*1000*B3</f>
        <v>0.63</v>
      </c>
      <c r="F7" s="15"/>
      <c r="G7" s="10"/>
      <c r="H7" s="10"/>
    </row>
    <row r="8" spans="1:8" ht="15">
      <c r="A8" s="15" t="s">
        <v>8</v>
      </c>
      <c r="B8" s="13" t="s">
        <v>11</v>
      </c>
      <c r="C8" s="26">
        <v>0.007</v>
      </c>
      <c r="D8" s="14"/>
      <c r="E8" s="26">
        <f>C8*1000*B3</f>
        <v>0.63</v>
      </c>
      <c r="F8" s="15"/>
      <c r="G8" s="10"/>
      <c r="H8" s="10"/>
    </row>
    <row r="9" spans="1:8" ht="15">
      <c r="A9" s="15"/>
      <c r="B9" s="13" t="s">
        <v>11</v>
      </c>
      <c r="C9" s="26">
        <v>0.007</v>
      </c>
      <c r="D9" s="14"/>
      <c r="E9" s="26">
        <f>C9*1000*B3</f>
        <v>0.63</v>
      </c>
      <c r="F9" s="15"/>
      <c r="G9" s="10"/>
      <c r="H9" s="10"/>
    </row>
    <row r="10" spans="1:8" ht="15">
      <c r="A10" s="15" t="s">
        <v>8</v>
      </c>
      <c r="B10" s="13" t="s">
        <v>11</v>
      </c>
      <c r="C10" s="26">
        <v>0.007</v>
      </c>
      <c r="D10" s="14"/>
      <c r="E10" s="26">
        <f>C10*1000*B3</f>
        <v>0.63</v>
      </c>
      <c r="F10" s="15"/>
      <c r="G10" s="10"/>
      <c r="H10" s="10"/>
    </row>
    <row r="11" spans="1:8" ht="15">
      <c r="A11" s="15"/>
      <c r="B11" s="13" t="s">
        <v>11</v>
      </c>
      <c r="C11" s="26">
        <v>0.007</v>
      </c>
      <c r="D11" s="14"/>
      <c r="E11" s="26">
        <f>C11*1000*B3</f>
        <v>0.63</v>
      </c>
      <c r="F11" s="15"/>
      <c r="G11" s="10"/>
      <c r="H11" s="10"/>
    </row>
    <row r="12" spans="1:8" ht="15.75">
      <c r="A12" s="12"/>
      <c r="B12" s="13"/>
      <c r="C12" s="27">
        <f>SUM(C6:C11)</f>
        <v>0.042</v>
      </c>
      <c r="D12" s="16" t="s">
        <v>12</v>
      </c>
      <c r="E12" s="46">
        <f>SUM(E6:E11)</f>
        <v>3.78</v>
      </c>
      <c r="F12" s="16" t="s">
        <v>5</v>
      </c>
      <c r="G12" s="10"/>
      <c r="H12" s="10"/>
    </row>
    <row r="13" spans="1:8" ht="15.75">
      <c r="A13" s="17"/>
      <c r="B13" s="18"/>
      <c r="C13" s="20"/>
      <c r="D13" s="21"/>
      <c r="E13" s="30"/>
      <c r="F13" s="21"/>
      <c r="G13" s="10"/>
      <c r="H13" s="10"/>
    </row>
    <row r="14" spans="1:8" ht="18">
      <c r="A14" s="36" t="s">
        <v>31</v>
      </c>
      <c r="B14" s="8"/>
      <c r="C14" s="9"/>
      <c r="D14" s="9"/>
      <c r="E14" s="31"/>
      <c r="F14" s="10"/>
      <c r="G14" s="10"/>
      <c r="H14" s="10"/>
    </row>
    <row r="15" spans="1:8" ht="15">
      <c r="A15" s="15" t="s">
        <v>8</v>
      </c>
      <c r="B15" s="13" t="s">
        <v>11</v>
      </c>
      <c r="C15" s="26">
        <v>0.009</v>
      </c>
      <c r="D15" s="14"/>
      <c r="E15" s="26">
        <f aca="true" t="shared" si="0" ref="E15:E20">C15*1000*0.09</f>
        <v>0.8099999999999999</v>
      </c>
      <c r="F15" s="15"/>
      <c r="G15" s="10"/>
      <c r="H15" s="10"/>
    </row>
    <row r="16" spans="1:8" ht="15">
      <c r="A16" s="15"/>
      <c r="B16" s="13" t="s">
        <v>11</v>
      </c>
      <c r="C16" s="26">
        <v>0.009</v>
      </c>
      <c r="D16" s="14"/>
      <c r="E16" s="26">
        <f t="shared" si="0"/>
        <v>0.8099999999999999</v>
      </c>
      <c r="F16" s="13"/>
      <c r="G16" s="10"/>
      <c r="H16" s="10"/>
    </row>
    <row r="17" spans="1:8" ht="15">
      <c r="A17" s="15" t="s">
        <v>8</v>
      </c>
      <c r="B17" s="13" t="s">
        <v>11</v>
      </c>
      <c r="C17" s="26">
        <v>0.009</v>
      </c>
      <c r="D17" s="14"/>
      <c r="E17" s="26">
        <f t="shared" si="0"/>
        <v>0.8099999999999999</v>
      </c>
      <c r="F17" s="15"/>
      <c r="G17" s="10"/>
      <c r="H17" s="10"/>
    </row>
    <row r="18" spans="1:8" ht="15">
      <c r="A18" s="15"/>
      <c r="B18" s="13" t="s">
        <v>11</v>
      </c>
      <c r="C18" s="26">
        <v>0.009</v>
      </c>
      <c r="D18" s="14"/>
      <c r="E18" s="26">
        <f t="shared" si="0"/>
        <v>0.8099999999999999</v>
      </c>
      <c r="F18" s="13"/>
      <c r="G18" s="10"/>
      <c r="H18" s="10"/>
    </row>
    <row r="19" spans="1:8" ht="15">
      <c r="A19" s="15" t="s">
        <v>8</v>
      </c>
      <c r="B19" s="13" t="s">
        <v>11</v>
      </c>
      <c r="C19" s="26">
        <v>0.009</v>
      </c>
      <c r="D19" s="14"/>
      <c r="E19" s="26">
        <f t="shared" si="0"/>
        <v>0.8099999999999999</v>
      </c>
      <c r="F19" s="15"/>
      <c r="G19" s="10"/>
      <c r="H19" s="10"/>
    </row>
    <row r="20" spans="1:8" ht="15">
      <c r="A20" s="15"/>
      <c r="B20" s="13" t="s">
        <v>11</v>
      </c>
      <c r="C20" s="26">
        <v>0.009</v>
      </c>
      <c r="D20" s="14"/>
      <c r="E20" s="26">
        <f t="shared" si="0"/>
        <v>0.8099999999999999</v>
      </c>
      <c r="F20" s="15"/>
      <c r="G20" s="10"/>
      <c r="H20" s="10"/>
    </row>
    <row r="21" spans="1:8" ht="15.75">
      <c r="A21" s="12"/>
      <c r="B21" s="16"/>
      <c r="C21" s="27">
        <f>SUM(C15:C20)</f>
        <v>0.054</v>
      </c>
      <c r="D21" s="16" t="s">
        <v>12</v>
      </c>
      <c r="E21" s="46">
        <f>SUM(E15:E20)</f>
        <v>4.859999999999999</v>
      </c>
      <c r="F21" s="12" t="s">
        <v>5</v>
      </c>
      <c r="G21" s="10"/>
      <c r="H21" s="10"/>
    </row>
    <row r="22" spans="3:5" ht="12.75">
      <c r="C22" s="28"/>
      <c r="E22" s="28"/>
    </row>
    <row r="23" spans="3:5" ht="12.75">
      <c r="C23" s="28"/>
      <c r="E23" s="28"/>
    </row>
    <row r="24" spans="1:5" ht="18">
      <c r="A24" s="7" t="s">
        <v>36</v>
      </c>
      <c r="C24" s="28"/>
      <c r="E24" s="28"/>
    </row>
    <row r="25" spans="1:8" ht="15">
      <c r="A25" s="15" t="s">
        <v>8</v>
      </c>
      <c r="B25" s="13" t="s">
        <v>11</v>
      </c>
      <c r="C25" s="26">
        <v>0.009</v>
      </c>
      <c r="D25" s="14"/>
      <c r="E25" s="26">
        <f aca="true" t="shared" si="1" ref="E25:E36">7*0.09</f>
        <v>0.63</v>
      </c>
      <c r="F25" s="15"/>
      <c r="G25" s="10"/>
      <c r="H25" s="10"/>
    </row>
    <row r="26" spans="1:8" ht="15">
      <c r="A26" s="15"/>
      <c r="B26" s="13" t="s">
        <v>11</v>
      </c>
      <c r="C26" s="26">
        <v>0.009</v>
      </c>
      <c r="D26" s="14"/>
      <c r="E26" s="26">
        <f t="shared" si="1"/>
        <v>0.63</v>
      </c>
      <c r="F26" s="13"/>
      <c r="G26" s="10"/>
      <c r="H26" s="10"/>
    </row>
    <row r="27" spans="1:8" ht="15">
      <c r="A27" s="15" t="s">
        <v>8</v>
      </c>
      <c r="B27" s="13" t="s">
        <v>11</v>
      </c>
      <c r="C27" s="26">
        <v>0.009</v>
      </c>
      <c r="D27" s="14"/>
      <c r="E27" s="26">
        <f t="shared" si="1"/>
        <v>0.63</v>
      </c>
      <c r="F27" s="15"/>
      <c r="G27" s="10"/>
      <c r="H27" s="10"/>
    </row>
    <row r="28" spans="1:8" ht="15">
      <c r="A28" s="15"/>
      <c r="B28" s="13" t="s">
        <v>11</v>
      </c>
      <c r="C28" s="26">
        <v>0.009</v>
      </c>
      <c r="D28" s="14"/>
      <c r="E28" s="26">
        <f t="shared" si="1"/>
        <v>0.63</v>
      </c>
      <c r="F28" s="13"/>
      <c r="G28" s="10"/>
      <c r="H28" s="10"/>
    </row>
    <row r="29" spans="1:8" ht="15">
      <c r="A29" s="15" t="s">
        <v>8</v>
      </c>
      <c r="B29" s="13" t="s">
        <v>11</v>
      </c>
      <c r="C29" s="26">
        <v>0.009</v>
      </c>
      <c r="D29" s="14"/>
      <c r="E29" s="26">
        <f t="shared" si="1"/>
        <v>0.63</v>
      </c>
      <c r="F29" s="15"/>
      <c r="G29" s="10"/>
      <c r="H29" s="10"/>
    </row>
    <row r="30" spans="1:8" ht="15">
      <c r="A30" s="15"/>
      <c r="B30" s="13" t="s">
        <v>11</v>
      </c>
      <c r="C30" s="26">
        <v>0.009</v>
      </c>
      <c r="D30" s="14"/>
      <c r="E30" s="26">
        <f t="shared" si="1"/>
        <v>0.63</v>
      </c>
      <c r="F30" s="13"/>
      <c r="G30" s="10"/>
      <c r="H30" s="10"/>
    </row>
    <row r="31" spans="1:8" ht="15">
      <c r="A31" s="15" t="s">
        <v>8</v>
      </c>
      <c r="B31" s="13" t="s">
        <v>11</v>
      </c>
      <c r="C31" s="26">
        <v>0.009</v>
      </c>
      <c r="D31" s="14"/>
      <c r="E31" s="26">
        <f t="shared" si="1"/>
        <v>0.63</v>
      </c>
      <c r="F31" s="15"/>
      <c r="G31" s="10"/>
      <c r="H31" s="10"/>
    </row>
    <row r="32" spans="1:8" ht="15">
      <c r="A32" s="15"/>
      <c r="B32" s="13" t="s">
        <v>11</v>
      </c>
      <c r="C32" s="26">
        <v>0.009</v>
      </c>
      <c r="D32" s="14"/>
      <c r="E32" s="26">
        <f t="shared" si="1"/>
        <v>0.63</v>
      </c>
      <c r="F32" s="13"/>
      <c r="G32" s="10"/>
      <c r="H32" s="10"/>
    </row>
    <row r="33" spans="1:8" ht="15">
      <c r="A33" s="15" t="s">
        <v>8</v>
      </c>
      <c r="B33" s="13" t="s">
        <v>11</v>
      </c>
      <c r="C33" s="26">
        <v>0.009</v>
      </c>
      <c r="D33" s="14"/>
      <c r="E33" s="26">
        <f t="shared" si="1"/>
        <v>0.63</v>
      </c>
      <c r="F33" s="15"/>
      <c r="G33" s="10"/>
      <c r="H33" s="10"/>
    </row>
    <row r="34" spans="1:8" ht="15">
      <c r="A34" s="15"/>
      <c r="B34" s="13" t="s">
        <v>11</v>
      </c>
      <c r="C34" s="26">
        <v>0.009</v>
      </c>
      <c r="D34" s="14"/>
      <c r="E34" s="26">
        <f t="shared" si="1"/>
        <v>0.63</v>
      </c>
      <c r="F34" s="13"/>
      <c r="G34" s="10"/>
      <c r="H34" s="10"/>
    </row>
    <row r="35" spans="1:8" ht="15">
      <c r="A35" s="15" t="s">
        <v>8</v>
      </c>
      <c r="B35" s="13" t="s">
        <v>11</v>
      </c>
      <c r="C35" s="26">
        <v>0.009</v>
      </c>
      <c r="D35" s="14"/>
      <c r="E35" s="26">
        <f t="shared" si="1"/>
        <v>0.63</v>
      </c>
      <c r="F35" s="15"/>
      <c r="G35" s="10"/>
      <c r="H35" s="10"/>
    </row>
    <row r="36" spans="1:8" ht="15">
      <c r="A36" s="15"/>
      <c r="B36" s="13" t="s">
        <v>11</v>
      </c>
      <c r="C36" s="26">
        <v>0.009</v>
      </c>
      <c r="D36" s="14"/>
      <c r="E36" s="26">
        <f t="shared" si="1"/>
        <v>0.63</v>
      </c>
      <c r="F36" s="15"/>
      <c r="G36" s="10"/>
      <c r="H36" s="10"/>
    </row>
    <row r="37" spans="1:8" ht="15">
      <c r="A37" s="15" t="s">
        <v>7</v>
      </c>
      <c r="B37" s="13" t="s">
        <v>9</v>
      </c>
      <c r="C37" s="26">
        <v>0.002</v>
      </c>
      <c r="D37" s="14"/>
      <c r="E37" s="26">
        <v>7.8</v>
      </c>
      <c r="F37" s="15"/>
      <c r="G37" s="10"/>
      <c r="H37" s="10"/>
    </row>
    <row r="38" spans="1:8" ht="15">
      <c r="A38" s="15"/>
      <c r="B38" s="13" t="s">
        <v>10</v>
      </c>
      <c r="C38" s="26">
        <v>0.0015</v>
      </c>
      <c r="D38" s="14"/>
      <c r="E38" s="26"/>
      <c r="F38" s="15"/>
      <c r="G38" s="10"/>
      <c r="H38" s="10"/>
    </row>
    <row r="39" spans="1:8" ht="15">
      <c r="A39" s="15"/>
      <c r="B39" s="13" t="s">
        <v>9</v>
      </c>
      <c r="C39" s="26">
        <v>0.002</v>
      </c>
      <c r="D39" s="14"/>
      <c r="E39" s="26">
        <v>0</v>
      </c>
      <c r="F39" s="15"/>
      <c r="G39" s="10"/>
      <c r="H39" s="10"/>
    </row>
    <row r="40" spans="1:8" ht="15">
      <c r="A40" s="15"/>
      <c r="B40" s="13" t="s">
        <v>10</v>
      </c>
      <c r="C40" s="26">
        <v>0.0015</v>
      </c>
      <c r="D40" s="14"/>
      <c r="E40" s="26"/>
      <c r="F40" s="15"/>
      <c r="G40" s="10"/>
      <c r="H40" s="10"/>
    </row>
    <row r="41" spans="1:8" ht="15">
      <c r="A41" s="15" t="s">
        <v>7</v>
      </c>
      <c r="B41" s="13" t="s">
        <v>9</v>
      </c>
      <c r="C41" s="26">
        <v>0.002</v>
      </c>
      <c r="D41" s="14"/>
      <c r="E41" s="26">
        <v>7.8</v>
      </c>
      <c r="F41" s="15"/>
      <c r="G41" s="10"/>
      <c r="H41" s="10"/>
    </row>
    <row r="42" spans="1:8" ht="15">
      <c r="A42" s="15"/>
      <c r="B42" s="13" t="s">
        <v>10</v>
      </c>
      <c r="C42" s="26">
        <v>0.0015</v>
      </c>
      <c r="D42" s="14"/>
      <c r="E42" s="26"/>
      <c r="F42" s="15"/>
      <c r="G42" s="10"/>
      <c r="H42" s="10"/>
    </row>
    <row r="43" spans="1:8" ht="15">
      <c r="A43" s="15"/>
      <c r="B43" s="13" t="s">
        <v>9</v>
      </c>
      <c r="C43" s="26">
        <v>0.002</v>
      </c>
      <c r="D43" s="14"/>
      <c r="E43" s="26">
        <v>0</v>
      </c>
      <c r="F43" s="15"/>
      <c r="G43" s="10"/>
      <c r="H43" s="10"/>
    </row>
    <row r="44" spans="1:8" ht="15">
      <c r="A44" s="15"/>
      <c r="B44" s="13" t="s">
        <v>10</v>
      </c>
      <c r="C44" s="26">
        <v>0.0015</v>
      </c>
      <c r="D44" s="14"/>
      <c r="E44" s="26"/>
      <c r="F44" s="15"/>
      <c r="G44" s="10"/>
      <c r="H44" s="10"/>
    </row>
    <row r="45" spans="1:8" ht="15.75">
      <c r="A45" s="12"/>
      <c r="B45" s="16"/>
      <c r="C45" s="27">
        <f>SUM(C25:C44)</f>
        <v>0.12199999999999998</v>
      </c>
      <c r="D45" s="16" t="s">
        <v>12</v>
      </c>
      <c r="E45" s="29">
        <f>SUM(E25:E42)</f>
        <v>23.16</v>
      </c>
      <c r="F45" s="12" t="s">
        <v>5</v>
      </c>
      <c r="G45" s="10"/>
      <c r="H45" s="10"/>
    </row>
    <row r="48" spans="1:5" ht="18">
      <c r="A48" s="7" t="s">
        <v>37</v>
      </c>
      <c r="C48" s="28"/>
      <c r="E48" s="28"/>
    </row>
    <row r="49" spans="1:6" ht="15">
      <c r="A49" s="15" t="s">
        <v>8</v>
      </c>
      <c r="B49" s="13" t="s">
        <v>11</v>
      </c>
      <c r="C49" s="26">
        <v>0.009</v>
      </c>
      <c r="D49" s="14"/>
      <c r="E49" s="26">
        <f aca="true" t="shared" si="2" ref="E49:E60">7*0.09</f>
        <v>0.63</v>
      </c>
      <c r="F49" s="15"/>
    </row>
    <row r="50" spans="1:6" ht="15">
      <c r="A50" s="15"/>
      <c r="B50" s="13" t="s">
        <v>11</v>
      </c>
      <c r="C50" s="26">
        <v>0.009</v>
      </c>
      <c r="D50" s="14"/>
      <c r="E50" s="26">
        <f t="shared" si="2"/>
        <v>0.63</v>
      </c>
      <c r="F50" s="13"/>
    </row>
    <row r="51" spans="1:6" ht="15">
      <c r="A51" s="15" t="s">
        <v>8</v>
      </c>
      <c r="B51" s="13" t="s">
        <v>11</v>
      </c>
      <c r="C51" s="26">
        <v>0.009</v>
      </c>
      <c r="D51" s="14"/>
      <c r="E51" s="26">
        <f t="shared" si="2"/>
        <v>0.63</v>
      </c>
      <c r="F51" s="15"/>
    </row>
    <row r="52" spans="1:6" ht="15">
      <c r="A52" s="15"/>
      <c r="B52" s="13" t="s">
        <v>11</v>
      </c>
      <c r="C52" s="26">
        <v>0.009</v>
      </c>
      <c r="D52" s="14"/>
      <c r="E52" s="26">
        <f t="shared" si="2"/>
        <v>0.63</v>
      </c>
      <c r="F52" s="13"/>
    </row>
    <row r="53" spans="1:6" ht="15">
      <c r="A53" s="15" t="s">
        <v>8</v>
      </c>
      <c r="B53" s="13" t="s">
        <v>11</v>
      </c>
      <c r="C53" s="26">
        <v>0.009</v>
      </c>
      <c r="D53" s="14"/>
      <c r="E53" s="26">
        <f t="shared" si="2"/>
        <v>0.63</v>
      </c>
      <c r="F53" s="15"/>
    </row>
    <row r="54" spans="1:6" ht="15">
      <c r="A54" s="15"/>
      <c r="B54" s="13" t="s">
        <v>11</v>
      </c>
      <c r="C54" s="26">
        <v>0.009</v>
      </c>
      <c r="D54" s="14"/>
      <c r="E54" s="26">
        <f t="shared" si="2"/>
        <v>0.63</v>
      </c>
      <c r="F54" s="13"/>
    </row>
    <row r="55" spans="1:6" ht="15">
      <c r="A55" s="15" t="s">
        <v>8</v>
      </c>
      <c r="B55" s="13" t="s">
        <v>11</v>
      </c>
      <c r="C55" s="26">
        <v>0.009</v>
      </c>
      <c r="D55" s="14"/>
      <c r="E55" s="26">
        <f t="shared" si="2"/>
        <v>0.63</v>
      </c>
      <c r="F55" s="15"/>
    </row>
    <row r="56" spans="1:6" ht="15">
      <c r="A56" s="15"/>
      <c r="B56" s="13" t="s">
        <v>11</v>
      </c>
      <c r="C56" s="26">
        <v>0.009</v>
      </c>
      <c r="D56" s="14"/>
      <c r="E56" s="26">
        <f t="shared" si="2"/>
        <v>0.63</v>
      </c>
      <c r="F56" s="13"/>
    </row>
    <row r="57" spans="1:6" ht="15">
      <c r="A57" s="15" t="s">
        <v>8</v>
      </c>
      <c r="B57" s="13" t="s">
        <v>11</v>
      </c>
      <c r="C57" s="26">
        <v>0.009</v>
      </c>
      <c r="D57" s="14"/>
      <c r="E57" s="26">
        <f t="shared" si="2"/>
        <v>0.63</v>
      </c>
      <c r="F57" s="15"/>
    </row>
    <row r="58" spans="1:6" ht="15">
      <c r="A58" s="15"/>
      <c r="B58" s="13" t="s">
        <v>11</v>
      </c>
      <c r="C58" s="26">
        <v>0.009</v>
      </c>
      <c r="D58" s="14"/>
      <c r="E58" s="26">
        <f t="shared" si="2"/>
        <v>0.63</v>
      </c>
      <c r="F58" s="13"/>
    </row>
    <row r="59" spans="1:6" ht="15">
      <c r="A59" s="15" t="s">
        <v>8</v>
      </c>
      <c r="B59" s="13" t="s">
        <v>11</v>
      </c>
      <c r="C59" s="26">
        <v>0.009</v>
      </c>
      <c r="D59" s="14"/>
      <c r="E59" s="26">
        <f t="shared" si="2"/>
        <v>0.63</v>
      </c>
      <c r="F59" s="15"/>
    </row>
    <row r="60" spans="1:6" ht="15">
      <c r="A60" s="15"/>
      <c r="B60" s="13" t="s">
        <v>11</v>
      </c>
      <c r="C60" s="26">
        <v>0.009</v>
      </c>
      <c r="D60" s="14"/>
      <c r="E60" s="26">
        <f t="shared" si="2"/>
        <v>0.63</v>
      </c>
      <c r="F60" s="15"/>
    </row>
    <row r="61" spans="1:6" ht="15">
      <c r="A61" s="15" t="s">
        <v>7</v>
      </c>
      <c r="B61" s="13" t="s">
        <v>9</v>
      </c>
      <c r="C61" s="26">
        <v>0.002</v>
      </c>
      <c r="D61" s="14"/>
      <c r="E61" s="26">
        <v>7.8</v>
      </c>
      <c r="F61" s="15"/>
    </row>
    <row r="62" spans="1:6" ht="15">
      <c r="A62" s="15"/>
      <c r="B62" s="13" t="s">
        <v>10</v>
      </c>
      <c r="C62" s="26">
        <v>0.0015</v>
      </c>
      <c r="D62" s="14"/>
      <c r="E62" s="26"/>
      <c r="F62" s="15"/>
    </row>
    <row r="63" spans="1:6" ht="15">
      <c r="A63" s="15"/>
      <c r="B63" s="13" t="s">
        <v>9</v>
      </c>
      <c r="C63" s="26">
        <v>0.002</v>
      </c>
      <c r="D63" s="14"/>
      <c r="E63" s="26">
        <v>0</v>
      </c>
      <c r="F63" s="15"/>
    </row>
    <row r="64" spans="1:6" ht="15">
      <c r="A64" s="15"/>
      <c r="B64" s="13" t="s">
        <v>10</v>
      </c>
      <c r="C64" s="26">
        <v>0.0015</v>
      </c>
      <c r="D64" s="14"/>
      <c r="E64" s="26"/>
      <c r="F64" s="15"/>
    </row>
    <row r="65" spans="1:6" ht="15.75">
      <c r="A65" s="12"/>
      <c r="B65" s="16"/>
      <c r="C65" s="27">
        <f>SUM(C49:C64)</f>
        <v>0.11499999999999998</v>
      </c>
      <c r="D65" s="16" t="s">
        <v>12</v>
      </c>
      <c r="E65" s="29">
        <f>SUM(E49:E64)</f>
        <v>15.36</v>
      </c>
      <c r="F65" s="12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34">
      <selection activeCell="L74" sqref="L74"/>
    </sheetView>
  </sheetViews>
  <sheetFormatPr defaultColWidth="9.140625" defaultRowHeight="12.75"/>
  <cols>
    <col min="1" max="1" width="43.00390625" style="0" bestFit="1" customWidth="1"/>
    <col min="2" max="2" width="5.57421875" style="0" customWidth="1"/>
    <col min="3" max="8" width="10.421875" style="0" customWidth="1"/>
    <col min="9" max="9" width="5.57421875" style="0" customWidth="1"/>
  </cols>
  <sheetData>
    <row r="1" spans="1:9" ht="12.75">
      <c r="A1" s="66" t="s">
        <v>70</v>
      </c>
      <c r="B1" s="67"/>
      <c r="C1" s="68" t="s">
        <v>71</v>
      </c>
      <c r="D1" s="68" t="s">
        <v>72</v>
      </c>
      <c r="E1" s="68" t="s">
        <v>73</v>
      </c>
      <c r="F1" s="68" t="s">
        <v>74</v>
      </c>
      <c r="G1" s="68" t="s">
        <v>62</v>
      </c>
      <c r="H1" s="68" t="s">
        <v>4</v>
      </c>
      <c r="I1" s="69"/>
    </row>
    <row r="2" spans="1:9" ht="12.75">
      <c r="A2" s="70" t="s">
        <v>75</v>
      </c>
      <c r="B2" s="71"/>
      <c r="C2" s="72">
        <v>2</v>
      </c>
      <c r="D2" s="72">
        <v>1</v>
      </c>
      <c r="E2" s="72">
        <v>0</v>
      </c>
      <c r="F2" s="71"/>
      <c r="G2" s="72">
        <v>0</v>
      </c>
      <c r="H2" s="72">
        <v>0</v>
      </c>
      <c r="I2" s="71"/>
    </row>
    <row r="3" spans="1:9" ht="12.75">
      <c r="A3" s="73" t="s">
        <v>76</v>
      </c>
      <c r="B3" s="74" t="s">
        <v>77</v>
      </c>
      <c r="C3" s="72">
        <v>2</v>
      </c>
      <c r="D3" s="72">
        <v>2</v>
      </c>
      <c r="E3" s="72">
        <v>2</v>
      </c>
      <c r="F3" s="75"/>
      <c r="G3" s="72">
        <v>2</v>
      </c>
      <c r="H3" s="72">
        <v>2</v>
      </c>
      <c r="I3" s="74"/>
    </row>
    <row r="4" spans="1:9" ht="12.75">
      <c r="A4" s="73" t="s">
        <v>78</v>
      </c>
      <c r="B4" s="74" t="s">
        <v>77</v>
      </c>
      <c r="C4" s="72">
        <v>1.5</v>
      </c>
      <c r="D4" s="72">
        <v>1.5</v>
      </c>
      <c r="E4" s="72">
        <v>1.5</v>
      </c>
      <c r="F4" s="75"/>
      <c r="G4" s="72">
        <v>1.5</v>
      </c>
      <c r="H4" s="72">
        <v>1.5</v>
      </c>
      <c r="I4" s="74"/>
    </row>
    <row r="5" spans="1:9" ht="12.75">
      <c r="A5" s="73" t="s">
        <v>79</v>
      </c>
      <c r="B5" s="75" t="s">
        <v>77</v>
      </c>
      <c r="C5" s="72">
        <v>7</v>
      </c>
      <c r="D5" s="72">
        <v>7</v>
      </c>
      <c r="E5" s="72">
        <v>7</v>
      </c>
      <c r="F5" s="75"/>
      <c r="G5" s="72">
        <v>7</v>
      </c>
      <c r="H5" s="72">
        <v>7</v>
      </c>
      <c r="I5" s="74"/>
    </row>
    <row r="6" spans="1:9" ht="12.75">
      <c r="A6" s="73" t="s">
        <v>80</v>
      </c>
      <c r="B6" s="75" t="s">
        <v>77</v>
      </c>
      <c r="C6" s="75">
        <v>42</v>
      </c>
      <c r="D6" s="75">
        <v>21</v>
      </c>
      <c r="E6" s="75">
        <v>0</v>
      </c>
      <c r="F6" s="75"/>
      <c r="G6" s="75">
        <v>0</v>
      </c>
      <c r="H6" s="75">
        <v>0</v>
      </c>
      <c r="I6" s="74"/>
    </row>
    <row r="7" spans="1:9" ht="12.75">
      <c r="A7" s="73" t="s">
        <v>81</v>
      </c>
      <c r="B7" s="74"/>
      <c r="C7" s="74"/>
      <c r="D7" s="74"/>
      <c r="E7" s="74"/>
      <c r="F7" s="75"/>
      <c r="G7" s="74"/>
      <c r="H7" s="74"/>
      <c r="I7" s="74"/>
    </row>
    <row r="8" spans="1:9" ht="12.75">
      <c r="A8" s="76" t="s">
        <v>82</v>
      </c>
      <c r="B8" s="75" t="s">
        <v>83</v>
      </c>
      <c r="C8" s="75">
        <v>34.1</v>
      </c>
      <c r="D8" s="75">
        <v>17.05</v>
      </c>
      <c r="E8" s="75">
        <v>0</v>
      </c>
      <c r="F8" s="75"/>
      <c r="G8" s="75">
        <v>0</v>
      </c>
      <c r="H8" s="75">
        <v>0</v>
      </c>
      <c r="I8" s="74"/>
    </row>
    <row r="9" spans="1:9" ht="12.75">
      <c r="A9" s="76" t="s">
        <v>84</v>
      </c>
      <c r="B9" s="75" t="s">
        <v>83</v>
      </c>
      <c r="C9" s="75">
        <v>17.05</v>
      </c>
      <c r="D9" s="75">
        <v>8.525</v>
      </c>
      <c r="E9" s="75">
        <v>0</v>
      </c>
      <c r="F9" s="75"/>
      <c r="G9" s="75">
        <v>0</v>
      </c>
      <c r="H9" s="75">
        <v>0</v>
      </c>
      <c r="I9" s="74"/>
    </row>
    <row r="10" spans="1:9" ht="12.75">
      <c r="A10" s="76"/>
      <c r="B10" s="75"/>
      <c r="C10" s="75"/>
      <c r="D10" s="75"/>
      <c r="E10" s="75"/>
      <c r="F10" s="75"/>
      <c r="G10" s="75"/>
      <c r="H10" s="75"/>
      <c r="I10" s="74"/>
    </row>
    <row r="11" spans="1:9" ht="12.75">
      <c r="A11" s="70" t="s">
        <v>85</v>
      </c>
      <c r="B11" s="71"/>
      <c r="C11" s="72">
        <v>1</v>
      </c>
      <c r="D11" s="72">
        <v>1</v>
      </c>
      <c r="E11" s="72">
        <v>1</v>
      </c>
      <c r="F11" s="71"/>
      <c r="G11" s="72">
        <v>3</v>
      </c>
      <c r="H11" s="72">
        <v>3</v>
      </c>
      <c r="I11" s="71"/>
    </row>
    <row r="12" spans="1:9" ht="12.75">
      <c r="A12" s="73" t="s">
        <v>79</v>
      </c>
      <c r="B12" s="75" t="s">
        <v>77</v>
      </c>
      <c r="C12" s="72">
        <v>4</v>
      </c>
      <c r="D12" s="72">
        <v>4</v>
      </c>
      <c r="E12" s="72">
        <v>4</v>
      </c>
      <c r="F12" s="75"/>
      <c r="G12" s="72">
        <v>7</v>
      </c>
      <c r="H12" s="72">
        <v>9</v>
      </c>
      <c r="I12" s="74"/>
    </row>
    <row r="13" spans="1:9" ht="12.75">
      <c r="A13" s="73" t="s">
        <v>86</v>
      </c>
      <c r="B13" s="75" t="s">
        <v>77</v>
      </c>
      <c r="C13" s="75">
        <v>8</v>
      </c>
      <c r="D13" s="75">
        <v>8</v>
      </c>
      <c r="E13" s="75">
        <v>8</v>
      </c>
      <c r="F13" s="75"/>
      <c r="G13" s="75">
        <v>42</v>
      </c>
      <c r="H13" s="75">
        <v>54</v>
      </c>
      <c r="I13" s="74"/>
    </row>
    <row r="14" spans="1:9" ht="12.75">
      <c r="A14" s="73" t="s">
        <v>87</v>
      </c>
      <c r="B14" s="75" t="s">
        <v>83</v>
      </c>
      <c r="C14" s="75">
        <v>0.6</v>
      </c>
      <c r="D14" s="75">
        <v>0.6</v>
      </c>
      <c r="E14" s="75">
        <v>0.6</v>
      </c>
      <c r="F14" s="75"/>
      <c r="G14" s="75">
        <v>3.15</v>
      </c>
      <c r="H14" s="75">
        <v>4.05</v>
      </c>
      <c r="I14" s="74"/>
    </row>
    <row r="15" spans="1:9" ht="12.75">
      <c r="A15" s="77"/>
      <c r="B15" s="75"/>
      <c r="C15" s="75"/>
      <c r="D15" s="75"/>
      <c r="E15" s="75"/>
      <c r="F15" s="75"/>
      <c r="G15" s="75"/>
      <c r="H15" s="75"/>
      <c r="I15" s="75"/>
    </row>
    <row r="16" spans="1:9" ht="12.75">
      <c r="A16" s="70" t="s">
        <v>88</v>
      </c>
      <c r="B16" s="71"/>
      <c r="C16" s="72">
        <v>0</v>
      </c>
      <c r="D16" s="72">
        <v>0</v>
      </c>
      <c r="E16" s="72">
        <v>0</v>
      </c>
      <c r="F16" s="71"/>
      <c r="G16" s="72">
        <v>0</v>
      </c>
      <c r="H16" s="72">
        <v>0</v>
      </c>
      <c r="I16" s="71"/>
    </row>
    <row r="17" spans="1:9" ht="12.75">
      <c r="A17" s="73" t="s">
        <v>79</v>
      </c>
      <c r="B17" s="75" t="s">
        <v>77</v>
      </c>
      <c r="C17" s="72">
        <v>4</v>
      </c>
      <c r="D17" s="72">
        <v>4</v>
      </c>
      <c r="E17" s="72">
        <v>4</v>
      </c>
      <c r="F17" s="75"/>
      <c r="G17" s="72">
        <v>4</v>
      </c>
      <c r="H17" s="72">
        <v>4</v>
      </c>
      <c r="I17" s="74"/>
    </row>
    <row r="18" spans="1:9" ht="12.75">
      <c r="A18" s="73" t="s">
        <v>86</v>
      </c>
      <c r="B18" s="75" t="s">
        <v>77</v>
      </c>
      <c r="C18" s="75">
        <v>0</v>
      </c>
      <c r="D18" s="75">
        <v>0</v>
      </c>
      <c r="E18" s="75">
        <v>0</v>
      </c>
      <c r="F18" s="75"/>
      <c r="G18" s="75">
        <v>0</v>
      </c>
      <c r="H18" s="75">
        <v>0</v>
      </c>
      <c r="I18" s="74"/>
    </row>
    <row r="19" spans="1:9" ht="12.75">
      <c r="A19" s="73" t="s">
        <v>87</v>
      </c>
      <c r="B19" s="75" t="s">
        <v>83</v>
      </c>
      <c r="C19" s="75">
        <v>0</v>
      </c>
      <c r="D19" s="75">
        <v>0</v>
      </c>
      <c r="E19" s="75">
        <v>0</v>
      </c>
      <c r="F19" s="75"/>
      <c r="G19" s="75">
        <v>0</v>
      </c>
      <c r="H19" s="75">
        <v>0</v>
      </c>
      <c r="I19" s="74"/>
    </row>
    <row r="20" spans="1:9" ht="12.75">
      <c r="A20" s="77"/>
      <c r="B20" s="75"/>
      <c r="C20" s="75"/>
      <c r="D20" s="75"/>
      <c r="E20" s="75"/>
      <c r="F20" s="75"/>
      <c r="G20" s="75"/>
      <c r="H20" s="75"/>
      <c r="I20" s="75"/>
    </row>
    <row r="21" spans="1:9" ht="12.75">
      <c r="A21" s="78" t="s">
        <v>89</v>
      </c>
      <c r="B21" s="75" t="s">
        <v>77</v>
      </c>
      <c r="C21" s="74">
        <v>50</v>
      </c>
      <c r="D21" s="74">
        <v>29</v>
      </c>
      <c r="E21" s="74">
        <v>8</v>
      </c>
      <c r="F21" s="74">
        <v>49</v>
      </c>
      <c r="G21" s="74">
        <v>42</v>
      </c>
      <c r="H21" s="74">
        <v>54</v>
      </c>
      <c r="I21" s="74"/>
    </row>
    <row r="22" spans="1:9" ht="12.75">
      <c r="A22" s="78" t="s">
        <v>90</v>
      </c>
      <c r="B22" s="74"/>
      <c r="C22" s="74"/>
      <c r="D22" s="74"/>
      <c r="E22" s="74"/>
      <c r="F22" s="74"/>
      <c r="G22" s="74"/>
      <c r="H22" s="74"/>
      <c r="I22" s="74"/>
    </row>
    <row r="23" spans="1:9" ht="12.75">
      <c r="A23" s="77" t="s">
        <v>91</v>
      </c>
      <c r="B23" s="75" t="s">
        <v>83</v>
      </c>
      <c r="C23" s="74">
        <v>34.7</v>
      </c>
      <c r="D23" s="74">
        <v>17.65</v>
      </c>
      <c r="E23" s="74">
        <v>0.6</v>
      </c>
      <c r="F23" s="74"/>
      <c r="G23" s="74">
        <v>3.15</v>
      </c>
      <c r="H23" s="74">
        <v>4.05</v>
      </c>
      <c r="I23" s="74"/>
    </row>
    <row r="24" spans="1:9" ht="12.75">
      <c r="A24" s="77" t="s">
        <v>92</v>
      </c>
      <c r="B24" s="75" t="s">
        <v>83</v>
      </c>
      <c r="C24" s="74">
        <v>17.65</v>
      </c>
      <c r="D24" s="74">
        <v>9.125</v>
      </c>
      <c r="E24" s="74">
        <v>0.6</v>
      </c>
      <c r="F24" s="74"/>
      <c r="G24" s="79">
        <v>3.15</v>
      </c>
      <c r="H24" s="79">
        <v>4.05</v>
      </c>
      <c r="I24" s="74"/>
    </row>
    <row r="25" spans="1:9" ht="12.75">
      <c r="A25" s="78" t="s">
        <v>93</v>
      </c>
      <c r="B25" s="74"/>
      <c r="C25" s="74"/>
      <c r="D25" s="74"/>
      <c r="E25" s="74"/>
      <c r="F25" s="74"/>
      <c r="G25" s="74"/>
      <c r="H25" s="74"/>
      <c r="I25" s="74"/>
    </row>
    <row r="26" spans="1:9" ht="12.75">
      <c r="A26" s="77" t="s">
        <v>91</v>
      </c>
      <c r="B26" s="75" t="s">
        <v>83</v>
      </c>
      <c r="C26" s="74">
        <v>69.4</v>
      </c>
      <c r="D26" s="74">
        <v>35.3</v>
      </c>
      <c r="E26" s="74">
        <v>1.2</v>
      </c>
      <c r="F26" s="74"/>
      <c r="G26" s="74">
        <v>6.3</v>
      </c>
      <c r="H26" s="74">
        <v>8.1</v>
      </c>
      <c r="I26" s="74"/>
    </row>
    <row r="27" spans="1:9" ht="12.75">
      <c r="A27" s="77" t="s">
        <v>92</v>
      </c>
      <c r="B27" s="75" t="s">
        <v>83</v>
      </c>
      <c r="C27" s="74">
        <v>35.3</v>
      </c>
      <c r="D27" s="74">
        <v>18.25</v>
      </c>
      <c r="E27" s="74">
        <v>1.2</v>
      </c>
      <c r="F27" s="74"/>
      <c r="G27" s="80">
        <v>6.3</v>
      </c>
      <c r="H27" s="80">
        <v>8.1</v>
      </c>
      <c r="I27" s="74"/>
    </row>
    <row r="28" spans="1:9" ht="12.75">
      <c r="A28" s="77"/>
      <c r="B28" s="75"/>
      <c r="C28" s="74"/>
      <c r="D28" s="74"/>
      <c r="E28" s="74"/>
      <c r="F28" s="74"/>
      <c r="G28" s="74"/>
      <c r="H28" s="74"/>
      <c r="I28" s="74"/>
    </row>
    <row r="29" spans="1:9" ht="12.75">
      <c r="A29" s="66" t="s">
        <v>94</v>
      </c>
      <c r="B29" s="67"/>
      <c r="C29" s="68" t="s">
        <v>71</v>
      </c>
      <c r="D29" s="68" t="s">
        <v>72</v>
      </c>
      <c r="E29" s="68" t="s">
        <v>73</v>
      </c>
      <c r="F29" s="68" t="s">
        <v>74</v>
      </c>
      <c r="G29" s="68" t="s">
        <v>73</v>
      </c>
      <c r="H29" s="68" t="s">
        <v>73</v>
      </c>
      <c r="I29" s="69"/>
    </row>
    <row r="30" spans="1:9" ht="12.75">
      <c r="A30" s="70" t="s">
        <v>75</v>
      </c>
      <c r="B30" s="71"/>
      <c r="C30" s="72">
        <v>0</v>
      </c>
      <c r="D30" s="72">
        <v>0</v>
      </c>
      <c r="E30" s="72">
        <v>0</v>
      </c>
      <c r="F30" s="71"/>
      <c r="G30" s="72">
        <v>0</v>
      </c>
      <c r="H30" s="72">
        <v>0</v>
      </c>
      <c r="I30" s="71"/>
    </row>
    <row r="31" spans="1:9" ht="12.75">
      <c r="A31" s="73" t="s">
        <v>76</v>
      </c>
      <c r="B31" s="74" t="s">
        <v>77</v>
      </c>
      <c r="C31" s="72">
        <v>2</v>
      </c>
      <c r="D31" s="72">
        <v>2</v>
      </c>
      <c r="E31" s="72">
        <v>2</v>
      </c>
      <c r="F31" s="75"/>
      <c r="G31" s="72">
        <v>2</v>
      </c>
      <c r="H31" s="72">
        <v>2</v>
      </c>
      <c r="I31" s="74"/>
    </row>
    <row r="32" spans="1:9" ht="12.75">
      <c r="A32" s="73" t="s">
        <v>78</v>
      </c>
      <c r="B32" s="74" t="s">
        <v>77</v>
      </c>
      <c r="C32" s="72">
        <v>1.5</v>
      </c>
      <c r="D32" s="72">
        <v>1.5</v>
      </c>
      <c r="E32" s="72">
        <v>1.5</v>
      </c>
      <c r="F32" s="75"/>
      <c r="G32" s="72">
        <v>1.5</v>
      </c>
      <c r="H32" s="72">
        <v>1.5</v>
      </c>
      <c r="I32" s="74"/>
    </row>
    <row r="33" spans="1:9" ht="12.75">
      <c r="A33" s="73" t="s">
        <v>79</v>
      </c>
      <c r="B33" s="75" t="s">
        <v>77</v>
      </c>
      <c r="C33" s="72">
        <v>7</v>
      </c>
      <c r="D33" s="72">
        <v>7</v>
      </c>
      <c r="E33" s="72">
        <v>7</v>
      </c>
      <c r="F33" s="75"/>
      <c r="G33" s="72">
        <v>7</v>
      </c>
      <c r="H33" s="72">
        <v>7</v>
      </c>
      <c r="I33" s="74"/>
    </row>
    <row r="34" spans="1:9" ht="12.75">
      <c r="A34" s="73" t="s">
        <v>80</v>
      </c>
      <c r="B34" s="75" t="s">
        <v>77</v>
      </c>
      <c r="C34" s="75">
        <v>0</v>
      </c>
      <c r="D34" s="75">
        <v>0</v>
      </c>
      <c r="E34" s="75">
        <v>0</v>
      </c>
      <c r="F34" s="75"/>
      <c r="G34" s="75">
        <v>0</v>
      </c>
      <c r="H34" s="75">
        <v>0</v>
      </c>
      <c r="I34" s="74"/>
    </row>
    <row r="35" spans="1:9" ht="12.75">
      <c r="A35" s="73" t="s">
        <v>81</v>
      </c>
      <c r="B35" s="74"/>
      <c r="C35" s="74"/>
      <c r="D35" s="74"/>
      <c r="E35" s="74"/>
      <c r="F35" s="75"/>
      <c r="G35" s="74"/>
      <c r="H35" s="74"/>
      <c r="I35" s="74"/>
    </row>
    <row r="36" spans="1:9" ht="12.75">
      <c r="A36" s="76" t="s">
        <v>82</v>
      </c>
      <c r="B36" s="75" t="s">
        <v>83</v>
      </c>
      <c r="C36" s="75">
        <v>0</v>
      </c>
      <c r="D36" s="75">
        <v>0</v>
      </c>
      <c r="E36" s="75">
        <v>0</v>
      </c>
      <c r="F36" s="75"/>
      <c r="G36" s="75">
        <v>0</v>
      </c>
      <c r="H36" s="75">
        <v>0</v>
      </c>
      <c r="I36" s="74"/>
    </row>
    <row r="37" spans="1:9" ht="12.75">
      <c r="A37" s="76" t="s">
        <v>84</v>
      </c>
      <c r="B37" s="75" t="s">
        <v>83</v>
      </c>
      <c r="C37" s="75">
        <v>0</v>
      </c>
      <c r="D37" s="75">
        <v>0</v>
      </c>
      <c r="E37" s="75">
        <v>0</v>
      </c>
      <c r="F37" s="75"/>
      <c r="G37" s="75">
        <v>0</v>
      </c>
      <c r="H37" s="75">
        <v>0</v>
      </c>
      <c r="I37" s="74"/>
    </row>
    <row r="38" spans="1:9" ht="12.75">
      <c r="A38" s="76"/>
      <c r="B38" s="75"/>
      <c r="C38" s="75"/>
      <c r="D38" s="75"/>
      <c r="E38" s="75"/>
      <c r="F38" s="75"/>
      <c r="G38" s="75"/>
      <c r="H38" s="75"/>
      <c r="I38" s="74"/>
    </row>
    <row r="39" spans="1:9" ht="12.75">
      <c r="A39" s="70" t="s">
        <v>85</v>
      </c>
      <c r="B39" s="71"/>
      <c r="C39" s="72">
        <v>0</v>
      </c>
      <c r="D39" s="72">
        <v>0</v>
      </c>
      <c r="E39" s="72">
        <v>0</v>
      </c>
      <c r="F39" s="71"/>
      <c r="G39" s="72">
        <v>0</v>
      </c>
      <c r="H39" s="72">
        <v>0</v>
      </c>
      <c r="I39" s="71"/>
    </row>
    <row r="40" spans="1:9" ht="12.75">
      <c r="A40" s="73" t="s">
        <v>79</v>
      </c>
      <c r="B40" s="75" t="s">
        <v>77</v>
      </c>
      <c r="C40" s="72">
        <v>4</v>
      </c>
      <c r="D40" s="72">
        <v>4</v>
      </c>
      <c r="E40" s="72">
        <v>4</v>
      </c>
      <c r="F40" s="75"/>
      <c r="G40" s="72">
        <v>5</v>
      </c>
      <c r="H40" s="72">
        <v>5</v>
      </c>
      <c r="I40" s="74"/>
    </row>
    <row r="41" spans="1:9" ht="12.75">
      <c r="A41" s="73" t="s">
        <v>86</v>
      </c>
      <c r="B41" s="75" t="s">
        <v>77</v>
      </c>
      <c r="C41" s="75">
        <v>0</v>
      </c>
      <c r="D41" s="75">
        <v>0</v>
      </c>
      <c r="E41" s="75">
        <v>0</v>
      </c>
      <c r="F41" s="75"/>
      <c r="G41" s="75">
        <v>0</v>
      </c>
      <c r="H41" s="75">
        <v>0</v>
      </c>
      <c r="I41" s="74"/>
    </row>
    <row r="42" spans="1:9" ht="12.75">
      <c r="A42" s="73" t="s">
        <v>87</v>
      </c>
      <c r="B42" s="75" t="s">
        <v>83</v>
      </c>
      <c r="C42" s="75">
        <v>0</v>
      </c>
      <c r="D42" s="75">
        <v>0</v>
      </c>
      <c r="E42" s="75">
        <v>0</v>
      </c>
      <c r="F42" s="75"/>
      <c r="G42" s="75">
        <v>0</v>
      </c>
      <c r="H42" s="75">
        <v>0</v>
      </c>
      <c r="I42" s="74"/>
    </row>
    <row r="43" spans="1:9" ht="12.75">
      <c r="A43" s="77"/>
      <c r="B43" s="75"/>
      <c r="C43" s="75"/>
      <c r="D43" s="75"/>
      <c r="E43" s="75"/>
      <c r="F43" s="75"/>
      <c r="G43" s="75"/>
      <c r="H43" s="75"/>
      <c r="I43" s="75"/>
    </row>
    <row r="44" spans="1:9" ht="12.75">
      <c r="A44" s="70" t="s">
        <v>88</v>
      </c>
      <c r="B44" s="71"/>
      <c r="C44" s="72">
        <v>0</v>
      </c>
      <c r="D44" s="72">
        <v>0</v>
      </c>
      <c r="E44" s="72">
        <v>0</v>
      </c>
      <c r="F44" s="71"/>
      <c r="G44" s="72">
        <v>0</v>
      </c>
      <c r="H44" s="72">
        <v>0</v>
      </c>
      <c r="I44" s="71"/>
    </row>
    <row r="45" spans="1:9" ht="12.75">
      <c r="A45" s="73" t="s">
        <v>79</v>
      </c>
      <c r="B45" s="75" t="s">
        <v>77</v>
      </c>
      <c r="C45" s="72">
        <v>4</v>
      </c>
      <c r="D45" s="72">
        <v>4</v>
      </c>
      <c r="E45" s="72">
        <v>4</v>
      </c>
      <c r="F45" s="75"/>
      <c r="G45" s="72">
        <v>4</v>
      </c>
      <c r="H45" s="72">
        <v>4</v>
      </c>
      <c r="I45" s="74"/>
    </row>
    <row r="46" spans="1:9" ht="12.75">
      <c r="A46" s="73" t="s">
        <v>86</v>
      </c>
      <c r="B46" s="75" t="s">
        <v>77</v>
      </c>
      <c r="C46" s="75">
        <v>0</v>
      </c>
      <c r="D46" s="75">
        <v>0</v>
      </c>
      <c r="E46" s="75">
        <v>0</v>
      </c>
      <c r="F46" s="75"/>
      <c r="G46" s="75">
        <v>0</v>
      </c>
      <c r="H46" s="75">
        <v>0</v>
      </c>
      <c r="I46" s="74"/>
    </row>
    <row r="47" spans="1:9" ht="12.75">
      <c r="A47" s="73" t="s">
        <v>87</v>
      </c>
      <c r="B47" s="75" t="s">
        <v>83</v>
      </c>
      <c r="C47" s="75">
        <v>0</v>
      </c>
      <c r="D47" s="75">
        <v>0</v>
      </c>
      <c r="E47" s="75">
        <v>0</v>
      </c>
      <c r="F47" s="75"/>
      <c r="G47" s="75">
        <v>0</v>
      </c>
      <c r="H47" s="75">
        <v>0</v>
      </c>
      <c r="I47" s="74"/>
    </row>
    <row r="48" spans="1:9" ht="12.75">
      <c r="A48" s="77"/>
      <c r="B48" s="75"/>
      <c r="C48" s="75"/>
      <c r="D48" s="75"/>
      <c r="E48" s="75"/>
      <c r="F48" s="75"/>
      <c r="G48" s="75"/>
      <c r="H48" s="75"/>
      <c r="I48" s="75"/>
    </row>
    <row r="49" spans="1:8" ht="12.75">
      <c r="A49" s="78" t="s">
        <v>89</v>
      </c>
      <c r="B49" s="75" t="s">
        <v>77</v>
      </c>
      <c r="C49" s="74">
        <v>0</v>
      </c>
      <c r="D49" s="74">
        <v>0</v>
      </c>
      <c r="E49" s="74">
        <v>0</v>
      </c>
      <c r="F49" s="74">
        <v>30</v>
      </c>
      <c r="G49" s="74">
        <v>0</v>
      </c>
      <c r="H49" s="74">
        <v>0</v>
      </c>
    </row>
    <row r="50" spans="1:8" ht="12.75">
      <c r="A50" s="78" t="s">
        <v>95</v>
      </c>
      <c r="B50" s="74"/>
      <c r="C50" s="74"/>
      <c r="D50" s="74"/>
      <c r="E50" s="74"/>
      <c r="F50" s="74"/>
      <c r="G50" s="74"/>
      <c r="H50" s="74"/>
    </row>
    <row r="51" spans="1:8" ht="12.75">
      <c r="A51" s="77" t="s">
        <v>91</v>
      </c>
      <c r="B51" s="75" t="s">
        <v>83</v>
      </c>
      <c r="C51" s="74">
        <v>0</v>
      </c>
      <c r="D51" s="74">
        <v>0</v>
      </c>
      <c r="E51" s="74">
        <v>0</v>
      </c>
      <c r="F51" s="74"/>
      <c r="G51" s="74">
        <v>0</v>
      </c>
      <c r="H51" s="74">
        <v>0</v>
      </c>
    </row>
    <row r="52" spans="1:8" ht="12.75">
      <c r="A52" s="77" t="s">
        <v>92</v>
      </c>
      <c r="B52" s="75" t="s">
        <v>83</v>
      </c>
      <c r="C52" s="74">
        <v>0</v>
      </c>
      <c r="D52" s="74">
        <v>0</v>
      </c>
      <c r="E52" s="74">
        <v>0</v>
      </c>
      <c r="F52" s="74"/>
      <c r="G52" s="79">
        <v>0</v>
      </c>
      <c r="H52" s="79">
        <v>0</v>
      </c>
    </row>
    <row r="53" spans="1:8" ht="12.75">
      <c r="A53" s="77"/>
      <c r="B53" s="75"/>
      <c r="C53" s="74"/>
      <c r="D53" s="74"/>
      <c r="E53" s="74"/>
      <c r="F53" s="74"/>
      <c r="G53" s="74"/>
      <c r="H53" s="74"/>
    </row>
    <row r="54" spans="1:8" ht="12.75">
      <c r="A54" s="66" t="s">
        <v>96</v>
      </c>
      <c r="B54" s="67"/>
      <c r="C54" s="68" t="s">
        <v>71</v>
      </c>
      <c r="D54" s="68" t="s">
        <v>72</v>
      </c>
      <c r="E54" s="68" t="s">
        <v>73</v>
      </c>
      <c r="F54" s="68" t="s">
        <v>74</v>
      </c>
      <c r="G54" s="68" t="s">
        <v>73</v>
      </c>
      <c r="H54" s="68" t="s">
        <v>73</v>
      </c>
    </row>
    <row r="55" spans="1:8" ht="12.75">
      <c r="A55" s="70" t="s">
        <v>75</v>
      </c>
      <c r="B55" s="71"/>
      <c r="C55" s="72">
        <v>0</v>
      </c>
      <c r="D55" s="72">
        <v>1</v>
      </c>
      <c r="E55" s="72">
        <v>1</v>
      </c>
      <c r="F55" s="71"/>
      <c r="G55" s="72">
        <v>1</v>
      </c>
      <c r="H55" s="72">
        <v>2</v>
      </c>
    </row>
    <row r="56" spans="1:8" ht="12.75">
      <c r="A56" s="73" t="s">
        <v>76</v>
      </c>
      <c r="B56" s="74" t="s">
        <v>77</v>
      </c>
      <c r="C56" s="72">
        <v>4</v>
      </c>
      <c r="D56" s="72">
        <v>4</v>
      </c>
      <c r="E56" s="72">
        <v>4</v>
      </c>
      <c r="F56" s="75"/>
      <c r="G56" s="72">
        <v>2</v>
      </c>
      <c r="H56" s="72">
        <v>2</v>
      </c>
    </row>
    <row r="57" spans="1:8" ht="12.75">
      <c r="A57" s="73" t="s">
        <v>78</v>
      </c>
      <c r="B57" s="74" t="s">
        <v>77</v>
      </c>
      <c r="C57" s="72">
        <v>0</v>
      </c>
      <c r="D57" s="72">
        <v>0</v>
      </c>
      <c r="E57" s="72">
        <v>0</v>
      </c>
      <c r="F57" s="75"/>
      <c r="G57" s="72">
        <v>1.5</v>
      </c>
      <c r="H57" s="72">
        <v>1.5</v>
      </c>
    </row>
    <row r="58" spans="1:8" ht="12.75">
      <c r="A58" s="73" t="s">
        <v>79</v>
      </c>
      <c r="B58" s="75" t="s">
        <v>77</v>
      </c>
      <c r="C58" s="72">
        <v>10</v>
      </c>
      <c r="D58" s="72">
        <v>10</v>
      </c>
      <c r="E58" s="72">
        <v>10</v>
      </c>
      <c r="F58" s="75"/>
      <c r="G58" s="72">
        <v>0</v>
      </c>
      <c r="H58" s="72">
        <v>0</v>
      </c>
    </row>
    <row r="59" spans="1:8" ht="12.75">
      <c r="A59" s="73" t="s">
        <v>80</v>
      </c>
      <c r="B59" s="75" t="s">
        <v>77</v>
      </c>
      <c r="C59" s="75">
        <v>0</v>
      </c>
      <c r="D59" s="75">
        <v>28</v>
      </c>
      <c r="E59" s="75">
        <v>28</v>
      </c>
      <c r="F59" s="75"/>
      <c r="G59" s="75">
        <v>7</v>
      </c>
      <c r="H59" s="75">
        <v>14</v>
      </c>
    </row>
    <row r="60" spans="1:8" ht="12.75">
      <c r="A60" s="73" t="s">
        <v>81</v>
      </c>
      <c r="B60" s="74"/>
      <c r="C60" s="74"/>
      <c r="D60" s="74"/>
      <c r="E60" s="74"/>
      <c r="F60" s="75"/>
      <c r="G60" s="74"/>
      <c r="H60" s="74"/>
    </row>
    <row r="61" spans="1:8" ht="12.75">
      <c r="A61" s="76" t="s">
        <v>82</v>
      </c>
      <c r="B61" s="75" t="s">
        <v>83</v>
      </c>
      <c r="C61" s="75">
        <v>0</v>
      </c>
      <c r="D61" s="75">
        <v>33.5</v>
      </c>
      <c r="E61" s="75">
        <v>33.5</v>
      </c>
      <c r="F61" s="75"/>
      <c r="G61" s="75">
        <v>16</v>
      </c>
      <c r="H61" s="75">
        <v>32</v>
      </c>
    </row>
    <row r="62" spans="1:8" ht="12.75">
      <c r="A62" s="76" t="s">
        <v>97</v>
      </c>
      <c r="B62" s="75" t="s">
        <v>83</v>
      </c>
      <c r="C62" s="75">
        <v>0</v>
      </c>
      <c r="D62" s="75">
        <v>16.75</v>
      </c>
      <c r="E62" s="75">
        <v>16.75</v>
      </c>
      <c r="F62" s="75"/>
      <c r="G62" s="75">
        <v>8</v>
      </c>
      <c r="H62" s="75">
        <v>16</v>
      </c>
    </row>
    <row r="63" spans="1:8" ht="12.75">
      <c r="A63" s="76"/>
      <c r="B63" s="75"/>
      <c r="C63" s="75"/>
      <c r="D63" s="75"/>
      <c r="E63" s="75"/>
      <c r="F63" s="75"/>
      <c r="G63" s="75"/>
      <c r="H63" s="75"/>
    </row>
    <row r="64" spans="1:8" ht="12.75">
      <c r="A64" s="70" t="s">
        <v>85</v>
      </c>
      <c r="B64" s="71"/>
      <c r="C64" s="72">
        <v>1</v>
      </c>
      <c r="D64" s="72">
        <v>0</v>
      </c>
      <c r="E64" s="72">
        <v>0</v>
      </c>
      <c r="F64" s="71"/>
      <c r="G64" s="72">
        <v>6</v>
      </c>
      <c r="H64" s="72">
        <v>6</v>
      </c>
    </row>
    <row r="65" spans="1:9" ht="12.75">
      <c r="A65" s="73" t="s">
        <v>79</v>
      </c>
      <c r="B65" s="75" t="s">
        <v>77</v>
      </c>
      <c r="C65" s="72">
        <v>10</v>
      </c>
      <c r="D65" s="72">
        <v>10</v>
      </c>
      <c r="E65" s="72">
        <v>10</v>
      </c>
      <c r="F65" s="75"/>
      <c r="G65" s="72">
        <v>9</v>
      </c>
      <c r="H65" s="72">
        <v>9</v>
      </c>
      <c r="I65" s="74"/>
    </row>
    <row r="66" spans="1:9" ht="12.75">
      <c r="A66" s="73" t="s">
        <v>86</v>
      </c>
      <c r="B66" s="75" t="s">
        <v>77</v>
      </c>
      <c r="C66" s="75">
        <v>20</v>
      </c>
      <c r="D66" s="75">
        <v>0</v>
      </c>
      <c r="E66" s="75">
        <v>0</v>
      </c>
      <c r="F66" s="75"/>
      <c r="G66" s="75">
        <v>108</v>
      </c>
      <c r="H66" s="75">
        <v>108</v>
      </c>
      <c r="I66" s="74"/>
    </row>
    <row r="67" spans="1:9" ht="12.75">
      <c r="A67" s="73" t="s">
        <v>87</v>
      </c>
      <c r="B67" s="75" t="s">
        <v>83</v>
      </c>
      <c r="C67" s="75">
        <v>1.5</v>
      </c>
      <c r="D67" s="75">
        <v>0</v>
      </c>
      <c r="E67" s="75">
        <v>0</v>
      </c>
      <c r="F67" s="75"/>
      <c r="G67" s="75">
        <v>8.1</v>
      </c>
      <c r="H67" s="75">
        <v>8.1</v>
      </c>
      <c r="I67" s="74"/>
    </row>
    <row r="68" spans="1:9" ht="12.75">
      <c r="A68" s="77"/>
      <c r="B68" s="75"/>
      <c r="C68" s="75"/>
      <c r="D68" s="75"/>
      <c r="E68" s="75"/>
      <c r="F68" s="75"/>
      <c r="G68" s="75"/>
      <c r="H68" s="75"/>
      <c r="I68" s="75"/>
    </row>
    <row r="69" spans="1:9" ht="12.75">
      <c r="A69" s="70" t="s">
        <v>88</v>
      </c>
      <c r="B69" s="71"/>
      <c r="C69" s="72">
        <v>1</v>
      </c>
      <c r="D69" s="72">
        <v>1</v>
      </c>
      <c r="E69" s="72">
        <v>1</v>
      </c>
      <c r="F69" s="71"/>
      <c r="G69" s="72">
        <v>0</v>
      </c>
      <c r="H69" s="72">
        <v>0</v>
      </c>
      <c r="I69" s="71"/>
    </row>
    <row r="70" spans="1:9" ht="12.75">
      <c r="A70" s="73" t="s">
        <v>79</v>
      </c>
      <c r="B70" s="75" t="s">
        <v>77</v>
      </c>
      <c r="C70" s="72">
        <v>10</v>
      </c>
      <c r="D70" s="72">
        <v>10</v>
      </c>
      <c r="E70" s="72">
        <v>10</v>
      </c>
      <c r="F70" s="75"/>
      <c r="G70" s="72">
        <v>10</v>
      </c>
      <c r="H70" s="72">
        <v>10</v>
      </c>
      <c r="I70" s="74"/>
    </row>
    <row r="71" spans="1:9" ht="12.75">
      <c r="A71" s="73" t="s">
        <v>86</v>
      </c>
      <c r="B71" s="75" t="s">
        <v>77</v>
      </c>
      <c r="C71" s="75">
        <v>10</v>
      </c>
      <c r="D71" s="75">
        <v>10</v>
      </c>
      <c r="E71" s="75">
        <v>10</v>
      </c>
      <c r="F71" s="75"/>
      <c r="G71" s="75">
        <v>0</v>
      </c>
      <c r="H71" s="75">
        <v>0</v>
      </c>
      <c r="I71" s="74"/>
    </row>
    <row r="72" spans="1:9" ht="12.75">
      <c r="A72" s="73" t="s">
        <v>87</v>
      </c>
      <c r="B72" s="75" t="s">
        <v>83</v>
      </c>
      <c r="C72" s="75">
        <v>0.75</v>
      </c>
      <c r="D72" s="75">
        <v>0.75</v>
      </c>
      <c r="E72" s="75">
        <v>0.75</v>
      </c>
      <c r="F72" s="75"/>
      <c r="G72" s="75">
        <v>0</v>
      </c>
      <c r="H72" s="75">
        <v>0</v>
      </c>
      <c r="I72" s="74"/>
    </row>
    <row r="73" spans="1:9" ht="12.75">
      <c r="A73" s="77"/>
      <c r="B73" s="75"/>
      <c r="C73" s="75"/>
      <c r="D73" s="75"/>
      <c r="E73" s="75"/>
      <c r="F73" s="75"/>
      <c r="G73" s="75"/>
      <c r="H73" s="75"/>
      <c r="I73" s="75"/>
    </row>
    <row r="74" spans="1:9" ht="12.75">
      <c r="A74" s="78" t="s">
        <v>89</v>
      </c>
      <c r="B74" s="75" t="s">
        <v>77</v>
      </c>
      <c r="C74" s="74">
        <v>30</v>
      </c>
      <c r="D74" s="74">
        <v>38</v>
      </c>
      <c r="E74" s="74">
        <v>38</v>
      </c>
      <c r="F74" s="74">
        <v>120</v>
      </c>
      <c r="G74" s="74">
        <v>115</v>
      </c>
      <c r="H74" s="74">
        <v>122</v>
      </c>
      <c r="I74" s="74"/>
    </row>
    <row r="75" spans="1:9" ht="12.75">
      <c r="A75" s="78" t="s">
        <v>98</v>
      </c>
      <c r="B75" s="74"/>
      <c r="C75" s="74"/>
      <c r="D75" s="74"/>
      <c r="E75" s="74"/>
      <c r="F75" s="74"/>
      <c r="G75" s="74"/>
      <c r="H75" s="74"/>
      <c r="I75" s="74"/>
    </row>
    <row r="76" spans="1:9" ht="12.75">
      <c r="A76" s="77" t="s">
        <v>91</v>
      </c>
      <c r="B76" s="75" t="s">
        <v>83</v>
      </c>
      <c r="C76" s="74">
        <v>2.25</v>
      </c>
      <c r="D76" s="74">
        <v>34.25</v>
      </c>
      <c r="E76" s="74">
        <v>34.25</v>
      </c>
      <c r="F76" s="74"/>
      <c r="G76" s="74">
        <v>24.1</v>
      </c>
      <c r="H76" s="74">
        <v>40.1</v>
      </c>
      <c r="I76" s="74"/>
    </row>
    <row r="77" spans="1:9" ht="12.75">
      <c r="A77" s="77" t="s">
        <v>92</v>
      </c>
      <c r="B77" s="75" t="s">
        <v>83</v>
      </c>
      <c r="C77" s="74">
        <v>2.25</v>
      </c>
      <c r="D77" s="74">
        <v>17.5</v>
      </c>
      <c r="E77" s="74">
        <v>17.5</v>
      </c>
      <c r="F77" s="74"/>
      <c r="G77" s="74">
        <v>16.1</v>
      </c>
      <c r="H77" s="74">
        <v>24.1</v>
      </c>
      <c r="I77" s="74"/>
    </row>
    <row r="79" spans="1:9" ht="12.75">
      <c r="A79" s="66" t="s">
        <v>99</v>
      </c>
      <c r="B79" s="68"/>
      <c r="C79" s="68"/>
      <c r="D79" s="68"/>
      <c r="E79" s="68"/>
      <c r="F79" s="68"/>
      <c r="G79" s="68"/>
      <c r="H79" s="68"/>
      <c r="I79" s="68"/>
    </row>
    <row r="80" spans="1:9" ht="12.75">
      <c r="A80" s="73" t="s">
        <v>100</v>
      </c>
      <c r="B80" s="75" t="s">
        <v>101</v>
      </c>
      <c r="C80" s="81">
        <v>4000</v>
      </c>
      <c r="D80" s="74"/>
      <c r="E80" s="74"/>
      <c r="F80" s="74"/>
      <c r="G80" s="74"/>
      <c r="H80" s="74"/>
      <c r="I80" s="74"/>
    </row>
    <row r="81" spans="1:3" ht="12.75">
      <c r="A81" s="73" t="s">
        <v>102</v>
      </c>
      <c r="B81" s="75" t="s">
        <v>101</v>
      </c>
      <c r="C81" s="81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Kalish</dc:creator>
  <cp:keywords/>
  <dc:description/>
  <cp:lastModifiedBy>User</cp:lastModifiedBy>
  <cp:lastPrinted>2004-08-01T16:38:46Z</cp:lastPrinted>
  <dcterms:created xsi:type="dcterms:W3CDTF">2003-01-10T19:26:54Z</dcterms:created>
  <dcterms:modified xsi:type="dcterms:W3CDTF">2004-09-23T15:51:55Z</dcterms:modified>
  <cp:category/>
  <cp:version/>
  <cp:contentType/>
  <cp:contentStatus/>
</cp:coreProperties>
</file>