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8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<sst xmlns="http://schemas.openxmlformats.org/spreadsheetml/2006/main" count="286" uniqueCount="177">
  <si>
    <t>Cleanup &amp; ready autoclave</t>
  </si>
  <si>
    <t>[parallel activity] Station cleanup during cure</t>
  </si>
  <si>
    <t>Tech.</t>
  </si>
  <si>
    <t>No. of</t>
  </si>
  <si>
    <t>Shifts</t>
  </si>
  <si>
    <t>per day</t>
  </si>
  <si>
    <t>Working</t>
  </si>
  <si>
    <t>Days</t>
  </si>
  <si>
    <t>Unload and sample measure each spool</t>
  </si>
  <si>
    <t>Total working days per coil</t>
  </si>
  <si>
    <t>Total working days</t>
  </si>
  <si>
    <t>Task</t>
  </si>
  <si>
    <t>No.</t>
  </si>
  <si>
    <t>TASK DESCRIPTION</t>
  </si>
  <si>
    <t>Vacuum pumpdown mold and autoclave</t>
  </si>
  <si>
    <t>Epoxy fill coil</t>
  </si>
  <si>
    <t>Temperature rampup and Cure</t>
  </si>
  <si>
    <t>Temperature rampup and Post cure</t>
  </si>
  <si>
    <t>Temperature rampdown</t>
  </si>
  <si>
    <t>Connect fill lines, manifolds, hookup thermocouples &amp; leak check</t>
  </si>
  <si>
    <t>Items</t>
  </si>
  <si>
    <t>Total</t>
  </si>
  <si>
    <t>Total working days 1st. coil</t>
  </si>
  <si>
    <t>man-hours</t>
  </si>
  <si>
    <t>Man-hrs</t>
  </si>
  <si>
    <t>2 thru 18</t>
  </si>
  <si>
    <t>Fabricate Coil WIndingTooling/Fixtures</t>
  </si>
  <si>
    <t>EMTB</t>
  </si>
  <si>
    <t>EAEM</t>
  </si>
  <si>
    <t>EADM</t>
  </si>
  <si>
    <t>EMSM</t>
  </si>
  <si>
    <t>M&amp;S</t>
  </si>
  <si>
    <t>Engr</t>
  </si>
  <si>
    <t>Designer</t>
  </si>
  <si>
    <t>machinist</t>
  </si>
  <si>
    <t>Tech</t>
  </si>
  <si>
    <t>hours</t>
  </si>
  <si>
    <t>w/o G&amp;A</t>
  </si>
  <si>
    <t>w/G&amp;A</t>
  </si>
  <si>
    <t>Duration</t>
  </si>
  <si>
    <t>Start</t>
  </si>
  <si>
    <t>End</t>
  </si>
  <si>
    <t>EQUIPMENT and TOOLING COSTS</t>
  </si>
  <si>
    <t>Miscellaneous tools and equipment</t>
  </si>
  <si>
    <t>AREA PREPARATION</t>
  </si>
  <si>
    <t>5) Copper conductor</t>
  </si>
  <si>
    <t>valves</t>
  </si>
  <si>
    <t>High &amp; low temperature vac. Tubing</t>
  </si>
  <si>
    <t>VPI Supplies</t>
  </si>
  <si>
    <t>Copper tubing</t>
  </si>
  <si>
    <t>8) Safety and PPE equipment and supplies</t>
  </si>
  <si>
    <t>2) Epoxy- CTD-101K</t>
  </si>
  <si>
    <t>Coil Supplies</t>
  </si>
  <si>
    <t>MATERIAL &amp; SUPPLIES</t>
  </si>
  <si>
    <t>LOE FY05</t>
  </si>
  <si>
    <t>LOE FY06</t>
  </si>
  <si>
    <t>ENGINEERING and OVERSIGHT</t>
  </si>
  <si>
    <t>EM</t>
  </si>
  <si>
    <t>SM</t>
  </si>
  <si>
    <t>TB</t>
  </si>
  <si>
    <t>DM</t>
  </si>
  <si>
    <t>Rate</t>
  </si>
  <si>
    <t>per Hr</t>
  </si>
  <si>
    <t>Manhrs</t>
  </si>
  <si>
    <t>Perform electrical &amp; Pressure Tests</t>
  </si>
  <si>
    <t>Station No. 6-  Electrical Test Station</t>
  </si>
  <si>
    <t xml:space="preserve">Warm tests (room temperature) only </t>
  </si>
  <si>
    <t xml:space="preserve">Build cleanroom </t>
  </si>
  <si>
    <t>Flush inner bore</t>
  </si>
  <si>
    <t>Receive conductors</t>
  </si>
  <si>
    <t>Station No. 1- Conductor Preparation</t>
  </si>
  <si>
    <t>Assumptions:</t>
  </si>
  <si>
    <t>2)  Conductors need to be primed</t>
  </si>
  <si>
    <t>1)  Conductors will arrive in 90to 100 ft. length spools</t>
  </si>
  <si>
    <t>3)  Induction Braze joints</t>
  </si>
  <si>
    <t>4)  Four conductor spools per TF coil</t>
  </si>
  <si>
    <t>Clean, prime and bag conductor</t>
  </si>
  <si>
    <t xml:space="preserve">Station No. 2-  Coil Winding </t>
  </si>
  <si>
    <t>Prepare winding station for winding TF coil</t>
  </si>
  <si>
    <t xml:space="preserve">Install and prepare mandral </t>
  </si>
  <si>
    <t>Position 2nd. Conductor and braze layer 1 to 2</t>
  </si>
  <si>
    <t>Wind layer #2 -</t>
  </si>
  <si>
    <t>Position 3rd. Conductor &amp; wind layer 3</t>
  </si>
  <si>
    <t>Perform locking braze layers 2 to 3</t>
  </si>
  <si>
    <t>Position 4nd. Conductor and braze layer 3 to 4</t>
  </si>
  <si>
    <t xml:space="preserve">Wind layer #4/ Torch braze </t>
  </si>
  <si>
    <t>Position starting conductor &amp; wind layer #1</t>
  </si>
  <si>
    <t>Braze lead spur</t>
  </si>
  <si>
    <t>Wind TF coil</t>
  </si>
  <si>
    <t>Secure and transfer TF coil to station #3</t>
  </si>
  <si>
    <t>Station No. 3- Ground wrapping &amp; Mold Application</t>
  </si>
  <si>
    <t>Ground wrap TF coil</t>
  </si>
  <si>
    <t xml:space="preserve">Notes: </t>
  </si>
  <si>
    <t>1)  2-man teams can apply approximately 5 wraps per minute. (2" wide tape)</t>
  </si>
  <si>
    <t xml:space="preserve">2) (6) half-lapped layers of glass &amp; (2) half-lapped layers of glass/Kapton </t>
  </si>
  <si>
    <t>3) Circumference: approx. 353 inches</t>
  </si>
  <si>
    <t>4) Approximately 70 minutes to complete (1) half-lapped layer</t>
  </si>
  <si>
    <t>5) Approximately 10 hours to complete groudwrap operation</t>
  </si>
  <si>
    <t>Install TF coil in mold</t>
  </si>
  <si>
    <t>Total working days coils 2 thru 18</t>
  </si>
  <si>
    <t>Prepare TF coil for VPI</t>
  </si>
  <si>
    <t xml:space="preserve"> VPI TF Coil</t>
  </si>
  <si>
    <t>Hours</t>
  </si>
  <si>
    <t>Cost</t>
  </si>
  <si>
    <t>VPI TF coil</t>
  </si>
  <si>
    <t>EETB</t>
  </si>
  <si>
    <t>Install winding table</t>
  </si>
  <si>
    <t>Setup copper delivery system</t>
  </si>
  <si>
    <t>Install taping machine</t>
  </si>
  <si>
    <t>Complete setup of facility</t>
  </si>
  <si>
    <t>Recondition turning fixture</t>
  </si>
  <si>
    <t>Winding clamps</t>
  </si>
  <si>
    <t>Brazing qualification</t>
  </si>
  <si>
    <t>Materials &amp; supplies</t>
  </si>
  <si>
    <t>Transfer TF coil to Autoclave</t>
  </si>
  <si>
    <t>Testing</t>
  </si>
  <si>
    <t>VPI</t>
  </si>
  <si>
    <t>Ground wrap/mold</t>
  </si>
  <si>
    <t>Coil winding</t>
  </si>
  <si>
    <t>1) Misc VPI supplies</t>
  </si>
  <si>
    <t>2) Disposable VPI hardware</t>
  </si>
  <si>
    <t>TOTAL</t>
  </si>
  <si>
    <t>LOE FY07</t>
  </si>
  <si>
    <t>Taping machine conditioning</t>
  </si>
  <si>
    <t>Winding mandrel</t>
  </si>
  <si>
    <t>Braze unit</t>
  </si>
  <si>
    <t>Conductor prep</t>
  </si>
  <si>
    <t>Fabricate work coils</t>
  </si>
  <si>
    <t>Prepare braze samples</t>
  </si>
  <si>
    <t>Braze conductor samples</t>
  </si>
  <si>
    <t>Test brazed samples</t>
  </si>
  <si>
    <t>Braze Qualification Program</t>
  </si>
  <si>
    <t>Design tooling and winding facility</t>
  </si>
  <si>
    <t>Total Cost</t>
  </si>
  <si>
    <t>Total cost</t>
  </si>
  <si>
    <t>Engineering &amp; Oversight</t>
  </si>
  <si>
    <t>Develop braze technique</t>
  </si>
  <si>
    <t xml:space="preserve"> Tech.</t>
  </si>
  <si>
    <t>7a</t>
  </si>
  <si>
    <t>6b</t>
  </si>
  <si>
    <t>6c</t>
  </si>
  <si>
    <t>6a</t>
  </si>
  <si>
    <t>Equip. &amp; Tooling</t>
  </si>
  <si>
    <t>Area Preparation</t>
  </si>
  <si>
    <t>7) Lead blocks</t>
  </si>
  <si>
    <t>Remove TF coil from mold/clean mold</t>
  </si>
  <si>
    <t>[8 gallons per coil @ $1500.00 per kit- assume 20 injections]</t>
  </si>
  <si>
    <t>6) G-11 fillers                       [Fillers for transitions and leads]</t>
  </si>
  <si>
    <t>9) Miscellaneous supplies                [Includes rags, hardware, braze material etc.]</t>
  </si>
  <si>
    <t>Sub total (hours)</t>
  </si>
  <si>
    <t>Sub total cost</t>
  </si>
  <si>
    <t>5a</t>
  </si>
  <si>
    <t>5b</t>
  </si>
  <si>
    <t>7b</t>
  </si>
  <si>
    <t>8a</t>
  </si>
  <si>
    <t>8b</t>
  </si>
  <si>
    <t>9a</t>
  </si>
  <si>
    <t>9b</t>
  </si>
  <si>
    <t>9c</t>
  </si>
  <si>
    <t>Fabrication</t>
  </si>
  <si>
    <t>Equip &amp; Tooling</t>
  </si>
  <si>
    <t xml:space="preserve">1) Insulation [t/t and groundwrap]                                      </t>
  </si>
  <si>
    <t>10)  Primer</t>
  </si>
  <si>
    <t>TF mold (1)</t>
  </si>
  <si>
    <t xml:space="preserve">Setup winding facility </t>
  </si>
  <si>
    <t>$$ From Original Estimate</t>
  </si>
  <si>
    <t>In Plan</t>
  </si>
  <si>
    <t>In Plan with 20% Contingency</t>
  </si>
  <si>
    <t>Assumption: VPI (1) TF coils together</t>
  </si>
  <si>
    <t>Total With PPPL G&amp;A</t>
  </si>
  <si>
    <t>TF Fabrication</t>
  </si>
  <si>
    <t>Total Billed by Vendor</t>
  </si>
  <si>
    <t>Everson-Tesla may not have access to one and may charge us $85K additional</t>
  </si>
  <si>
    <t>It is unknown if other potential vendors have an induction braze unit</t>
  </si>
  <si>
    <t>Includes Vendor 10% Contingency+10% Profit  *</t>
  </si>
  <si>
    <t xml:space="preserve">*Note: This estimate assumes vendor can provide an induction braze unit. </t>
  </si>
  <si>
    <t>Rates from Everson-Tesla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</si>
</sst>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0.0000%"/>
    <numFmt numFmtId="175" formatCode="&quot;$&quot;#,##0.00"/>
    <numFmt numFmtId="176" formatCode="&quot;$&quot;#,##0;[Red]&quot;$&quot;#,##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25"/>
      <name val="Arial"/>
      <family val="0"/>
    </font>
    <font>
      <sz val="15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170" fontId="2" fillId="3" borderId="3" xfId="0" applyNumberFormat="1" applyFont="1" applyFill="1" applyBorder="1" applyAlignment="1">
      <alignment horizontal="center"/>
    </xf>
    <xf numFmtId="170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left" wrapText="1"/>
    </xf>
    <xf numFmtId="170" fontId="2" fillId="4" borderId="6" xfId="0" applyNumberFormat="1" applyFont="1" applyFill="1" applyBorder="1" applyAlignment="1">
      <alignment horizontal="center"/>
    </xf>
    <xf numFmtId="170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170" fontId="2" fillId="2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171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left" wrapText="1"/>
    </xf>
    <xf numFmtId="170" fontId="8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/>
    </xf>
    <xf numFmtId="171" fontId="9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1" fontId="9" fillId="0" borderId="9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70" fontId="8" fillId="6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15" fontId="8" fillId="6" borderId="7" xfId="0" applyNumberFormat="1" applyFont="1" applyFill="1" applyBorder="1" applyAlignment="1">
      <alignment horizontal="center"/>
    </xf>
    <xf numFmtId="171" fontId="8" fillId="6" borderId="7" xfId="0" applyNumberFormat="1" applyFont="1" applyFill="1" applyBorder="1" applyAlignment="1">
      <alignment horizontal="center"/>
    </xf>
    <xf numFmtId="170" fontId="8" fillId="6" borderId="12" xfId="0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/>
    </xf>
    <xf numFmtId="0" fontId="9" fillId="6" borderId="12" xfId="0" applyFont="1" applyFill="1" applyBorder="1" applyAlignment="1">
      <alignment horizontal="center"/>
    </xf>
    <xf numFmtId="15" fontId="9" fillId="6" borderId="12" xfId="0" applyNumberFormat="1" applyFont="1" applyFill="1" applyBorder="1" applyAlignment="1">
      <alignment horizontal="center"/>
    </xf>
    <xf numFmtId="172" fontId="9" fillId="6" borderId="13" xfId="0" applyNumberFormat="1" applyFont="1" applyFill="1" applyBorder="1" applyAlignment="1">
      <alignment horizontal="center"/>
    </xf>
    <xf numFmtId="171" fontId="9" fillId="6" borderId="12" xfId="0" applyNumberFormat="1" applyFont="1" applyFill="1" applyBorder="1" applyAlignment="1">
      <alignment horizontal="center"/>
    </xf>
    <xf numFmtId="9" fontId="9" fillId="6" borderId="12" xfId="0" applyNumberFormat="1" applyFont="1" applyFill="1" applyBorder="1" applyAlignment="1">
      <alignment horizontal="center"/>
    </xf>
    <xf numFmtId="170" fontId="8" fillId="6" borderId="14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wrapText="1"/>
    </xf>
    <xf numFmtId="0" fontId="9" fillId="6" borderId="14" xfId="0" applyFont="1" applyFill="1" applyBorder="1" applyAlignment="1">
      <alignment/>
    </xf>
    <xf numFmtId="0" fontId="8" fillId="6" borderId="15" xfId="0" applyFont="1" applyFill="1" applyBorder="1" applyAlignment="1">
      <alignment horizontal="center"/>
    </xf>
    <xf numFmtId="15" fontId="8" fillId="6" borderId="15" xfId="0" applyNumberFormat="1" applyFont="1" applyFill="1" applyBorder="1" applyAlignment="1">
      <alignment horizontal="center"/>
    </xf>
    <xf numFmtId="171" fontId="8" fillId="6" borderId="15" xfId="0" applyNumberFormat="1" applyFont="1" applyFill="1" applyBorder="1" applyAlignment="1">
      <alignment horizontal="center"/>
    </xf>
    <xf numFmtId="170" fontId="8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15" fontId="8" fillId="2" borderId="7" xfId="0" applyNumberFormat="1" applyFont="1" applyFill="1" applyBorder="1" applyAlignment="1">
      <alignment horizontal="center"/>
    </xf>
    <xf numFmtId="171" fontId="8" fillId="2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0" fontId="8" fillId="2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5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5" fontId="9" fillId="0" borderId="12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right" wrapText="1"/>
    </xf>
    <xf numFmtId="0" fontId="9" fillId="7" borderId="12" xfId="0" applyFont="1" applyFill="1" applyBorder="1" applyAlignment="1">
      <alignment/>
    </xf>
    <xf numFmtId="0" fontId="8" fillId="7" borderId="12" xfId="0" applyFont="1" applyFill="1" applyBorder="1" applyAlignment="1">
      <alignment horizontal="center"/>
    </xf>
    <xf numFmtId="15" fontId="9" fillId="7" borderId="12" xfId="0" applyNumberFormat="1" applyFont="1" applyFill="1" applyBorder="1" applyAlignment="1">
      <alignment horizontal="center"/>
    </xf>
    <xf numFmtId="171" fontId="8" fillId="7" borderId="12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right" wrapText="1"/>
    </xf>
    <xf numFmtId="171" fontId="9" fillId="7" borderId="12" xfId="0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171" fontId="9" fillId="7" borderId="14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171" fontId="8" fillId="7" borderId="1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171" fontId="9" fillId="8" borderId="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171" fontId="9" fillId="0" borderId="12" xfId="0" applyNumberFormat="1" applyFont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71" fontId="9" fillId="7" borderId="1" xfId="0" applyNumberFormat="1" applyFont="1" applyFill="1" applyBorder="1" applyAlignment="1">
      <alignment horizontal="center"/>
    </xf>
    <xf numFmtId="171" fontId="8" fillId="7" borderId="10" xfId="0" applyNumberFormat="1" applyFont="1" applyFill="1" applyBorder="1" applyAlignment="1">
      <alignment horizontal="center"/>
    </xf>
    <xf numFmtId="170" fontId="8" fillId="2" borderId="14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/>
    </xf>
    <xf numFmtId="0" fontId="9" fillId="7" borderId="14" xfId="0" applyFont="1" applyFill="1" applyBorder="1" applyAlignment="1">
      <alignment horizontal="center"/>
    </xf>
    <xf numFmtId="170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15" fontId="8" fillId="3" borderId="3" xfId="0" applyNumberFormat="1" applyFont="1" applyFill="1" applyBorder="1" applyAlignment="1">
      <alignment horizontal="center"/>
    </xf>
    <xf numFmtId="171" fontId="8" fillId="3" borderId="3" xfId="0" applyNumberFormat="1" applyFont="1" applyFill="1" applyBorder="1" applyAlignment="1">
      <alignment horizontal="center"/>
    </xf>
    <xf numFmtId="170" fontId="8" fillId="3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wrapText="1"/>
    </xf>
    <xf numFmtId="15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 wrapText="1"/>
    </xf>
    <xf numFmtId="0" fontId="8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171" fontId="9" fillId="3" borderId="3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70" fontId="8" fillId="3" borderId="14" xfId="0" applyNumberFormat="1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170" fontId="8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/>
    </xf>
    <xf numFmtId="0" fontId="9" fillId="5" borderId="3" xfId="0" applyFont="1" applyFill="1" applyBorder="1" applyAlignment="1">
      <alignment horizontal="center"/>
    </xf>
    <xf numFmtId="171" fontId="9" fillId="5" borderId="3" xfId="0" applyNumberFormat="1" applyFont="1" applyFill="1" applyBorder="1" applyAlignment="1">
      <alignment horizontal="center"/>
    </xf>
    <xf numFmtId="170" fontId="8" fillId="5" borderId="12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wrapText="1"/>
    </xf>
    <xf numFmtId="170" fontId="8" fillId="0" borderId="12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171" fontId="8" fillId="7" borderId="12" xfId="0" applyNumberFormat="1" applyFont="1" applyFill="1" applyBorder="1" applyAlignment="1">
      <alignment horizontal="left"/>
    </xf>
    <xf numFmtId="170" fontId="8" fillId="0" borderId="14" xfId="0" applyNumberFormat="1" applyFont="1" applyBorder="1" applyAlignment="1">
      <alignment horizontal="center"/>
    </xf>
    <xf numFmtId="171" fontId="8" fillId="7" borderId="14" xfId="0" applyNumberFormat="1" applyFont="1" applyFill="1" applyBorder="1" applyAlignment="1">
      <alignment horizontal="left"/>
    </xf>
    <xf numFmtId="0" fontId="8" fillId="6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6" borderId="14" xfId="0" applyFont="1" applyFill="1" applyBorder="1" applyAlignment="1">
      <alignment wrapText="1"/>
    </xf>
    <xf numFmtId="0" fontId="8" fillId="6" borderId="14" xfId="0" applyFont="1" applyFill="1" applyBorder="1" applyAlignment="1">
      <alignment/>
    </xf>
    <xf numFmtId="0" fontId="8" fillId="6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4" borderId="4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9" fillId="4" borderId="5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70" fontId="9" fillId="4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0" fontId="8" fillId="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17" xfId="0" applyFont="1" applyFill="1" applyBorder="1" applyAlignment="1">
      <alignment horizontal="center"/>
    </xf>
    <xf numFmtId="170" fontId="9" fillId="4" borderId="12" xfId="0" applyNumberFormat="1" applyFont="1" applyFill="1" applyBorder="1" applyAlignment="1">
      <alignment horizontal="center"/>
    </xf>
    <xf numFmtId="170" fontId="8" fillId="4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71" fontId="8" fillId="6" borderId="3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71" fontId="8" fillId="6" borderId="14" xfId="0" applyNumberFormat="1" applyFont="1" applyFill="1" applyBorder="1" applyAlignment="1">
      <alignment horizontal="center"/>
    </xf>
    <xf numFmtId="170" fontId="8" fillId="4" borderId="6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71" fontId="9" fillId="4" borderId="5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73" fontId="9" fillId="7" borderId="12" xfId="0" applyNumberFormat="1" applyFont="1" applyFill="1" applyBorder="1" applyAlignment="1">
      <alignment horizontal="center"/>
    </xf>
    <xf numFmtId="170" fontId="8" fillId="7" borderId="12" xfId="0" applyNumberFormat="1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/>
    </xf>
    <xf numFmtId="170" fontId="9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173" fontId="8" fillId="7" borderId="12" xfId="0" applyNumberFormat="1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center"/>
    </xf>
    <xf numFmtId="170" fontId="8" fillId="0" borderId="12" xfId="0" applyNumberFormat="1" applyFont="1" applyFill="1" applyBorder="1" applyAlignment="1">
      <alignment horizontal="center"/>
    </xf>
    <xf numFmtId="171" fontId="9" fillId="7" borderId="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left" wrapText="1"/>
    </xf>
    <xf numFmtId="0" fontId="8" fillId="7" borderId="8" xfId="0" applyFont="1" applyFill="1" applyBorder="1" applyAlignment="1">
      <alignment horizontal="center"/>
    </xf>
    <xf numFmtId="170" fontId="9" fillId="4" borderId="12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0" fontId="9" fillId="0" borderId="12" xfId="0" applyNumberFormat="1" applyFont="1" applyFill="1" applyBorder="1" applyAlignment="1">
      <alignment horizontal="center"/>
    </xf>
    <xf numFmtId="170" fontId="9" fillId="4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/>
    </xf>
    <xf numFmtId="173" fontId="9" fillId="0" borderId="14" xfId="0" applyNumberFormat="1" applyFont="1" applyFill="1" applyBorder="1" applyAlignment="1">
      <alignment horizontal="center"/>
    </xf>
    <xf numFmtId="170" fontId="9" fillId="0" borderId="14" xfId="0" applyNumberFormat="1" applyFont="1" applyFill="1" applyBorder="1" applyAlignment="1">
      <alignment horizontal="center"/>
    </xf>
    <xf numFmtId="170" fontId="9" fillId="0" borderId="6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171" fontId="9" fillId="7" borderId="6" xfId="0" applyNumberFormat="1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171" fontId="8" fillId="7" borderId="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right" wrapText="1"/>
    </xf>
    <xf numFmtId="0" fontId="9" fillId="0" borderId="18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71" fontId="9" fillId="7" borderId="10" xfId="0" applyNumberFormat="1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9" xfId="0" applyFont="1" applyFill="1" applyBorder="1" applyAlignment="1">
      <alignment horizontal="center"/>
    </xf>
    <xf numFmtId="170" fontId="8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9" borderId="6" xfId="0" applyFont="1" applyFill="1" applyBorder="1" applyAlignment="1">
      <alignment/>
    </xf>
    <xf numFmtId="0" fontId="8" fillId="9" borderId="20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171" fontId="9" fillId="9" borderId="8" xfId="0" applyNumberFormat="1" applyFont="1" applyFill="1" applyBorder="1" applyAlignment="1">
      <alignment horizontal="center"/>
    </xf>
    <xf numFmtId="10" fontId="9" fillId="9" borderId="6" xfId="0" applyNumberFormat="1" applyFont="1" applyFill="1" applyBorder="1" applyAlignment="1">
      <alignment horizontal="center"/>
    </xf>
    <xf numFmtId="10" fontId="9" fillId="9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0" fontId="9" fillId="9" borderId="0" xfId="0" applyNumberFormat="1" applyFont="1" applyFill="1" applyAlignment="1">
      <alignment horizontal="center"/>
    </xf>
    <xf numFmtId="171" fontId="9" fillId="0" borderId="0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/>
    </xf>
    <xf numFmtId="0" fontId="9" fillId="9" borderId="0" xfId="0" applyFont="1" applyFill="1" applyBorder="1" applyAlignment="1">
      <alignment horizontal="center"/>
    </xf>
    <xf numFmtId="171" fontId="9" fillId="9" borderId="12" xfId="0" applyNumberFormat="1" applyFont="1" applyFill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171" fontId="9" fillId="3" borderId="12" xfId="0" applyNumberFormat="1" applyFont="1" applyFill="1" applyBorder="1" applyAlignment="1">
      <alignment horizontal="center"/>
    </xf>
    <xf numFmtId="10" fontId="9" fillId="3" borderId="24" xfId="0" applyNumberFormat="1" applyFont="1" applyFill="1" applyBorder="1" applyAlignment="1">
      <alignment horizontal="center"/>
    </xf>
    <xf numFmtId="10" fontId="9" fillId="10" borderId="0" xfId="0" applyNumberFormat="1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10" fontId="9" fillId="4" borderId="0" xfId="0" applyNumberFormat="1" applyFont="1" applyFill="1" applyAlignment="1">
      <alignment horizontal="center"/>
    </xf>
    <xf numFmtId="0" fontId="8" fillId="10" borderId="1" xfId="0" applyFont="1" applyFill="1" applyBorder="1" applyAlignment="1">
      <alignment/>
    </xf>
    <xf numFmtId="0" fontId="9" fillId="10" borderId="0" xfId="0" applyFont="1" applyFill="1" applyBorder="1" applyAlignment="1">
      <alignment horizontal="center"/>
    </xf>
    <xf numFmtId="171" fontId="9" fillId="10" borderId="12" xfId="0" applyNumberFormat="1" applyFont="1" applyFill="1" applyBorder="1" applyAlignment="1">
      <alignment horizontal="center"/>
    </xf>
    <xf numFmtId="10" fontId="9" fillId="10" borderId="24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171" fontId="9" fillId="4" borderId="12" xfId="0" applyNumberFormat="1" applyFont="1" applyFill="1" applyBorder="1" applyAlignment="1">
      <alignment horizontal="center"/>
    </xf>
    <xf numFmtId="171" fontId="9" fillId="0" borderId="0" xfId="0" applyNumberFormat="1" applyFont="1" applyBorder="1" applyAlignment="1">
      <alignment wrapText="1"/>
    </xf>
    <xf numFmtId="10" fontId="9" fillId="4" borderId="24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7" borderId="0" xfId="0" applyFont="1" applyFill="1" applyBorder="1" applyAlignment="1">
      <alignment horizontal="center"/>
    </xf>
    <xf numFmtId="171" fontId="8" fillId="7" borderId="0" xfId="0" applyNumberFormat="1" applyFont="1" applyFill="1" applyBorder="1" applyAlignment="1">
      <alignment shrinkToFit="1"/>
    </xf>
    <xf numFmtId="176" fontId="9" fillId="7" borderId="12" xfId="0" applyNumberFormat="1" applyFont="1" applyFill="1" applyBorder="1" applyAlignment="1">
      <alignment horizontal="center"/>
    </xf>
    <xf numFmtId="176" fontId="9" fillId="7" borderId="14" xfId="0" applyNumberFormat="1" applyFont="1" applyFill="1" applyBorder="1" applyAlignment="1">
      <alignment horizontal="center"/>
    </xf>
    <xf numFmtId="170" fontId="8" fillId="7" borderId="28" xfId="0" applyNumberFormat="1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6" borderId="1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172" fontId="8" fillId="6" borderId="9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/>
    </xf>
    <xf numFmtId="0" fontId="8" fillId="6" borderId="18" xfId="0" applyFont="1" applyFill="1" applyBorder="1" applyAlignment="1">
      <alignment horizontal="center"/>
    </xf>
    <xf numFmtId="172" fontId="8" fillId="6" borderId="11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/>
    </xf>
    <xf numFmtId="0" fontId="8" fillId="7" borderId="1" xfId="0" applyFont="1" applyFill="1" applyBorder="1" applyAlignment="1">
      <alignment horizontal="left"/>
    </xf>
    <xf numFmtId="10" fontId="8" fillId="7" borderId="9" xfId="0" applyNumberFormat="1" applyFont="1" applyFill="1" applyBorder="1" applyAlignment="1">
      <alignment horizontal="center"/>
    </xf>
    <xf numFmtId="10" fontId="9" fillId="4" borderId="9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/>
    </xf>
    <xf numFmtId="0" fontId="9" fillId="7" borderId="9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172" fontId="8" fillId="7" borderId="2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NCSX- TF Coil Fabrication Cost Breakdown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Sheet1!$K$138:$K$141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0.11725</cdr:y>
    </cdr:from>
    <cdr:to>
      <cdr:x>0.67275</cdr:x>
      <cdr:y>0.162</cdr:y>
    </cdr:to>
    <cdr:sp>
      <cdr:nvSpPr>
        <cdr:cNvPr id="1" name="TextBox 2"/>
        <cdr:cNvSpPr txBox="1">
          <a:spLocks noChangeArrowheads="1"/>
        </cdr:cNvSpPr>
      </cdr:nvSpPr>
      <cdr:spPr>
        <a:xfrm>
          <a:off x="6229350" y="781050"/>
          <a:ext cx="762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0.2905</cdr:y>
    </cdr:from>
    <cdr:to>
      <cdr:x>0.95825</cdr:x>
      <cdr:y>0.85175</cdr:y>
    </cdr:to>
    <cdr:grpSp>
      <cdr:nvGrpSpPr>
        <cdr:cNvPr id="2" name="Group 6"/>
        <cdr:cNvGrpSpPr>
          <a:grpSpLocks/>
        </cdr:cNvGrpSpPr>
      </cdr:nvGrpSpPr>
      <cdr:grpSpPr>
        <a:xfrm>
          <a:off x="600075" y="1933575"/>
          <a:ext cx="8372475" cy="3752850"/>
          <a:chOff x="405479" y="875359"/>
          <a:chExt cx="5466291" cy="234170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1065534" y="978394"/>
            <a:ext cx="571227" cy="2072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Labor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05479" y="3007480"/>
            <a:ext cx="1695917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Materials &amp; Supplies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4177220" y="2803751"/>
            <a:ext cx="1694550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Equipment &amp; tooling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3797313" y="875359"/>
            <a:ext cx="1683618" cy="209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Engineering &amp; Oversight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180</xdr:row>
      <xdr:rowOff>123825</xdr:rowOff>
    </xdr:from>
    <xdr:to>
      <xdr:col>11</xdr:col>
      <xdr:colOff>66675</xdr:colOff>
      <xdr:row>222</xdr:row>
      <xdr:rowOff>9525</xdr:rowOff>
    </xdr:to>
    <xdr:graphicFrame>
      <xdr:nvGraphicFramePr>
        <xdr:cNvPr id="1" name="Chart 1"/>
        <xdr:cNvGraphicFramePr/>
      </xdr:nvGraphicFramePr>
      <xdr:xfrm>
        <a:off x="1247775" y="35280600"/>
        <a:ext cx="93726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75" zoomScaleNormal="75" workbookViewId="0" topLeftCell="B113">
      <selection activeCell="J4" sqref="J4"/>
    </sheetView>
  </sheetViews>
  <sheetFormatPr defaultColWidth="9.140625" defaultRowHeight="12.75"/>
  <cols>
    <col min="1" max="1" width="7.140625" style="24" customWidth="1"/>
    <col min="2" max="2" width="57.140625" style="25" customWidth="1"/>
    <col min="3" max="3" width="5.28125" style="26" customWidth="1"/>
    <col min="4" max="4" width="9.140625" style="27" customWidth="1"/>
    <col min="5" max="5" width="9.28125" style="27" bestFit="1" customWidth="1"/>
    <col min="6" max="6" width="14.7109375" style="27" customWidth="1"/>
    <col min="7" max="7" width="10.7109375" style="27" customWidth="1"/>
    <col min="8" max="8" width="10.00390625" style="27" customWidth="1"/>
    <col min="9" max="9" width="11.7109375" style="27" customWidth="1"/>
    <col min="10" max="11" width="11.57421875" style="27" customWidth="1"/>
    <col min="12" max="12" width="11.00390625" style="27" customWidth="1"/>
    <col min="13" max="14" width="13.57421875" style="30" customWidth="1"/>
    <col min="15" max="15" width="14.140625" style="28" customWidth="1"/>
    <col min="16" max="16" width="11.421875" style="30" customWidth="1"/>
    <col min="17" max="16384" width="9.140625" style="26" customWidth="1"/>
  </cols>
  <sheetData>
    <row r="1" spans="12:13" ht="15.75" thickBot="1">
      <c r="L1" s="28" t="s">
        <v>61</v>
      </c>
      <c r="M1" s="29" t="s">
        <v>62</v>
      </c>
    </row>
    <row r="2" spans="2:13" ht="15">
      <c r="B2" s="31" t="s">
        <v>71</v>
      </c>
      <c r="J2" s="316" t="s">
        <v>176</v>
      </c>
      <c r="L2" s="32" t="s">
        <v>57</v>
      </c>
      <c r="M2" s="33">
        <v>100</v>
      </c>
    </row>
    <row r="3" spans="2:14" ht="15">
      <c r="B3" s="25" t="s">
        <v>73</v>
      </c>
      <c r="L3" s="34" t="s">
        <v>58</v>
      </c>
      <c r="M3" s="35">
        <v>65</v>
      </c>
      <c r="N3" s="36"/>
    </row>
    <row r="4" spans="2:13" ht="15">
      <c r="B4" s="25" t="s">
        <v>72</v>
      </c>
      <c r="L4" s="34" t="s">
        <v>59</v>
      </c>
      <c r="M4" s="35">
        <v>55</v>
      </c>
    </row>
    <row r="5" spans="2:13" ht="15.75" thickBot="1">
      <c r="B5" s="25" t="s">
        <v>74</v>
      </c>
      <c r="L5" s="37" t="s">
        <v>60</v>
      </c>
      <c r="M5" s="38">
        <v>76</v>
      </c>
    </row>
    <row r="6" spans="2:12" ht="15.75" thickBot="1">
      <c r="B6" s="25" t="s">
        <v>75</v>
      </c>
      <c r="J6" s="316"/>
      <c r="L6" s="39"/>
    </row>
    <row r="7" spans="1:14" ht="15">
      <c r="A7" s="40"/>
      <c r="B7" s="41"/>
      <c r="C7" s="42"/>
      <c r="D7" s="43" t="s">
        <v>39</v>
      </c>
      <c r="E7" s="44" t="s">
        <v>40</v>
      </c>
      <c r="F7" s="44" t="s">
        <v>41</v>
      </c>
      <c r="G7" s="43" t="s">
        <v>28</v>
      </c>
      <c r="H7" s="43" t="s">
        <v>105</v>
      </c>
      <c r="I7" s="43" t="s">
        <v>29</v>
      </c>
      <c r="J7" s="43" t="s">
        <v>30</v>
      </c>
      <c r="K7" s="43" t="s">
        <v>30</v>
      </c>
      <c r="L7" s="43" t="s">
        <v>27</v>
      </c>
      <c r="M7" s="45" t="s">
        <v>31</v>
      </c>
      <c r="N7" s="45"/>
    </row>
    <row r="8" spans="1:14" ht="15">
      <c r="A8" s="46"/>
      <c r="B8" s="47" t="s">
        <v>13</v>
      </c>
      <c r="C8" s="48"/>
      <c r="D8" s="49"/>
      <c r="E8" s="50"/>
      <c r="F8" s="50"/>
      <c r="G8" s="49" t="s">
        <v>32</v>
      </c>
      <c r="H8" s="49" t="s">
        <v>35</v>
      </c>
      <c r="I8" s="49" t="s">
        <v>33</v>
      </c>
      <c r="J8" s="49"/>
      <c r="K8" s="51" t="s">
        <v>34</v>
      </c>
      <c r="L8" s="49" t="s">
        <v>35</v>
      </c>
      <c r="M8" s="52"/>
      <c r="N8" s="53">
        <v>0.21</v>
      </c>
    </row>
    <row r="9" spans="1:14" ht="15.75" thickBot="1">
      <c r="A9" s="54"/>
      <c r="B9" s="55"/>
      <c r="C9" s="56"/>
      <c r="D9" s="57" t="s">
        <v>7</v>
      </c>
      <c r="E9" s="58"/>
      <c r="F9" s="58"/>
      <c r="G9" s="57" t="s">
        <v>36</v>
      </c>
      <c r="H9" s="57" t="s">
        <v>36</v>
      </c>
      <c r="I9" s="57" t="s">
        <v>36</v>
      </c>
      <c r="J9" s="57" t="s">
        <v>36</v>
      </c>
      <c r="K9" s="57" t="s">
        <v>36</v>
      </c>
      <c r="L9" s="57" t="s">
        <v>36</v>
      </c>
      <c r="M9" s="59" t="s">
        <v>37</v>
      </c>
      <c r="N9" s="59" t="s">
        <v>38</v>
      </c>
    </row>
    <row r="10" spans="1:16" s="68" customFormat="1" ht="15">
      <c r="A10" s="60">
        <v>1</v>
      </c>
      <c r="B10" s="61" t="s">
        <v>56</v>
      </c>
      <c r="C10" s="62"/>
      <c r="D10" s="63"/>
      <c r="E10" s="64"/>
      <c r="F10" s="64"/>
      <c r="G10" s="63"/>
      <c r="H10" s="63"/>
      <c r="I10" s="63"/>
      <c r="J10" s="63"/>
      <c r="K10" s="63"/>
      <c r="L10" s="63"/>
      <c r="M10" s="65"/>
      <c r="N10" s="65"/>
      <c r="O10" s="66"/>
      <c r="P10" s="67"/>
    </row>
    <row r="11" spans="1:16" s="68" customFormat="1" ht="15">
      <c r="A11" s="69"/>
      <c r="B11" s="70" t="s">
        <v>132</v>
      </c>
      <c r="C11" s="71"/>
      <c r="D11" s="72"/>
      <c r="E11" s="73"/>
      <c r="F11" s="73"/>
      <c r="G11" s="74">
        <v>144</v>
      </c>
      <c r="H11" s="72"/>
      <c r="I11" s="74">
        <v>300</v>
      </c>
      <c r="J11" s="72"/>
      <c r="K11" s="72"/>
      <c r="L11" s="72"/>
      <c r="M11" s="75"/>
      <c r="N11" s="75"/>
      <c r="O11" s="66"/>
      <c r="P11" s="67"/>
    </row>
    <row r="12" spans="1:16" s="68" customFormat="1" ht="15">
      <c r="A12" s="69"/>
      <c r="B12" s="76" t="s">
        <v>54</v>
      </c>
      <c r="C12" s="71"/>
      <c r="D12" s="72"/>
      <c r="E12" s="77"/>
      <c r="F12" s="77"/>
      <c r="G12" s="74">
        <v>240</v>
      </c>
      <c r="H12" s="72"/>
      <c r="I12" s="72"/>
      <c r="J12" s="74">
        <v>0</v>
      </c>
      <c r="K12" s="72"/>
      <c r="L12" s="72"/>
      <c r="M12" s="75"/>
      <c r="N12" s="75"/>
      <c r="O12" s="66"/>
      <c r="P12" s="67"/>
    </row>
    <row r="13" spans="1:16" s="68" customFormat="1" ht="15.75" thickBot="1">
      <c r="A13" s="69"/>
      <c r="B13" s="76" t="s">
        <v>55</v>
      </c>
      <c r="C13" s="71"/>
      <c r="D13" s="72"/>
      <c r="E13" s="77"/>
      <c r="F13" s="77"/>
      <c r="G13" s="74">
        <v>576</v>
      </c>
      <c r="H13" s="72"/>
      <c r="I13" s="72"/>
      <c r="J13" s="74">
        <v>0</v>
      </c>
      <c r="K13" s="72"/>
      <c r="L13" s="72"/>
      <c r="M13" s="75"/>
      <c r="N13" s="75"/>
      <c r="O13" s="66"/>
      <c r="P13" s="67"/>
    </row>
    <row r="14" spans="1:16" s="68" customFormat="1" ht="15">
      <c r="A14" s="69"/>
      <c r="B14" s="76" t="s">
        <v>122</v>
      </c>
      <c r="C14" s="71"/>
      <c r="D14" s="72"/>
      <c r="E14" s="77"/>
      <c r="F14" s="77"/>
      <c r="G14" s="74">
        <v>144</v>
      </c>
      <c r="H14" s="72"/>
      <c r="I14" s="72"/>
      <c r="J14" s="74">
        <v>0</v>
      </c>
      <c r="K14" s="72"/>
      <c r="L14" s="72"/>
      <c r="M14" s="75"/>
      <c r="N14" s="75"/>
      <c r="O14" s="78" t="s">
        <v>133</v>
      </c>
      <c r="P14" s="67"/>
    </row>
    <row r="15" spans="1:16" s="68" customFormat="1" ht="15">
      <c r="A15" s="69"/>
      <c r="B15" s="79" t="s">
        <v>149</v>
      </c>
      <c r="C15" s="80"/>
      <c r="D15" s="81"/>
      <c r="E15" s="82"/>
      <c r="F15" s="82"/>
      <c r="G15" s="81">
        <f>SUM(G11:G14)</f>
        <v>1104</v>
      </c>
      <c r="H15" s="81"/>
      <c r="I15" s="81">
        <f>SUM(I11:I14)</f>
        <v>300</v>
      </c>
      <c r="J15" s="81">
        <f>SUM(J12:J14)</f>
        <v>0</v>
      </c>
      <c r="K15" s="81"/>
      <c r="L15" s="81"/>
      <c r="M15" s="83"/>
      <c r="N15" s="83"/>
      <c r="O15" s="83">
        <f>SUM(G16:L16)+N16</f>
        <v>133200</v>
      </c>
      <c r="P15" s="67"/>
    </row>
    <row r="16" spans="1:16" s="68" customFormat="1" ht="15.75" thickBot="1">
      <c r="A16" s="69"/>
      <c r="B16" s="84" t="s">
        <v>150</v>
      </c>
      <c r="C16" s="80"/>
      <c r="D16" s="81"/>
      <c r="E16" s="82"/>
      <c r="F16" s="82"/>
      <c r="G16" s="291">
        <f>G15*M2</f>
        <v>110400</v>
      </c>
      <c r="H16" s="86"/>
      <c r="I16" s="87">
        <f>I15*M5</f>
        <v>22800</v>
      </c>
      <c r="J16" s="87">
        <f>J15*M3</f>
        <v>0</v>
      </c>
      <c r="K16" s="88"/>
      <c r="L16" s="88"/>
      <c r="M16" s="89"/>
      <c r="N16" s="89"/>
      <c r="O16" s="88"/>
      <c r="P16" s="67"/>
    </row>
    <row r="17" spans="1:14" ht="15">
      <c r="A17" s="60">
        <v>2</v>
      </c>
      <c r="B17" s="90" t="s">
        <v>131</v>
      </c>
      <c r="C17" s="62"/>
      <c r="D17" s="63"/>
      <c r="E17" s="63"/>
      <c r="F17" s="91"/>
      <c r="G17" s="91"/>
      <c r="H17" s="92"/>
      <c r="I17" s="92"/>
      <c r="J17" s="92"/>
      <c r="K17" s="93"/>
      <c r="L17" s="93"/>
      <c r="M17" s="94"/>
      <c r="N17" s="94"/>
    </row>
    <row r="18" spans="1:14" ht="15">
      <c r="A18" s="69"/>
      <c r="B18" s="95" t="s">
        <v>127</v>
      </c>
      <c r="C18" s="76"/>
      <c r="D18" s="96"/>
      <c r="E18" s="96"/>
      <c r="F18" s="96"/>
      <c r="G18" s="96"/>
      <c r="H18" s="74"/>
      <c r="I18" s="96"/>
      <c r="J18" s="96"/>
      <c r="K18" s="96">
        <v>40</v>
      </c>
      <c r="L18" s="96">
        <v>60</v>
      </c>
      <c r="M18" s="97"/>
      <c r="N18" s="97"/>
    </row>
    <row r="19" spans="1:16" ht="15.75" thickBot="1">
      <c r="A19" s="69"/>
      <c r="B19" s="95" t="s">
        <v>128</v>
      </c>
      <c r="C19" s="76"/>
      <c r="D19" s="96"/>
      <c r="E19" s="96"/>
      <c r="F19" s="96"/>
      <c r="G19" s="96"/>
      <c r="H19" s="74"/>
      <c r="I19" s="74"/>
      <c r="J19" s="74"/>
      <c r="K19" s="96">
        <v>80</v>
      </c>
      <c r="L19" s="96"/>
      <c r="M19" s="97"/>
      <c r="N19" s="97"/>
      <c r="P19" s="98"/>
    </row>
    <row r="20" spans="1:16" ht="15">
      <c r="A20" s="69"/>
      <c r="B20" s="95" t="s">
        <v>136</v>
      </c>
      <c r="C20" s="76"/>
      <c r="D20" s="96"/>
      <c r="E20" s="96"/>
      <c r="F20" s="96"/>
      <c r="G20" s="96"/>
      <c r="H20" s="74"/>
      <c r="I20" s="96"/>
      <c r="J20" s="96"/>
      <c r="K20" s="96"/>
      <c r="L20" s="96">
        <v>60</v>
      </c>
      <c r="M20" s="97"/>
      <c r="N20" s="99"/>
      <c r="O20" s="100"/>
      <c r="P20" s="101"/>
    </row>
    <row r="21" spans="1:16" ht="15">
      <c r="A21" s="69"/>
      <c r="B21" s="95" t="s">
        <v>129</v>
      </c>
      <c r="C21" s="76"/>
      <c r="D21" s="96"/>
      <c r="E21" s="96"/>
      <c r="F21" s="96"/>
      <c r="G21" s="96"/>
      <c r="H21" s="74"/>
      <c r="I21" s="96"/>
      <c r="J21" s="96"/>
      <c r="K21" s="96"/>
      <c r="L21" s="96">
        <v>60</v>
      </c>
      <c r="M21" s="97"/>
      <c r="N21" s="99"/>
      <c r="O21" s="102" t="s">
        <v>134</v>
      </c>
      <c r="P21" s="98"/>
    </row>
    <row r="22" spans="1:16" ht="15">
      <c r="A22" s="69"/>
      <c r="B22" s="95" t="s">
        <v>130</v>
      </c>
      <c r="C22" s="76"/>
      <c r="D22" s="96"/>
      <c r="E22" s="96"/>
      <c r="F22" s="96"/>
      <c r="G22" s="96"/>
      <c r="H22" s="74"/>
      <c r="I22" s="96"/>
      <c r="J22" s="96">
        <v>80</v>
      </c>
      <c r="K22" s="96"/>
      <c r="L22" s="96"/>
      <c r="M22" s="96"/>
      <c r="N22" s="99"/>
      <c r="O22" s="103"/>
      <c r="P22" s="101"/>
    </row>
    <row r="23" spans="1:16" ht="15.75" thickBot="1">
      <c r="A23" s="69"/>
      <c r="B23" s="79" t="s">
        <v>149</v>
      </c>
      <c r="C23" s="80"/>
      <c r="D23" s="81"/>
      <c r="E23" s="81"/>
      <c r="F23" s="81"/>
      <c r="G23" s="86"/>
      <c r="H23" s="86"/>
      <c r="I23" s="86"/>
      <c r="J23" s="86">
        <f>SUM(J18:J22)</f>
        <v>80</v>
      </c>
      <c r="K23" s="81">
        <f>SUM(K18:K22)</f>
        <v>120</v>
      </c>
      <c r="L23" s="81">
        <f>SUM(L18:L22)</f>
        <v>180</v>
      </c>
      <c r="M23" s="81"/>
      <c r="N23" s="104"/>
      <c r="O23" s="105">
        <f>N24+L24+K24+J24+I24+H24+G24</f>
        <v>22900</v>
      </c>
      <c r="P23" s="98"/>
    </row>
    <row r="24" spans="1:14" ht="15.75" thickBot="1">
      <c r="A24" s="106"/>
      <c r="B24" s="84" t="s">
        <v>150</v>
      </c>
      <c r="C24" s="107"/>
      <c r="D24" s="87"/>
      <c r="E24" s="87"/>
      <c r="F24" s="87"/>
      <c r="G24" s="108"/>
      <c r="H24" s="108"/>
      <c r="I24" s="108"/>
      <c r="J24" s="87">
        <f>J23*M3</f>
        <v>5200</v>
      </c>
      <c r="K24" s="87">
        <f>K23*M3</f>
        <v>7800</v>
      </c>
      <c r="L24" s="87">
        <f>L23*M4</f>
        <v>9900</v>
      </c>
      <c r="M24" s="87"/>
      <c r="N24" s="87"/>
    </row>
    <row r="25" spans="1:14" ht="15">
      <c r="A25" s="40"/>
      <c r="B25" s="41"/>
      <c r="C25" s="42"/>
      <c r="D25" s="43" t="s">
        <v>39</v>
      </c>
      <c r="E25" s="44" t="s">
        <v>40</v>
      </c>
      <c r="F25" s="44" t="s">
        <v>41</v>
      </c>
      <c r="G25" s="43" t="s">
        <v>28</v>
      </c>
      <c r="H25" s="43" t="s">
        <v>105</v>
      </c>
      <c r="I25" s="43" t="s">
        <v>29</v>
      </c>
      <c r="J25" s="43" t="s">
        <v>30</v>
      </c>
      <c r="K25" s="43" t="s">
        <v>30</v>
      </c>
      <c r="L25" s="43" t="s">
        <v>27</v>
      </c>
      <c r="M25" s="45" t="s">
        <v>31</v>
      </c>
      <c r="N25" s="45"/>
    </row>
    <row r="26" spans="1:14" ht="15">
      <c r="A26" s="46"/>
      <c r="B26" s="47" t="s">
        <v>13</v>
      </c>
      <c r="C26" s="48"/>
      <c r="D26" s="49"/>
      <c r="E26" s="50"/>
      <c r="F26" s="50"/>
      <c r="G26" s="49" t="s">
        <v>32</v>
      </c>
      <c r="H26" s="49" t="s">
        <v>35</v>
      </c>
      <c r="I26" s="49" t="s">
        <v>33</v>
      </c>
      <c r="J26" s="49"/>
      <c r="K26" s="51" t="s">
        <v>34</v>
      </c>
      <c r="L26" s="49" t="s">
        <v>35</v>
      </c>
      <c r="M26" s="52"/>
      <c r="N26" s="52"/>
    </row>
    <row r="27" spans="1:14" ht="15.75" thickBot="1">
      <c r="A27" s="54"/>
      <c r="B27" s="55"/>
      <c r="C27" s="56"/>
      <c r="D27" s="57" t="s">
        <v>7</v>
      </c>
      <c r="E27" s="58"/>
      <c r="F27" s="58"/>
      <c r="G27" s="57" t="s">
        <v>36</v>
      </c>
      <c r="H27" s="57" t="s">
        <v>36</v>
      </c>
      <c r="I27" s="57" t="s">
        <v>36</v>
      </c>
      <c r="J27" s="57" t="s">
        <v>36</v>
      </c>
      <c r="K27" s="57" t="s">
        <v>36</v>
      </c>
      <c r="L27" s="57" t="s">
        <v>36</v>
      </c>
      <c r="M27" s="59" t="s">
        <v>37</v>
      </c>
      <c r="N27" s="59" t="s">
        <v>38</v>
      </c>
    </row>
    <row r="28" spans="1:16" s="68" customFormat="1" ht="15">
      <c r="A28" s="109">
        <v>3</v>
      </c>
      <c r="B28" s="110" t="s">
        <v>42</v>
      </c>
      <c r="C28" s="111"/>
      <c r="D28" s="112"/>
      <c r="E28" s="113"/>
      <c r="F28" s="113"/>
      <c r="G28" s="112"/>
      <c r="H28" s="112"/>
      <c r="I28" s="112"/>
      <c r="J28" s="112"/>
      <c r="K28" s="112"/>
      <c r="L28" s="112"/>
      <c r="M28" s="114"/>
      <c r="N28" s="114"/>
      <c r="O28" s="66"/>
      <c r="P28" s="67"/>
    </row>
    <row r="29" spans="1:14" ht="15">
      <c r="A29" s="115"/>
      <c r="B29" s="116" t="s">
        <v>26</v>
      </c>
      <c r="C29" s="76"/>
      <c r="D29" s="96"/>
      <c r="E29" s="117"/>
      <c r="F29" s="117"/>
      <c r="G29" s="96"/>
      <c r="H29" s="96"/>
      <c r="I29" s="96"/>
      <c r="J29" s="96"/>
      <c r="K29" s="96"/>
      <c r="L29" s="96"/>
      <c r="M29" s="97"/>
      <c r="N29" s="97"/>
    </row>
    <row r="30" spans="1:14" ht="15">
      <c r="A30" s="115"/>
      <c r="B30" s="118" t="s">
        <v>110</v>
      </c>
      <c r="C30" s="76"/>
      <c r="D30" s="96"/>
      <c r="E30" s="96"/>
      <c r="F30" s="96"/>
      <c r="G30" s="96"/>
      <c r="H30" s="96"/>
      <c r="I30" s="96"/>
      <c r="J30" s="96"/>
      <c r="K30" s="96"/>
      <c r="L30" s="96">
        <v>0</v>
      </c>
      <c r="M30" s="97">
        <v>0</v>
      </c>
      <c r="N30" s="97"/>
    </row>
    <row r="31" spans="1:14" ht="15">
      <c r="A31" s="115"/>
      <c r="B31" s="118" t="s">
        <v>111</v>
      </c>
      <c r="C31" s="76"/>
      <c r="D31" s="96"/>
      <c r="E31" s="96"/>
      <c r="F31" s="96"/>
      <c r="G31" s="96"/>
      <c r="H31" s="96"/>
      <c r="I31" s="96"/>
      <c r="J31" s="96"/>
      <c r="K31" s="96">
        <v>0</v>
      </c>
      <c r="L31" s="96">
        <v>0</v>
      </c>
      <c r="M31" s="97">
        <v>0</v>
      </c>
      <c r="N31" s="97"/>
    </row>
    <row r="32" spans="1:14" ht="15">
      <c r="A32" s="115"/>
      <c r="B32" s="118" t="s">
        <v>123</v>
      </c>
      <c r="C32" s="76"/>
      <c r="D32" s="96"/>
      <c r="E32" s="96"/>
      <c r="F32" s="96"/>
      <c r="G32" s="96"/>
      <c r="H32" s="96"/>
      <c r="I32" s="96"/>
      <c r="J32" s="96"/>
      <c r="K32" s="96">
        <v>0</v>
      </c>
      <c r="L32" s="96">
        <v>0</v>
      </c>
      <c r="M32" s="97">
        <v>0</v>
      </c>
      <c r="N32" s="97"/>
    </row>
    <row r="33" spans="1:14" ht="15">
      <c r="A33" s="115"/>
      <c r="B33" s="118" t="s">
        <v>124</v>
      </c>
      <c r="C33" s="76"/>
      <c r="D33" s="96"/>
      <c r="E33" s="96"/>
      <c r="F33" s="96"/>
      <c r="G33" s="96"/>
      <c r="H33" s="96"/>
      <c r="I33" s="96"/>
      <c r="J33" s="96"/>
      <c r="K33" s="96">
        <v>120</v>
      </c>
      <c r="L33" s="96">
        <v>160</v>
      </c>
      <c r="M33" s="97">
        <v>5000</v>
      </c>
      <c r="N33" s="97"/>
    </row>
    <row r="34" spans="1:14" ht="15">
      <c r="A34" s="115"/>
      <c r="B34" s="118" t="s">
        <v>43</v>
      </c>
      <c r="C34" s="76"/>
      <c r="D34" s="96"/>
      <c r="E34" s="96"/>
      <c r="F34" s="96"/>
      <c r="G34" s="96"/>
      <c r="H34" s="96"/>
      <c r="I34" s="96"/>
      <c r="J34" s="96"/>
      <c r="K34" s="96"/>
      <c r="L34" s="96"/>
      <c r="M34" s="97">
        <v>3000</v>
      </c>
      <c r="N34" s="97"/>
    </row>
    <row r="35" spans="1:14" ht="15.75" thickBot="1">
      <c r="A35" s="115"/>
      <c r="B35" s="118" t="s">
        <v>163</v>
      </c>
      <c r="C35" s="76"/>
      <c r="D35" s="96"/>
      <c r="E35" s="96"/>
      <c r="F35" s="96"/>
      <c r="G35" s="96"/>
      <c r="H35" s="96"/>
      <c r="I35" s="96"/>
      <c r="J35" s="96"/>
      <c r="K35" s="96">
        <v>180</v>
      </c>
      <c r="L35" s="96">
        <v>180</v>
      </c>
      <c r="M35" s="97">
        <v>5000</v>
      </c>
      <c r="N35" s="97"/>
    </row>
    <row r="36" spans="1:15" ht="15">
      <c r="A36" s="115"/>
      <c r="B36" s="118" t="s">
        <v>125</v>
      </c>
      <c r="C36" s="76"/>
      <c r="D36" s="96"/>
      <c r="E36" s="96"/>
      <c r="F36" s="96"/>
      <c r="G36" s="96"/>
      <c r="H36" s="96"/>
      <c r="I36" s="96"/>
      <c r="J36" s="96"/>
      <c r="K36" s="96"/>
      <c r="L36" s="96"/>
      <c r="M36" s="97">
        <v>0</v>
      </c>
      <c r="N36" s="97"/>
      <c r="O36" s="78" t="s">
        <v>134</v>
      </c>
    </row>
    <row r="37" spans="1:15" ht="15">
      <c r="A37" s="115"/>
      <c r="B37" s="79" t="s">
        <v>149</v>
      </c>
      <c r="C37" s="80"/>
      <c r="D37" s="86"/>
      <c r="E37" s="86"/>
      <c r="F37" s="86"/>
      <c r="G37" s="81"/>
      <c r="H37" s="81"/>
      <c r="I37" s="81"/>
      <c r="J37" s="81"/>
      <c r="K37" s="81">
        <f>SUM(K30:K36)</f>
        <v>300</v>
      </c>
      <c r="L37" s="81">
        <f>SUM(L30:L36)</f>
        <v>340</v>
      </c>
      <c r="M37" s="85"/>
      <c r="N37" s="83"/>
      <c r="O37" s="83">
        <f>SUM(G38:L38)+N38</f>
        <v>53930</v>
      </c>
    </row>
    <row r="38" spans="1:15" ht="15.75" thickBot="1">
      <c r="A38" s="115"/>
      <c r="B38" s="84" t="s">
        <v>150</v>
      </c>
      <c r="C38" s="80"/>
      <c r="D38" s="86"/>
      <c r="E38" s="86"/>
      <c r="F38" s="86"/>
      <c r="G38" s="85"/>
      <c r="H38" s="81"/>
      <c r="I38" s="81"/>
      <c r="J38" s="85"/>
      <c r="K38" s="85">
        <f>K37*M3</f>
        <v>19500</v>
      </c>
      <c r="L38" s="291">
        <f>L37*M4</f>
        <v>18700</v>
      </c>
      <c r="M38" s="83">
        <f>SUM(M29:M36)</f>
        <v>13000</v>
      </c>
      <c r="N38" s="83">
        <f>M38*1.21</f>
        <v>15730</v>
      </c>
      <c r="O38" s="89"/>
    </row>
    <row r="39" spans="1:14" ht="15">
      <c r="A39" s="109">
        <v>4</v>
      </c>
      <c r="B39" s="119" t="s">
        <v>44</v>
      </c>
      <c r="C39" s="111"/>
      <c r="D39" s="120"/>
      <c r="E39" s="120"/>
      <c r="F39" s="120"/>
      <c r="G39" s="120"/>
      <c r="H39" s="120"/>
      <c r="I39" s="120"/>
      <c r="J39" s="120"/>
      <c r="K39" s="120"/>
      <c r="L39" s="120"/>
      <c r="M39" s="121"/>
      <c r="N39" s="121"/>
    </row>
    <row r="40" spans="1:14" ht="15">
      <c r="A40" s="115"/>
      <c r="B40" s="122" t="s">
        <v>164</v>
      </c>
      <c r="C40" s="76"/>
      <c r="D40" s="96"/>
      <c r="E40" s="96"/>
      <c r="F40" s="96"/>
      <c r="G40" s="96"/>
      <c r="H40" s="96"/>
      <c r="I40" s="96"/>
      <c r="J40" s="96">
        <v>0</v>
      </c>
      <c r="K40" s="96">
        <v>0</v>
      </c>
      <c r="L40" s="96">
        <v>120</v>
      </c>
      <c r="M40" s="97">
        <v>1000</v>
      </c>
      <c r="N40" s="97">
        <f>M40*1.21</f>
        <v>1210</v>
      </c>
    </row>
    <row r="41" spans="1:14" ht="15">
      <c r="A41" s="115"/>
      <c r="B41" s="118" t="s">
        <v>106</v>
      </c>
      <c r="C41" s="76"/>
      <c r="D41" s="96"/>
      <c r="E41" s="96"/>
      <c r="F41" s="96"/>
      <c r="G41" s="96"/>
      <c r="H41" s="96"/>
      <c r="I41" s="96"/>
      <c r="J41" s="96"/>
      <c r="K41" s="96"/>
      <c r="L41" s="96"/>
      <c r="M41" s="97"/>
      <c r="N41" s="97"/>
    </row>
    <row r="42" spans="1:14" ht="15">
      <c r="A42" s="115"/>
      <c r="B42" s="118" t="s">
        <v>107</v>
      </c>
      <c r="C42" s="76"/>
      <c r="D42" s="96"/>
      <c r="E42" s="117"/>
      <c r="F42" s="117"/>
      <c r="G42" s="96"/>
      <c r="H42" s="96"/>
      <c r="I42" s="96"/>
      <c r="J42" s="96"/>
      <c r="K42" s="96"/>
      <c r="L42" s="96"/>
      <c r="M42" s="97"/>
      <c r="N42" s="97"/>
    </row>
    <row r="43" spans="1:14" ht="15">
      <c r="A43" s="115"/>
      <c r="B43" s="118" t="s">
        <v>108</v>
      </c>
      <c r="C43" s="7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97"/>
    </row>
    <row r="44" spans="1:14" ht="15.75" thickBot="1">
      <c r="A44" s="115"/>
      <c r="B44" s="118" t="s">
        <v>109</v>
      </c>
      <c r="C44" s="76"/>
      <c r="D44" s="96"/>
      <c r="E44" s="96"/>
      <c r="F44" s="96"/>
      <c r="G44" s="96"/>
      <c r="H44" s="96"/>
      <c r="I44" s="96"/>
      <c r="J44" s="96"/>
      <c r="K44" s="96"/>
      <c r="L44" s="96"/>
      <c r="M44" s="97"/>
      <c r="N44" s="97"/>
    </row>
    <row r="45" spans="1:15" ht="15">
      <c r="A45" s="115"/>
      <c r="B45" s="123" t="s">
        <v>67</v>
      </c>
      <c r="C45" s="76"/>
      <c r="D45" s="96"/>
      <c r="E45" s="117"/>
      <c r="F45" s="117"/>
      <c r="G45" s="96"/>
      <c r="H45" s="96"/>
      <c r="I45" s="96"/>
      <c r="J45" s="96">
        <v>0</v>
      </c>
      <c r="K45" s="96"/>
      <c r="L45" s="96">
        <v>120</v>
      </c>
      <c r="M45" s="97">
        <v>10000</v>
      </c>
      <c r="N45" s="97">
        <f>M45*1.21</f>
        <v>12100</v>
      </c>
      <c r="O45" s="78" t="s">
        <v>133</v>
      </c>
    </row>
    <row r="46" spans="1:15" ht="15">
      <c r="A46" s="115"/>
      <c r="B46" s="79" t="s">
        <v>149</v>
      </c>
      <c r="C46" s="80"/>
      <c r="D46" s="86"/>
      <c r="E46" s="86"/>
      <c r="F46" s="86"/>
      <c r="G46" s="86"/>
      <c r="H46" s="86"/>
      <c r="I46" s="86"/>
      <c r="J46" s="81">
        <f>SUM(J42:J45)</f>
        <v>0</v>
      </c>
      <c r="K46" s="81">
        <f>SUM(K41:K45)</f>
        <v>0</v>
      </c>
      <c r="L46" s="81">
        <f>SUM(L40:L45)</f>
        <v>240</v>
      </c>
      <c r="M46" s="85"/>
      <c r="N46" s="85"/>
      <c r="O46" s="83">
        <f>SUM(G47:L47)+N47</f>
        <v>26764.1</v>
      </c>
    </row>
    <row r="47" spans="1:15" ht="15.75" thickBot="1">
      <c r="A47" s="124"/>
      <c r="B47" s="84" t="s">
        <v>150</v>
      </c>
      <c r="C47" s="107"/>
      <c r="D47" s="108"/>
      <c r="E47" s="108"/>
      <c r="F47" s="108"/>
      <c r="G47" s="108"/>
      <c r="H47" s="108"/>
      <c r="I47" s="108"/>
      <c r="J47" s="87">
        <f>J46*M4</f>
        <v>0</v>
      </c>
      <c r="K47" s="87">
        <f>K46*M3</f>
        <v>0</v>
      </c>
      <c r="L47" s="292">
        <f>L46*M4</f>
        <v>13200</v>
      </c>
      <c r="M47" s="87">
        <f>SUM(M40:M45)</f>
        <v>11000</v>
      </c>
      <c r="N47" s="89">
        <f>N45+N40*1.21</f>
        <v>13564.1</v>
      </c>
      <c r="O47" s="125"/>
    </row>
    <row r="48" spans="1:14" ht="15">
      <c r="A48" s="126">
        <v>5</v>
      </c>
      <c r="B48" s="127" t="s">
        <v>53</v>
      </c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30"/>
      <c r="N48" s="130"/>
    </row>
    <row r="49" spans="1:14" ht="15">
      <c r="A49" s="131" t="s">
        <v>151</v>
      </c>
      <c r="B49" s="132" t="s">
        <v>52</v>
      </c>
      <c r="C49" s="7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97"/>
    </row>
    <row r="50" spans="1:14" ht="15">
      <c r="A50" s="133"/>
      <c r="B50" s="122" t="s">
        <v>161</v>
      </c>
      <c r="C50" s="76"/>
      <c r="D50" s="96"/>
      <c r="E50" s="96"/>
      <c r="F50" s="96"/>
      <c r="G50" s="96"/>
      <c r="H50" s="96"/>
      <c r="I50" s="96"/>
      <c r="J50" s="96"/>
      <c r="K50" s="96"/>
      <c r="L50" s="96"/>
      <c r="M50" s="97">
        <v>40000</v>
      </c>
      <c r="N50" s="97"/>
    </row>
    <row r="51" spans="1:14" ht="15">
      <c r="A51" s="133"/>
      <c r="B51" s="122" t="s">
        <v>51</v>
      </c>
      <c r="C51" s="76"/>
      <c r="D51" s="96"/>
      <c r="E51" s="96"/>
      <c r="F51" s="96"/>
      <c r="G51" s="96"/>
      <c r="H51" s="96"/>
      <c r="I51" s="96"/>
      <c r="J51" s="96"/>
      <c r="K51" s="96"/>
      <c r="L51" s="96"/>
      <c r="M51" s="97">
        <v>60000</v>
      </c>
      <c r="N51" s="97"/>
    </row>
    <row r="52" spans="1:14" ht="12.75" customHeight="1">
      <c r="A52" s="133"/>
      <c r="B52" s="118" t="s">
        <v>146</v>
      </c>
      <c r="C52" s="7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97"/>
    </row>
    <row r="53" spans="1:14" ht="15">
      <c r="A53" s="133"/>
      <c r="B53" s="122" t="s">
        <v>45</v>
      </c>
      <c r="C53" s="76"/>
      <c r="D53" s="96"/>
      <c r="E53" s="96"/>
      <c r="F53" s="96"/>
      <c r="G53" s="96"/>
      <c r="H53" s="96"/>
      <c r="I53" s="96"/>
      <c r="J53" s="96"/>
      <c r="K53" s="96"/>
      <c r="L53" s="96"/>
      <c r="M53" s="97">
        <v>80000</v>
      </c>
      <c r="N53" s="97"/>
    </row>
    <row r="54" spans="1:14" ht="29.25">
      <c r="A54" s="133"/>
      <c r="B54" s="122" t="s">
        <v>147</v>
      </c>
      <c r="C54" s="76"/>
      <c r="D54" s="96"/>
      <c r="E54" s="96"/>
      <c r="F54" s="96"/>
      <c r="G54" s="96"/>
      <c r="H54" s="96"/>
      <c r="I54" s="96"/>
      <c r="J54" s="96"/>
      <c r="K54" s="96">
        <f>12*40</f>
        <v>480</v>
      </c>
      <c r="L54" s="96">
        <v>80</v>
      </c>
      <c r="M54" s="97">
        <v>4000</v>
      </c>
      <c r="N54" s="97"/>
    </row>
    <row r="55" spans="1:14" ht="15">
      <c r="A55" s="133"/>
      <c r="B55" s="122" t="s">
        <v>144</v>
      </c>
      <c r="C55" s="76"/>
      <c r="D55" s="96"/>
      <c r="E55" s="96"/>
      <c r="F55" s="96"/>
      <c r="G55" s="96"/>
      <c r="H55" s="96"/>
      <c r="I55" s="96"/>
      <c r="J55" s="96"/>
      <c r="K55" s="96">
        <f>36*4</f>
        <v>144</v>
      </c>
      <c r="L55" s="96">
        <v>40</v>
      </c>
      <c r="M55" s="97">
        <f>260*18</f>
        <v>4680</v>
      </c>
      <c r="N55" s="97"/>
    </row>
    <row r="56" spans="1:14" ht="15">
      <c r="A56" s="133"/>
      <c r="B56" s="122" t="s">
        <v>50</v>
      </c>
      <c r="C56" s="76"/>
      <c r="D56" s="96"/>
      <c r="E56" s="96"/>
      <c r="F56" s="96"/>
      <c r="G56" s="96"/>
      <c r="H56" s="96"/>
      <c r="I56" s="96"/>
      <c r="J56" s="96"/>
      <c r="K56" s="96"/>
      <c r="L56" s="96"/>
      <c r="M56" s="97">
        <v>4000</v>
      </c>
      <c r="N56" s="97"/>
    </row>
    <row r="57" spans="1:14" ht="29.25">
      <c r="A57" s="133"/>
      <c r="B57" s="122" t="s">
        <v>148</v>
      </c>
      <c r="C57" s="76"/>
      <c r="D57" s="96"/>
      <c r="E57" s="96"/>
      <c r="F57" s="96"/>
      <c r="G57" s="96"/>
      <c r="H57" s="96"/>
      <c r="I57" s="96"/>
      <c r="J57" s="96"/>
      <c r="K57" s="96"/>
      <c r="L57" s="96"/>
      <c r="M57" s="97">
        <v>8000</v>
      </c>
      <c r="N57" s="97"/>
    </row>
    <row r="58" spans="1:14" ht="15.75" thickBot="1">
      <c r="A58" s="133"/>
      <c r="B58" s="122" t="s">
        <v>162</v>
      </c>
      <c r="C58" s="76"/>
      <c r="D58" s="96"/>
      <c r="E58" s="96"/>
      <c r="F58" s="96"/>
      <c r="G58" s="96"/>
      <c r="H58" s="96"/>
      <c r="I58" s="96"/>
      <c r="J58" s="96"/>
      <c r="K58" s="96"/>
      <c r="L58" s="96"/>
      <c r="M58" s="97">
        <v>8000</v>
      </c>
      <c r="N58" s="97"/>
    </row>
    <row r="59" spans="1:14" ht="15">
      <c r="A59" s="126" t="s">
        <v>152</v>
      </c>
      <c r="B59" s="127" t="s">
        <v>48</v>
      </c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30"/>
      <c r="N59" s="130"/>
    </row>
    <row r="60" spans="1:16" ht="15">
      <c r="A60" s="133"/>
      <c r="B60" s="122" t="s">
        <v>119</v>
      </c>
      <c r="C60" s="76"/>
      <c r="D60" s="96"/>
      <c r="E60" s="96"/>
      <c r="F60" s="96"/>
      <c r="G60" s="96"/>
      <c r="H60" s="96"/>
      <c r="I60" s="96"/>
      <c r="J60" s="96"/>
      <c r="K60" s="96"/>
      <c r="L60" s="96"/>
      <c r="M60" s="97">
        <v>4000</v>
      </c>
      <c r="N60" s="97"/>
      <c r="P60" s="29"/>
    </row>
    <row r="61" spans="1:16" ht="15">
      <c r="A61" s="133"/>
      <c r="B61" s="122" t="s">
        <v>120</v>
      </c>
      <c r="C61" s="76"/>
      <c r="D61" s="96"/>
      <c r="E61" s="96"/>
      <c r="F61" s="96"/>
      <c r="G61" s="96"/>
      <c r="H61" s="96"/>
      <c r="I61" s="96"/>
      <c r="J61" s="96"/>
      <c r="K61" s="96"/>
      <c r="L61" s="96">
        <v>432</v>
      </c>
      <c r="M61" s="97"/>
      <c r="N61" s="97"/>
      <c r="O61" s="34"/>
      <c r="P61" s="134"/>
    </row>
    <row r="62" spans="1:16" ht="15">
      <c r="A62" s="133"/>
      <c r="B62" s="118" t="s">
        <v>46</v>
      </c>
      <c r="C62" s="76"/>
      <c r="D62" s="96"/>
      <c r="E62" s="96"/>
      <c r="F62" s="96"/>
      <c r="G62" s="96"/>
      <c r="H62" s="96"/>
      <c r="I62" s="96"/>
      <c r="J62" s="96"/>
      <c r="K62" s="96"/>
      <c r="L62" s="96"/>
      <c r="M62" s="97">
        <v>10000</v>
      </c>
      <c r="N62" s="97"/>
      <c r="O62" s="34"/>
      <c r="P62" s="134"/>
    </row>
    <row r="63" spans="1:16" ht="13.5" customHeight="1" thickBot="1">
      <c r="A63" s="133"/>
      <c r="B63" s="118" t="s">
        <v>47</v>
      </c>
      <c r="C63" s="76"/>
      <c r="D63" s="96"/>
      <c r="E63" s="96"/>
      <c r="F63" s="96"/>
      <c r="G63" s="96"/>
      <c r="H63" s="96"/>
      <c r="I63" s="96"/>
      <c r="J63" s="96"/>
      <c r="K63" s="96"/>
      <c r="L63" s="96"/>
      <c r="M63" s="97">
        <v>20000</v>
      </c>
      <c r="N63" s="97"/>
      <c r="O63" s="34"/>
      <c r="P63" s="134"/>
    </row>
    <row r="64" spans="1:15" ht="15">
      <c r="A64" s="133"/>
      <c r="B64" s="118" t="s">
        <v>49</v>
      </c>
      <c r="C64" s="76"/>
      <c r="D64" s="96"/>
      <c r="E64" s="96"/>
      <c r="F64" s="96"/>
      <c r="G64" s="96"/>
      <c r="H64" s="96"/>
      <c r="I64" s="96"/>
      <c r="J64" s="96"/>
      <c r="K64" s="96"/>
      <c r="L64" s="96"/>
      <c r="M64" s="97">
        <v>5000</v>
      </c>
      <c r="N64" s="97"/>
      <c r="O64" s="78" t="s">
        <v>133</v>
      </c>
    </row>
    <row r="65" spans="1:15" ht="15">
      <c r="A65" s="133"/>
      <c r="B65" s="79" t="s">
        <v>149</v>
      </c>
      <c r="C65" s="80"/>
      <c r="D65" s="86"/>
      <c r="E65" s="86"/>
      <c r="F65" s="86"/>
      <c r="G65" s="86"/>
      <c r="H65" s="86"/>
      <c r="I65" s="86"/>
      <c r="J65" s="86"/>
      <c r="K65" s="81">
        <f>SUM(K50:K64)</f>
        <v>624</v>
      </c>
      <c r="L65" s="81">
        <f>SUM(L50:L64)</f>
        <v>552</v>
      </c>
      <c r="M65" s="85">
        <f>SUM(M50:M64)</f>
        <v>247680</v>
      </c>
      <c r="N65" s="85">
        <f>M65*1.21</f>
        <v>299692.8</v>
      </c>
      <c r="O65" s="135">
        <f>N65+L66+K66</f>
        <v>370612.8</v>
      </c>
    </row>
    <row r="66" spans="1:15" ht="15.75" thickBot="1">
      <c r="A66" s="136"/>
      <c r="B66" s="84" t="s">
        <v>150</v>
      </c>
      <c r="C66" s="107"/>
      <c r="D66" s="108"/>
      <c r="E66" s="108"/>
      <c r="F66" s="108"/>
      <c r="G66" s="108"/>
      <c r="H66" s="108"/>
      <c r="I66" s="108"/>
      <c r="J66" s="108"/>
      <c r="K66" s="87">
        <f>K65*M3</f>
        <v>40560</v>
      </c>
      <c r="L66" s="292">
        <f>L65*M4</f>
        <v>30360</v>
      </c>
      <c r="M66" s="87"/>
      <c r="N66" s="89"/>
      <c r="O66" s="137"/>
    </row>
    <row r="67" ht="15.75" thickBot="1"/>
    <row r="68" spans="1:10" ht="15">
      <c r="A68" s="40" t="s">
        <v>11</v>
      </c>
      <c r="B68" s="138" t="s">
        <v>13</v>
      </c>
      <c r="C68" s="42"/>
      <c r="D68" s="139" t="s">
        <v>6</v>
      </c>
      <c r="E68" s="139" t="s">
        <v>4</v>
      </c>
      <c r="F68" s="139" t="s">
        <v>3</v>
      </c>
      <c r="G68" s="139" t="s">
        <v>27</v>
      </c>
      <c r="H68" s="140"/>
      <c r="I68" s="141"/>
      <c r="J68" s="142"/>
    </row>
    <row r="69" spans="1:16" s="146" customFormat="1" ht="15.75" thickBot="1">
      <c r="A69" s="54" t="s">
        <v>12</v>
      </c>
      <c r="B69" s="143"/>
      <c r="C69" s="144"/>
      <c r="D69" s="145" t="s">
        <v>7</v>
      </c>
      <c r="E69" s="145" t="s">
        <v>5</v>
      </c>
      <c r="F69" s="145" t="s">
        <v>137</v>
      </c>
      <c r="G69" s="145" t="s">
        <v>23</v>
      </c>
      <c r="H69" s="145"/>
      <c r="I69" s="141"/>
      <c r="J69" s="142"/>
      <c r="K69" s="28"/>
      <c r="L69" s="28"/>
      <c r="M69" s="29"/>
      <c r="N69" s="29"/>
      <c r="O69" s="28"/>
      <c r="P69" s="29"/>
    </row>
    <row r="70" spans="1:10" ht="15.75" thickBot="1">
      <c r="A70" s="147">
        <v>6</v>
      </c>
      <c r="B70" s="148" t="s">
        <v>70</v>
      </c>
      <c r="C70" s="149"/>
      <c r="D70" s="150">
        <f>SUM(D71:D75)</f>
        <v>39</v>
      </c>
      <c r="E70" s="151" t="s">
        <v>10</v>
      </c>
      <c r="F70" s="152"/>
      <c r="G70" s="152"/>
      <c r="H70" s="153"/>
      <c r="I70" s="141"/>
      <c r="J70" s="142"/>
    </row>
    <row r="71" spans="1:16" s="68" customFormat="1" ht="15">
      <c r="A71" s="154" t="s">
        <v>141</v>
      </c>
      <c r="B71" s="155" t="s">
        <v>69</v>
      </c>
      <c r="C71" s="156"/>
      <c r="D71" s="72"/>
      <c r="E71" s="74"/>
      <c r="F71" s="74"/>
      <c r="G71" s="157"/>
      <c r="H71" s="158"/>
      <c r="I71" s="159"/>
      <c r="J71" s="159" t="s">
        <v>102</v>
      </c>
      <c r="K71" s="159" t="s">
        <v>103</v>
      </c>
      <c r="L71" s="160"/>
      <c r="M71" s="67"/>
      <c r="N71" s="67"/>
      <c r="O71" s="66"/>
      <c r="P71" s="67"/>
    </row>
    <row r="72" spans="1:16" s="68" customFormat="1" ht="15">
      <c r="A72" s="161"/>
      <c r="B72" s="162" t="s">
        <v>8</v>
      </c>
      <c r="C72" s="156"/>
      <c r="D72" s="74">
        <v>3</v>
      </c>
      <c r="E72" s="74">
        <v>1</v>
      </c>
      <c r="F72" s="74">
        <v>1</v>
      </c>
      <c r="G72" s="163">
        <f>F72*E72*D72*8</f>
        <v>24</v>
      </c>
      <c r="H72" s="158"/>
      <c r="I72" s="81" t="s">
        <v>121</v>
      </c>
      <c r="J72" s="86">
        <f>G74+G73+G72</f>
        <v>312</v>
      </c>
      <c r="K72" s="83">
        <f>J72*M4</f>
        <v>17160</v>
      </c>
      <c r="L72" s="160"/>
      <c r="M72" s="67"/>
      <c r="N72" s="67"/>
      <c r="O72" s="66"/>
      <c r="P72" s="67"/>
    </row>
    <row r="73" spans="1:16" s="68" customFormat="1" ht="15.75" thickBot="1">
      <c r="A73" s="164" t="s">
        <v>139</v>
      </c>
      <c r="B73" s="155" t="s">
        <v>68</v>
      </c>
      <c r="C73" s="156"/>
      <c r="D73" s="74">
        <v>18</v>
      </c>
      <c r="E73" s="74">
        <v>1</v>
      </c>
      <c r="F73" s="74">
        <v>1</v>
      </c>
      <c r="G73" s="163">
        <f>F73*E73*D73*8</f>
        <v>144</v>
      </c>
      <c r="H73" s="158"/>
      <c r="I73" s="108"/>
      <c r="J73" s="108"/>
      <c r="K73" s="108"/>
      <c r="L73" s="160"/>
      <c r="M73" s="67"/>
      <c r="N73" s="67"/>
      <c r="O73" s="66"/>
      <c r="P73" s="67"/>
    </row>
    <row r="74" spans="1:16" s="68" customFormat="1" ht="15">
      <c r="A74" s="164" t="s">
        <v>140</v>
      </c>
      <c r="B74" s="155" t="s">
        <v>76</v>
      </c>
      <c r="C74" s="156"/>
      <c r="D74" s="74">
        <v>18</v>
      </c>
      <c r="E74" s="74">
        <v>1</v>
      </c>
      <c r="F74" s="74">
        <v>1</v>
      </c>
      <c r="G74" s="163">
        <f>F74*E74*D74*8</f>
        <v>144</v>
      </c>
      <c r="H74" s="158"/>
      <c r="I74" s="160"/>
      <c r="J74" s="160"/>
      <c r="K74" s="160"/>
      <c r="L74" s="160"/>
      <c r="M74" s="67"/>
      <c r="N74" s="67"/>
      <c r="O74" s="66"/>
      <c r="P74" s="67"/>
    </row>
    <row r="75" spans="1:16" s="68" customFormat="1" ht="15.75" thickBot="1">
      <c r="A75" s="165"/>
      <c r="B75" s="166"/>
      <c r="C75" s="167"/>
      <c r="D75" s="168"/>
      <c r="E75" s="168"/>
      <c r="F75" s="168"/>
      <c r="G75" s="169"/>
      <c r="H75" s="170"/>
      <c r="I75" s="160"/>
      <c r="J75" s="160"/>
      <c r="K75" s="101"/>
      <c r="L75" s="160"/>
      <c r="M75" s="67"/>
      <c r="N75" s="67"/>
      <c r="O75" s="66"/>
      <c r="P75" s="67"/>
    </row>
    <row r="76" spans="1:16" s="68" customFormat="1" ht="15">
      <c r="A76" s="171"/>
      <c r="B76" s="172"/>
      <c r="C76" s="156"/>
      <c r="D76" s="101"/>
      <c r="E76" s="101"/>
      <c r="F76" s="101"/>
      <c r="G76" s="101"/>
      <c r="H76" s="101"/>
      <c r="I76" s="160"/>
      <c r="J76" s="160"/>
      <c r="K76" s="160"/>
      <c r="L76" s="160"/>
      <c r="M76" s="67"/>
      <c r="N76" s="67"/>
      <c r="O76" s="66"/>
      <c r="P76" s="67"/>
    </row>
    <row r="77" spans="1:16" s="68" customFormat="1" ht="15.75" thickBot="1">
      <c r="A77" s="171"/>
      <c r="B77" s="172"/>
      <c r="C77" s="156"/>
      <c r="D77" s="173"/>
      <c r="E77" s="101"/>
      <c r="F77" s="101"/>
      <c r="G77" s="101"/>
      <c r="H77" s="101"/>
      <c r="I77" s="174"/>
      <c r="J77" s="160"/>
      <c r="K77" s="160"/>
      <c r="L77" s="160"/>
      <c r="M77" s="67"/>
      <c r="N77" s="67"/>
      <c r="O77" s="66"/>
      <c r="P77" s="67"/>
    </row>
    <row r="78" spans="1:16" s="68" customFormat="1" ht="15">
      <c r="A78" s="40" t="s">
        <v>11</v>
      </c>
      <c r="B78" s="138" t="s">
        <v>13</v>
      </c>
      <c r="C78" s="42"/>
      <c r="D78" s="139" t="s">
        <v>6</v>
      </c>
      <c r="E78" s="139" t="s">
        <v>4</v>
      </c>
      <c r="F78" s="139" t="s">
        <v>3</v>
      </c>
      <c r="G78" s="139" t="s">
        <v>3</v>
      </c>
      <c r="H78" s="140"/>
      <c r="I78" s="139" t="s">
        <v>6</v>
      </c>
      <c r="J78" s="139" t="s">
        <v>4</v>
      </c>
      <c r="K78" s="139" t="s">
        <v>3</v>
      </c>
      <c r="L78" s="139" t="s">
        <v>3</v>
      </c>
      <c r="M78" s="175" t="s">
        <v>3</v>
      </c>
      <c r="N78" s="175" t="s">
        <v>24</v>
      </c>
      <c r="O78" s="139" t="s">
        <v>21</v>
      </c>
      <c r="P78" s="176"/>
    </row>
    <row r="79" spans="1:16" s="68" customFormat="1" ht="15.75" thickBot="1">
      <c r="A79" s="54" t="s">
        <v>12</v>
      </c>
      <c r="B79" s="143"/>
      <c r="C79" s="144"/>
      <c r="D79" s="145" t="s">
        <v>7</v>
      </c>
      <c r="E79" s="145" t="s">
        <v>5</v>
      </c>
      <c r="F79" s="145" t="s">
        <v>2</v>
      </c>
      <c r="G79" s="145" t="s">
        <v>23</v>
      </c>
      <c r="H79" s="145"/>
      <c r="I79" s="145" t="s">
        <v>7</v>
      </c>
      <c r="J79" s="145" t="s">
        <v>5</v>
      </c>
      <c r="K79" s="145" t="s">
        <v>2</v>
      </c>
      <c r="L79" s="145" t="s">
        <v>23</v>
      </c>
      <c r="M79" s="177" t="s">
        <v>20</v>
      </c>
      <c r="N79" s="177" t="s">
        <v>25</v>
      </c>
      <c r="O79" s="145" t="s">
        <v>24</v>
      </c>
      <c r="P79" s="176"/>
    </row>
    <row r="80" spans="1:15" ht="15">
      <c r="A80" s="178">
        <v>7</v>
      </c>
      <c r="B80" s="148" t="s">
        <v>77</v>
      </c>
      <c r="C80" s="149"/>
      <c r="D80" s="179">
        <f>D81+D84</f>
        <v>11</v>
      </c>
      <c r="E80" s="151" t="s">
        <v>22</v>
      </c>
      <c r="F80" s="152"/>
      <c r="G80" s="152"/>
      <c r="H80" s="180"/>
      <c r="I80" s="150">
        <f>I81+I84</f>
        <v>4.5</v>
      </c>
      <c r="J80" s="151" t="s">
        <v>99</v>
      </c>
      <c r="K80" s="152"/>
      <c r="L80" s="152"/>
      <c r="M80" s="181"/>
      <c r="N80" s="181"/>
      <c r="O80" s="182"/>
    </row>
    <row r="81" spans="1:16" s="68" customFormat="1" ht="15">
      <c r="A81" s="154" t="s">
        <v>138</v>
      </c>
      <c r="B81" s="172" t="s">
        <v>78</v>
      </c>
      <c r="C81" s="156"/>
      <c r="D81" s="72">
        <f>SUM(D82:D83)</f>
        <v>2</v>
      </c>
      <c r="E81" s="72"/>
      <c r="F81" s="74"/>
      <c r="G81" s="142">
        <f>SUM(G82:G83)</f>
        <v>48</v>
      </c>
      <c r="H81" s="183"/>
      <c r="I81" s="81">
        <f>SUM(I82:I83)</f>
        <v>0.5</v>
      </c>
      <c r="J81" s="86"/>
      <c r="K81" s="86"/>
      <c r="L81" s="81">
        <f>SUM(L82:L83)</f>
        <v>8</v>
      </c>
      <c r="M81" s="184">
        <v>17</v>
      </c>
      <c r="N81" s="185">
        <f>L81*M81</f>
        <v>136</v>
      </c>
      <c r="O81" s="186">
        <f>N81+G81</f>
        <v>184</v>
      </c>
      <c r="P81" s="67"/>
    </row>
    <row r="82" spans="1:15" ht="15">
      <c r="A82" s="164"/>
      <c r="B82" s="162" t="s">
        <v>79</v>
      </c>
      <c r="C82" s="187"/>
      <c r="D82" s="96">
        <v>2</v>
      </c>
      <c r="E82" s="96">
        <v>1</v>
      </c>
      <c r="F82" s="96">
        <v>3</v>
      </c>
      <c r="G82" s="188">
        <f>F82*E82*D82*8</f>
        <v>48</v>
      </c>
      <c r="H82" s="183"/>
      <c r="I82" s="96">
        <v>0.5</v>
      </c>
      <c r="J82" s="96">
        <v>1</v>
      </c>
      <c r="K82" s="96">
        <v>2</v>
      </c>
      <c r="L82" s="96">
        <f>K82*J82*I82*8</f>
        <v>8</v>
      </c>
      <c r="M82" s="189"/>
      <c r="N82" s="190"/>
      <c r="O82" s="186"/>
    </row>
    <row r="83" spans="1:15" ht="15">
      <c r="A83" s="164"/>
      <c r="B83" s="162"/>
      <c r="C83" s="187"/>
      <c r="D83" s="96"/>
      <c r="E83" s="96"/>
      <c r="F83" s="96"/>
      <c r="G83" s="188"/>
      <c r="H83" s="183"/>
      <c r="I83" s="96"/>
      <c r="J83" s="96"/>
      <c r="K83" s="96"/>
      <c r="L83" s="96"/>
      <c r="M83" s="189"/>
      <c r="N83" s="190"/>
      <c r="O83" s="186"/>
    </row>
    <row r="84" spans="1:16" s="146" customFormat="1" ht="15">
      <c r="A84" s="164" t="s">
        <v>153</v>
      </c>
      <c r="B84" s="155" t="s">
        <v>88</v>
      </c>
      <c r="C84" s="191"/>
      <c r="D84" s="192">
        <f>SUM(D85:D93)</f>
        <v>9</v>
      </c>
      <c r="E84" s="192"/>
      <c r="F84" s="192"/>
      <c r="G84" s="193">
        <f>SUM(G85:G92)</f>
        <v>120</v>
      </c>
      <c r="H84" s="194"/>
      <c r="I84" s="81">
        <f>SUM(I85:I93)</f>
        <v>4</v>
      </c>
      <c r="J84" s="81"/>
      <c r="K84" s="81"/>
      <c r="L84" s="81">
        <f>SUM(L85:L93)</f>
        <v>50</v>
      </c>
      <c r="M84" s="195">
        <v>17</v>
      </c>
      <c r="N84" s="185">
        <f>L84*M84</f>
        <v>850</v>
      </c>
      <c r="O84" s="186">
        <f>N84+G84</f>
        <v>970</v>
      </c>
      <c r="P84" s="29"/>
    </row>
    <row r="85" spans="1:16" s="68" customFormat="1" ht="15">
      <c r="A85" s="164"/>
      <c r="B85" s="162" t="s">
        <v>86</v>
      </c>
      <c r="C85" s="156"/>
      <c r="D85" s="74">
        <v>1</v>
      </c>
      <c r="E85" s="74">
        <v>1</v>
      </c>
      <c r="F85" s="74">
        <v>2</v>
      </c>
      <c r="G85" s="188">
        <f aca="true" t="shared" si="0" ref="G85:G93">F85*E85*D85*8</f>
        <v>16</v>
      </c>
      <c r="H85" s="183"/>
      <c r="I85" s="74">
        <v>0.5</v>
      </c>
      <c r="J85" s="74">
        <v>1</v>
      </c>
      <c r="K85" s="74">
        <v>1.5</v>
      </c>
      <c r="L85" s="96">
        <f aca="true" t="shared" si="1" ref="L85:L93">K85*J85*I85*8</f>
        <v>6</v>
      </c>
      <c r="M85" s="196">
        <v>17</v>
      </c>
      <c r="N85" s="197"/>
      <c r="O85" s="186"/>
      <c r="P85" s="67"/>
    </row>
    <row r="86" spans="1:15" ht="15">
      <c r="A86" s="164"/>
      <c r="B86" s="162" t="s">
        <v>87</v>
      </c>
      <c r="C86" s="187"/>
      <c r="D86" s="96">
        <v>0</v>
      </c>
      <c r="E86" s="96">
        <v>0</v>
      </c>
      <c r="F86" s="96">
        <v>0</v>
      </c>
      <c r="G86" s="188">
        <f t="shared" si="0"/>
        <v>0</v>
      </c>
      <c r="H86" s="183"/>
      <c r="I86" s="96">
        <v>0</v>
      </c>
      <c r="J86" s="96">
        <v>0</v>
      </c>
      <c r="K86" s="96">
        <v>0</v>
      </c>
      <c r="L86" s="96">
        <f t="shared" si="1"/>
        <v>0</v>
      </c>
      <c r="M86" s="189"/>
      <c r="N86" s="190"/>
      <c r="O86" s="186"/>
    </row>
    <row r="87" spans="1:15" ht="15">
      <c r="A87" s="164"/>
      <c r="B87" s="162" t="s">
        <v>80</v>
      </c>
      <c r="C87" s="187"/>
      <c r="D87" s="96">
        <v>2</v>
      </c>
      <c r="E87" s="96">
        <v>1</v>
      </c>
      <c r="F87" s="96">
        <v>2</v>
      </c>
      <c r="G87" s="188">
        <f t="shared" si="0"/>
        <v>32</v>
      </c>
      <c r="H87" s="183"/>
      <c r="I87" s="96">
        <v>0.5</v>
      </c>
      <c r="J87" s="96">
        <v>1</v>
      </c>
      <c r="K87" s="96">
        <v>1.5</v>
      </c>
      <c r="L87" s="96">
        <f t="shared" si="1"/>
        <v>6</v>
      </c>
      <c r="M87" s="189"/>
      <c r="N87" s="190"/>
      <c r="O87" s="186"/>
    </row>
    <row r="88" spans="1:15" ht="15">
      <c r="A88" s="161"/>
      <c r="B88" s="162" t="s">
        <v>81</v>
      </c>
      <c r="C88" s="187"/>
      <c r="D88" s="96">
        <v>1</v>
      </c>
      <c r="E88" s="96">
        <v>1</v>
      </c>
      <c r="F88" s="96">
        <v>2</v>
      </c>
      <c r="G88" s="188">
        <f t="shared" si="0"/>
        <v>16</v>
      </c>
      <c r="H88" s="183"/>
      <c r="I88" s="96">
        <v>0.5</v>
      </c>
      <c r="J88" s="96">
        <v>1</v>
      </c>
      <c r="K88" s="96">
        <v>1.5</v>
      </c>
      <c r="L88" s="96">
        <f t="shared" si="1"/>
        <v>6</v>
      </c>
      <c r="M88" s="189"/>
      <c r="N88" s="190"/>
      <c r="O88" s="186"/>
    </row>
    <row r="89" spans="1:15" ht="15">
      <c r="A89" s="161"/>
      <c r="B89" s="162" t="s">
        <v>82</v>
      </c>
      <c r="C89" s="187"/>
      <c r="D89" s="96">
        <v>1</v>
      </c>
      <c r="E89" s="96">
        <v>1</v>
      </c>
      <c r="F89" s="96">
        <v>2</v>
      </c>
      <c r="G89" s="188">
        <f t="shared" si="0"/>
        <v>16</v>
      </c>
      <c r="H89" s="183"/>
      <c r="I89" s="96">
        <v>0.5</v>
      </c>
      <c r="J89" s="96">
        <v>1</v>
      </c>
      <c r="K89" s="96">
        <v>1.5</v>
      </c>
      <c r="L89" s="96">
        <f t="shared" si="1"/>
        <v>6</v>
      </c>
      <c r="M89" s="189"/>
      <c r="N89" s="190"/>
      <c r="O89" s="186"/>
    </row>
    <row r="90" spans="1:15" ht="15">
      <c r="A90" s="161"/>
      <c r="B90" s="162" t="s">
        <v>83</v>
      </c>
      <c r="C90" s="187"/>
      <c r="D90" s="96">
        <v>1</v>
      </c>
      <c r="E90" s="96">
        <v>1</v>
      </c>
      <c r="F90" s="96">
        <v>2</v>
      </c>
      <c r="G90" s="188">
        <f t="shared" si="0"/>
        <v>16</v>
      </c>
      <c r="H90" s="183"/>
      <c r="I90" s="96">
        <v>0.5</v>
      </c>
      <c r="J90" s="96">
        <v>1</v>
      </c>
      <c r="K90" s="96">
        <v>1.5</v>
      </c>
      <c r="L90" s="96">
        <f t="shared" si="1"/>
        <v>6</v>
      </c>
      <c r="M90" s="189"/>
      <c r="N90" s="190"/>
      <c r="O90" s="186"/>
    </row>
    <row r="91" spans="1:15" ht="15.75" thickBot="1">
      <c r="A91" s="161"/>
      <c r="B91" s="162" t="s">
        <v>84</v>
      </c>
      <c r="C91" s="187"/>
      <c r="D91" s="96">
        <v>1</v>
      </c>
      <c r="E91" s="96">
        <v>1</v>
      </c>
      <c r="F91" s="96">
        <v>2</v>
      </c>
      <c r="G91" s="188">
        <f t="shared" si="0"/>
        <v>16</v>
      </c>
      <c r="H91" s="183"/>
      <c r="I91" s="96">
        <v>0.5</v>
      </c>
      <c r="J91" s="96">
        <v>1</v>
      </c>
      <c r="K91" s="96">
        <v>1.5</v>
      </c>
      <c r="L91" s="96">
        <f t="shared" si="1"/>
        <v>6</v>
      </c>
      <c r="M91" s="189"/>
      <c r="N91" s="190"/>
      <c r="O91" s="186"/>
    </row>
    <row r="92" spans="1:15" ht="15.75" thickBot="1">
      <c r="A92" s="161"/>
      <c r="B92" s="162" t="s">
        <v>85</v>
      </c>
      <c r="C92" s="187"/>
      <c r="D92" s="96">
        <v>1</v>
      </c>
      <c r="E92" s="96">
        <v>1</v>
      </c>
      <c r="F92" s="96">
        <v>1</v>
      </c>
      <c r="G92" s="188">
        <f t="shared" si="0"/>
        <v>8</v>
      </c>
      <c r="H92" s="183"/>
      <c r="I92" s="96">
        <v>0.5</v>
      </c>
      <c r="J92" s="96">
        <v>1</v>
      </c>
      <c r="K92" s="96">
        <v>1.5</v>
      </c>
      <c r="L92" s="96">
        <f t="shared" si="1"/>
        <v>6</v>
      </c>
      <c r="M92" s="189"/>
      <c r="N92" s="198"/>
      <c r="O92" s="294">
        <f>SUM(O81:O91)</f>
        <v>1154</v>
      </c>
    </row>
    <row r="93" spans="1:15" ht="15">
      <c r="A93" s="161"/>
      <c r="B93" s="162" t="s">
        <v>89</v>
      </c>
      <c r="C93" s="187"/>
      <c r="D93" s="96">
        <v>1</v>
      </c>
      <c r="E93" s="96">
        <v>1</v>
      </c>
      <c r="F93" s="96">
        <v>3</v>
      </c>
      <c r="G93" s="188">
        <f t="shared" si="0"/>
        <v>24</v>
      </c>
      <c r="H93" s="183"/>
      <c r="I93" s="96">
        <v>0.5</v>
      </c>
      <c r="J93" s="96">
        <v>1</v>
      </c>
      <c r="K93" s="96">
        <v>2</v>
      </c>
      <c r="L93" s="96">
        <f t="shared" si="1"/>
        <v>8</v>
      </c>
      <c r="M93" s="189"/>
      <c r="N93" s="81" t="s">
        <v>21</v>
      </c>
      <c r="O93" s="83">
        <f>O92*M4</f>
        <v>63470</v>
      </c>
    </row>
    <row r="94" spans="1:15" ht="15.75" thickBot="1">
      <c r="A94" s="165"/>
      <c r="B94" s="199"/>
      <c r="C94" s="200"/>
      <c r="D94" s="201"/>
      <c r="E94" s="201"/>
      <c r="F94" s="201"/>
      <c r="G94" s="202"/>
      <c r="H94" s="203"/>
      <c r="I94" s="201"/>
      <c r="J94" s="201"/>
      <c r="K94" s="201"/>
      <c r="L94" s="201"/>
      <c r="M94" s="204"/>
      <c r="N94" s="87"/>
      <c r="O94" s="88"/>
    </row>
    <row r="95" spans="1:15" ht="15">
      <c r="A95" s="147">
        <v>8</v>
      </c>
      <c r="B95" s="205" t="s">
        <v>90</v>
      </c>
      <c r="C95" s="149"/>
      <c r="D95" s="150">
        <f>D96+D104+D106</f>
        <v>6</v>
      </c>
      <c r="E95" s="151" t="s">
        <v>22</v>
      </c>
      <c r="F95" s="152"/>
      <c r="G95" s="152"/>
      <c r="H95" s="180"/>
      <c r="I95" s="150">
        <f>I96+I104+I106</f>
        <v>1.5</v>
      </c>
      <c r="J95" s="151" t="s">
        <v>99</v>
      </c>
      <c r="K95" s="152"/>
      <c r="L95" s="152"/>
      <c r="M95" s="181"/>
      <c r="N95" s="181"/>
      <c r="O95" s="206"/>
    </row>
    <row r="96" spans="1:16" s="68" customFormat="1" ht="15">
      <c r="A96" s="207" t="s">
        <v>154</v>
      </c>
      <c r="B96" s="172" t="s">
        <v>91</v>
      </c>
      <c r="C96" s="156"/>
      <c r="D96" s="74">
        <v>2</v>
      </c>
      <c r="E96" s="74">
        <v>1</v>
      </c>
      <c r="F96" s="74">
        <v>2</v>
      </c>
      <c r="G96" s="163">
        <f>F96*E96*D96*8</f>
        <v>32</v>
      </c>
      <c r="H96" s="208"/>
      <c r="I96" s="209">
        <v>1</v>
      </c>
      <c r="J96" s="74">
        <v>1</v>
      </c>
      <c r="K96" s="74">
        <v>1</v>
      </c>
      <c r="L96" s="74">
        <f>K96*J96*I96*8</f>
        <v>8</v>
      </c>
      <c r="M96" s="196">
        <v>17</v>
      </c>
      <c r="N96" s="210">
        <f>M96*L96</f>
        <v>136</v>
      </c>
      <c r="O96" s="185">
        <f>N96+G96</f>
        <v>168</v>
      </c>
      <c r="P96" s="67"/>
    </row>
    <row r="97" spans="1:16" s="68" customFormat="1" ht="15">
      <c r="A97" s="207"/>
      <c r="B97" s="172" t="s">
        <v>92</v>
      </c>
      <c r="C97" s="156"/>
      <c r="D97" s="72"/>
      <c r="E97" s="74"/>
      <c r="F97" s="74"/>
      <c r="G97" s="163"/>
      <c r="H97" s="208"/>
      <c r="I97" s="209"/>
      <c r="J97" s="74"/>
      <c r="K97" s="74"/>
      <c r="L97" s="74"/>
      <c r="M97" s="196"/>
      <c r="N97" s="210"/>
      <c r="O97" s="81"/>
      <c r="P97" s="67"/>
    </row>
    <row r="98" spans="1:16" s="68" customFormat="1" ht="13.5" customHeight="1">
      <c r="A98" s="207"/>
      <c r="B98" s="172" t="s">
        <v>93</v>
      </c>
      <c r="C98" s="156"/>
      <c r="D98" s="72"/>
      <c r="E98" s="74"/>
      <c r="F98" s="74"/>
      <c r="G98" s="163"/>
      <c r="H98" s="208"/>
      <c r="I98" s="209"/>
      <c r="J98" s="74"/>
      <c r="K98" s="74"/>
      <c r="L98" s="74"/>
      <c r="M98" s="196"/>
      <c r="N98" s="210"/>
      <c r="O98" s="81"/>
      <c r="P98" s="67"/>
    </row>
    <row r="99" spans="1:16" s="68" customFormat="1" ht="13.5" customHeight="1">
      <c r="A99" s="207"/>
      <c r="B99" s="172" t="s">
        <v>94</v>
      </c>
      <c r="C99" s="156"/>
      <c r="D99" s="72"/>
      <c r="E99" s="74"/>
      <c r="F99" s="74"/>
      <c r="G99" s="163"/>
      <c r="H99" s="208"/>
      <c r="I99" s="209"/>
      <c r="J99" s="74"/>
      <c r="K99" s="74"/>
      <c r="L99" s="74"/>
      <c r="M99" s="196"/>
      <c r="N99" s="210"/>
      <c r="O99" s="81"/>
      <c r="P99" s="67"/>
    </row>
    <row r="100" spans="1:16" s="68" customFormat="1" ht="15">
      <c r="A100" s="207"/>
      <c r="B100" s="172" t="s">
        <v>95</v>
      </c>
      <c r="C100" s="156"/>
      <c r="D100" s="72"/>
      <c r="E100" s="74"/>
      <c r="F100" s="74"/>
      <c r="G100" s="163"/>
      <c r="H100" s="208"/>
      <c r="I100" s="209"/>
      <c r="J100" s="74"/>
      <c r="K100" s="74"/>
      <c r="L100" s="74"/>
      <c r="M100" s="196"/>
      <c r="N100" s="210"/>
      <c r="O100" s="81"/>
      <c r="P100" s="67"/>
    </row>
    <row r="101" spans="1:16" s="68" customFormat="1" ht="29.25">
      <c r="A101" s="207"/>
      <c r="B101" s="172" t="s">
        <v>96</v>
      </c>
      <c r="C101" s="156"/>
      <c r="D101" s="72"/>
      <c r="E101" s="74"/>
      <c r="F101" s="74"/>
      <c r="G101" s="163"/>
      <c r="H101" s="208"/>
      <c r="I101" s="209"/>
      <c r="J101" s="74"/>
      <c r="K101" s="74"/>
      <c r="L101" s="74"/>
      <c r="M101" s="196"/>
      <c r="N101" s="210"/>
      <c r="O101" s="81"/>
      <c r="P101" s="67"/>
    </row>
    <row r="102" spans="1:16" s="68" customFormat="1" ht="29.25">
      <c r="A102" s="207"/>
      <c r="B102" s="172" t="s">
        <v>97</v>
      </c>
      <c r="C102" s="156"/>
      <c r="D102" s="74"/>
      <c r="E102" s="74"/>
      <c r="F102" s="74"/>
      <c r="G102" s="163"/>
      <c r="H102" s="208"/>
      <c r="I102" s="209"/>
      <c r="J102" s="74"/>
      <c r="K102" s="74"/>
      <c r="L102" s="74"/>
      <c r="M102" s="196"/>
      <c r="N102" s="210"/>
      <c r="O102" s="81"/>
      <c r="P102" s="67"/>
    </row>
    <row r="103" spans="1:16" s="68" customFormat="1" ht="15">
      <c r="A103" s="207"/>
      <c r="B103" s="172"/>
      <c r="C103" s="156"/>
      <c r="D103" s="72"/>
      <c r="E103" s="74"/>
      <c r="F103" s="74"/>
      <c r="G103" s="163"/>
      <c r="H103" s="208"/>
      <c r="I103" s="209"/>
      <c r="J103" s="74"/>
      <c r="K103" s="74"/>
      <c r="L103" s="74"/>
      <c r="M103" s="196"/>
      <c r="N103" s="210"/>
      <c r="O103" s="81"/>
      <c r="P103" s="67"/>
    </row>
    <row r="104" spans="1:16" s="68" customFormat="1" ht="15">
      <c r="A104" s="207" t="s">
        <v>155</v>
      </c>
      <c r="B104" s="155" t="s">
        <v>98</v>
      </c>
      <c r="C104" s="156"/>
      <c r="D104" s="74">
        <v>4</v>
      </c>
      <c r="E104" s="74">
        <v>1</v>
      </c>
      <c r="F104" s="74">
        <v>3</v>
      </c>
      <c r="G104" s="163">
        <f>F104*E104*D104*8</f>
        <v>96</v>
      </c>
      <c r="H104" s="208"/>
      <c r="I104" s="209">
        <v>0.5</v>
      </c>
      <c r="J104" s="74">
        <v>1</v>
      </c>
      <c r="K104" s="74">
        <v>2</v>
      </c>
      <c r="L104" s="74">
        <f>K104*J104*I104*8</f>
        <v>8</v>
      </c>
      <c r="M104" s="196">
        <v>17</v>
      </c>
      <c r="N104" s="210">
        <f>M104*L104</f>
        <v>136</v>
      </c>
      <c r="O104" s="185">
        <f>N104+G104</f>
        <v>232</v>
      </c>
      <c r="P104" s="67"/>
    </row>
    <row r="105" spans="1:16" s="68" customFormat="1" ht="15">
      <c r="A105" s="211"/>
      <c r="B105" s="212"/>
      <c r="C105" s="156"/>
      <c r="D105" s="74"/>
      <c r="E105" s="74"/>
      <c r="F105" s="74"/>
      <c r="G105" s="163"/>
      <c r="H105" s="208"/>
      <c r="I105" s="209"/>
      <c r="J105" s="74"/>
      <c r="K105" s="74"/>
      <c r="L105" s="74"/>
      <c r="M105" s="196"/>
      <c r="N105" s="210"/>
      <c r="O105" s="81"/>
      <c r="P105" s="67"/>
    </row>
    <row r="106" spans="1:16" s="68" customFormat="1" ht="15">
      <c r="A106" s="211"/>
      <c r="B106" s="212"/>
      <c r="C106" s="156"/>
      <c r="D106" s="74"/>
      <c r="E106" s="74"/>
      <c r="F106" s="74"/>
      <c r="G106" s="163"/>
      <c r="H106" s="208"/>
      <c r="I106" s="209"/>
      <c r="J106" s="74"/>
      <c r="K106" s="74"/>
      <c r="L106" s="74"/>
      <c r="M106" s="196"/>
      <c r="N106" s="210">
        <f>M106*L106</f>
        <v>0</v>
      </c>
      <c r="O106" s="185">
        <f>N106+G106</f>
        <v>0</v>
      </c>
      <c r="P106" s="67"/>
    </row>
    <row r="107" spans="1:16" s="68" customFormat="1" ht="15.75" thickBot="1">
      <c r="A107" s="211"/>
      <c r="B107" s="212"/>
      <c r="C107" s="156"/>
      <c r="D107" s="74"/>
      <c r="E107" s="74"/>
      <c r="F107" s="74"/>
      <c r="G107" s="163"/>
      <c r="H107" s="208"/>
      <c r="I107" s="213"/>
      <c r="J107" s="168"/>
      <c r="K107" s="168"/>
      <c r="L107" s="168"/>
      <c r="M107" s="214"/>
      <c r="N107" s="215"/>
      <c r="O107" s="88"/>
      <c r="P107" s="67"/>
    </row>
    <row r="108" spans="1:16" s="68" customFormat="1" ht="15.75" thickBot="1">
      <c r="A108" s="216"/>
      <c r="B108" s="217"/>
      <c r="C108" s="218"/>
      <c r="D108" s="219"/>
      <c r="E108" s="219"/>
      <c r="F108" s="219"/>
      <c r="G108" s="219"/>
      <c r="H108" s="219"/>
      <c r="I108" s="101"/>
      <c r="J108" s="101"/>
      <c r="K108" s="101"/>
      <c r="L108" s="101"/>
      <c r="M108" s="220"/>
      <c r="N108" s="198"/>
      <c r="O108" s="293">
        <f>SUM(O96:O107)</f>
        <v>400</v>
      </c>
      <c r="P108" s="67"/>
    </row>
    <row r="109" spans="1:16" s="68" customFormat="1" ht="15">
      <c r="A109" s="221"/>
      <c r="B109" s="155"/>
      <c r="C109" s="156"/>
      <c r="D109" s="101"/>
      <c r="E109" s="101"/>
      <c r="F109" s="101"/>
      <c r="G109" s="101"/>
      <c r="H109" s="101"/>
      <c r="I109" s="101"/>
      <c r="J109" s="101"/>
      <c r="K109" s="101"/>
      <c r="L109" s="101"/>
      <c r="M109" s="220"/>
      <c r="N109" s="81" t="s">
        <v>21</v>
      </c>
      <c r="O109" s="83">
        <f>O108*M4</f>
        <v>22000</v>
      </c>
      <c r="P109" s="67"/>
    </row>
    <row r="110" spans="1:16" s="68" customFormat="1" ht="15.75" thickBot="1">
      <c r="A110" s="221"/>
      <c r="B110" s="155"/>
      <c r="C110" s="156"/>
      <c r="D110" s="101"/>
      <c r="E110" s="101"/>
      <c r="F110" s="101"/>
      <c r="G110" s="101"/>
      <c r="H110" s="101"/>
      <c r="I110" s="101"/>
      <c r="J110" s="101"/>
      <c r="K110" s="101"/>
      <c r="L110" s="101"/>
      <c r="M110" s="220"/>
      <c r="N110" s="88"/>
      <c r="O110" s="89"/>
      <c r="P110" s="67"/>
    </row>
    <row r="111" spans="1:16" s="68" customFormat="1" ht="15">
      <c r="A111" s="40" t="s">
        <v>11</v>
      </c>
      <c r="B111" s="138" t="s">
        <v>13</v>
      </c>
      <c r="C111" s="42"/>
      <c r="D111" s="139" t="s">
        <v>6</v>
      </c>
      <c r="E111" s="139" t="s">
        <v>4</v>
      </c>
      <c r="F111" s="139" t="s">
        <v>3</v>
      </c>
      <c r="G111" s="139" t="s">
        <v>3</v>
      </c>
      <c r="H111" s="140"/>
      <c r="I111" s="139" t="s">
        <v>3</v>
      </c>
      <c r="J111" s="139" t="s">
        <v>21</v>
      </c>
      <c r="K111" s="160"/>
      <c r="L111" s="160"/>
      <c r="M111" s="67"/>
      <c r="N111" s="98"/>
      <c r="O111" s="142"/>
      <c r="P111" s="67"/>
    </row>
    <row r="112" spans="1:16" s="68" customFormat="1" ht="15.75" thickBot="1">
      <c r="A112" s="54" t="s">
        <v>12</v>
      </c>
      <c r="B112" s="143"/>
      <c r="C112" s="144"/>
      <c r="D112" s="145" t="s">
        <v>7</v>
      </c>
      <c r="E112" s="145" t="s">
        <v>5</v>
      </c>
      <c r="F112" s="145" t="s">
        <v>2</v>
      </c>
      <c r="G112" s="145" t="s">
        <v>23</v>
      </c>
      <c r="H112" s="145"/>
      <c r="I112" s="145" t="s">
        <v>20</v>
      </c>
      <c r="J112" s="145" t="s">
        <v>63</v>
      </c>
      <c r="K112" s="160"/>
      <c r="L112" s="160"/>
      <c r="M112" s="67"/>
      <c r="N112" s="67"/>
      <c r="O112" s="66"/>
      <c r="P112" s="67"/>
    </row>
    <row r="113" spans="1:16" s="68" customFormat="1" ht="15.75" thickBot="1">
      <c r="A113" s="178">
        <v>9</v>
      </c>
      <c r="B113" s="205" t="s">
        <v>101</v>
      </c>
      <c r="C113" s="149"/>
      <c r="D113" s="150">
        <f>D116+D118+D121</f>
        <v>7.5</v>
      </c>
      <c r="E113" s="151" t="s">
        <v>9</v>
      </c>
      <c r="F113" s="152"/>
      <c r="G113" s="152"/>
      <c r="H113" s="180"/>
      <c r="I113" s="222"/>
      <c r="J113" s="223"/>
      <c r="K113" s="160"/>
      <c r="L113" s="160"/>
      <c r="M113" s="67"/>
      <c r="N113" s="67"/>
      <c r="O113" s="66"/>
      <c r="P113" s="67"/>
    </row>
    <row r="114" spans="1:16" s="68" customFormat="1" ht="15">
      <c r="A114" s="161"/>
      <c r="B114" s="212" t="s">
        <v>168</v>
      </c>
      <c r="C114" s="224"/>
      <c r="D114" s="72"/>
      <c r="E114" s="225"/>
      <c r="F114" s="74"/>
      <c r="G114" s="226"/>
      <c r="H114" s="227"/>
      <c r="I114" s="228"/>
      <c r="J114" s="72"/>
      <c r="K114" s="160"/>
      <c r="L114" s="160"/>
      <c r="M114" s="67"/>
      <c r="N114" s="67"/>
      <c r="O114" s="66"/>
      <c r="P114" s="67"/>
    </row>
    <row r="115" spans="1:16" s="68" customFormat="1" ht="15">
      <c r="A115" s="161"/>
      <c r="B115" s="229"/>
      <c r="C115" s="230"/>
      <c r="D115" s="72"/>
      <c r="E115" s="225"/>
      <c r="F115" s="74"/>
      <c r="G115" s="226"/>
      <c r="H115" s="227"/>
      <c r="I115" s="72"/>
      <c r="J115" s="72"/>
      <c r="K115" s="160"/>
      <c r="L115" s="160"/>
      <c r="M115" s="67"/>
      <c r="N115" s="67"/>
      <c r="O115" s="66"/>
      <c r="P115" s="67"/>
    </row>
    <row r="116" spans="1:16" s="68" customFormat="1" ht="15">
      <c r="A116" s="164" t="s">
        <v>156</v>
      </c>
      <c r="B116" s="231" t="s">
        <v>114</v>
      </c>
      <c r="C116" s="156"/>
      <c r="D116" s="74">
        <v>1</v>
      </c>
      <c r="E116" s="74">
        <v>1</v>
      </c>
      <c r="F116" s="74">
        <v>2</v>
      </c>
      <c r="G116" s="226">
        <f>F116*E116*D116*8</f>
        <v>16</v>
      </c>
      <c r="H116" s="227"/>
      <c r="I116" s="74">
        <v>18</v>
      </c>
      <c r="J116" s="160">
        <f>I116*G116</f>
        <v>288</v>
      </c>
      <c r="K116" s="226"/>
      <c r="L116" s="101"/>
      <c r="M116" s="98"/>
      <c r="N116" s="67"/>
      <c r="O116" s="66"/>
      <c r="P116" s="67"/>
    </row>
    <row r="117" spans="1:16" s="68" customFormat="1" ht="15">
      <c r="A117" s="164"/>
      <c r="B117" s="172"/>
      <c r="C117" s="156"/>
      <c r="D117" s="74"/>
      <c r="E117" s="74"/>
      <c r="F117" s="74"/>
      <c r="G117" s="226"/>
      <c r="H117" s="227"/>
      <c r="I117" s="74"/>
      <c r="J117" s="160"/>
      <c r="K117" s="226"/>
      <c r="L117" s="101"/>
      <c r="M117" s="98"/>
      <c r="N117" s="98"/>
      <c r="O117" s="66"/>
      <c r="P117" s="67"/>
    </row>
    <row r="118" spans="1:16" s="68" customFormat="1" ht="15">
      <c r="A118" s="164" t="s">
        <v>157</v>
      </c>
      <c r="B118" s="231" t="s">
        <v>100</v>
      </c>
      <c r="C118" s="156"/>
      <c r="D118" s="72"/>
      <c r="E118" s="72"/>
      <c r="F118" s="74"/>
      <c r="G118" s="226"/>
      <c r="H118" s="227"/>
      <c r="I118" s="74"/>
      <c r="J118" s="160">
        <f aca="true" t="shared" si="2" ref="J118:J129">I118*G118</f>
        <v>0</v>
      </c>
      <c r="K118" s="226"/>
      <c r="L118" s="101"/>
      <c r="M118" s="98"/>
      <c r="N118" s="98"/>
      <c r="O118" s="66"/>
      <c r="P118" s="67"/>
    </row>
    <row r="119" spans="1:16" s="68" customFormat="1" ht="29.25">
      <c r="A119" s="164"/>
      <c r="B119" s="232" t="s">
        <v>19</v>
      </c>
      <c r="C119" s="156"/>
      <c r="D119" s="74">
        <v>1.5</v>
      </c>
      <c r="E119" s="74">
        <v>1</v>
      </c>
      <c r="F119" s="74">
        <v>1.5</v>
      </c>
      <c r="G119" s="226">
        <f>F119*E119*D119*8</f>
        <v>18</v>
      </c>
      <c r="H119" s="227"/>
      <c r="I119" s="74">
        <v>18</v>
      </c>
      <c r="J119" s="160">
        <f t="shared" si="2"/>
        <v>324</v>
      </c>
      <c r="K119" s="226"/>
      <c r="L119" s="101"/>
      <c r="M119" s="98"/>
      <c r="N119" s="98"/>
      <c r="O119" s="66"/>
      <c r="P119" s="67"/>
    </row>
    <row r="120" spans="1:16" s="68" customFormat="1" ht="14.25" customHeight="1">
      <c r="A120" s="164"/>
      <c r="B120" s="232"/>
      <c r="C120" s="156"/>
      <c r="D120" s="74"/>
      <c r="E120" s="74"/>
      <c r="F120" s="74"/>
      <c r="G120" s="226"/>
      <c r="H120" s="227"/>
      <c r="I120" s="74"/>
      <c r="J120" s="160">
        <f t="shared" si="2"/>
        <v>0</v>
      </c>
      <c r="K120" s="226"/>
      <c r="L120" s="101"/>
      <c r="M120" s="98"/>
      <c r="N120" s="98"/>
      <c r="O120" s="66"/>
      <c r="P120" s="67"/>
    </row>
    <row r="121" spans="1:16" s="68" customFormat="1" ht="15">
      <c r="A121" s="164" t="s">
        <v>158</v>
      </c>
      <c r="B121" s="231" t="s">
        <v>104</v>
      </c>
      <c r="C121" s="156"/>
      <c r="D121" s="72">
        <f>D122+D123+D124+D126+D127+D128+D129</f>
        <v>6.5</v>
      </c>
      <c r="E121" s="72"/>
      <c r="F121" s="74"/>
      <c r="G121" s="226"/>
      <c r="H121" s="227"/>
      <c r="I121" s="74"/>
      <c r="J121" s="160">
        <f t="shared" si="2"/>
        <v>0</v>
      </c>
      <c r="K121" s="226"/>
      <c r="L121" s="101"/>
      <c r="M121" s="98"/>
      <c r="N121" s="98"/>
      <c r="O121" s="66"/>
      <c r="P121" s="67"/>
    </row>
    <row r="122" spans="1:16" s="68" customFormat="1" ht="15">
      <c r="A122" s="161"/>
      <c r="B122" s="232" t="s">
        <v>14</v>
      </c>
      <c r="C122" s="156"/>
      <c r="D122" s="74">
        <v>1</v>
      </c>
      <c r="E122" s="74">
        <v>1</v>
      </c>
      <c r="F122" s="74">
        <v>1</v>
      </c>
      <c r="G122" s="226">
        <f aca="true" t="shared" si="3" ref="G122:G129">F122*E122*D122*8</f>
        <v>8</v>
      </c>
      <c r="H122" s="227"/>
      <c r="I122" s="74">
        <v>18</v>
      </c>
      <c r="J122" s="160">
        <f t="shared" si="2"/>
        <v>144</v>
      </c>
      <c r="K122" s="226"/>
      <c r="L122" s="101"/>
      <c r="M122" s="98"/>
      <c r="N122" s="98"/>
      <c r="O122" s="66"/>
      <c r="P122" s="67"/>
    </row>
    <row r="123" spans="1:16" s="68" customFormat="1" ht="15">
      <c r="A123" s="161"/>
      <c r="B123" s="232" t="s">
        <v>15</v>
      </c>
      <c r="C123" s="156"/>
      <c r="D123" s="74">
        <v>1</v>
      </c>
      <c r="E123" s="74">
        <v>2</v>
      </c>
      <c r="F123" s="74">
        <v>1</v>
      </c>
      <c r="G123" s="226">
        <f t="shared" si="3"/>
        <v>16</v>
      </c>
      <c r="H123" s="227"/>
      <c r="I123" s="74">
        <v>18</v>
      </c>
      <c r="J123" s="160">
        <f t="shared" si="2"/>
        <v>288</v>
      </c>
      <c r="K123" s="226"/>
      <c r="L123" s="101"/>
      <c r="M123" s="98"/>
      <c r="N123" s="98"/>
      <c r="O123" s="66"/>
      <c r="P123" s="67"/>
    </row>
    <row r="124" spans="1:16" s="68" customFormat="1" ht="15">
      <c r="A124" s="161"/>
      <c r="B124" s="232" t="s">
        <v>16</v>
      </c>
      <c r="C124" s="156"/>
      <c r="D124" s="74">
        <v>1</v>
      </c>
      <c r="E124" s="74">
        <v>3</v>
      </c>
      <c r="F124" s="74">
        <v>1</v>
      </c>
      <c r="G124" s="226">
        <f t="shared" si="3"/>
        <v>24</v>
      </c>
      <c r="H124" s="227"/>
      <c r="I124" s="74">
        <v>18</v>
      </c>
      <c r="J124" s="160">
        <f t="shared" si="2"/>
        <v>432</v>
      </c>
      <c r="K124" s="226"/>
      <c r="L124" s="101"/>
      <c r="M124" s="98"/>
      <c r="N124" s="98"/>
      <c r="O124" s="66"/>
      <c r="P124" s="67"/>
    </row>
    <row r="125" spans="1:16" s="68" customFormat="1" ht="15">
      <c r="A125" s="161"/>
      <c r="B125" s="232" t="s">
        <v>1</v>
      </c>
      <c r="C125" s="101"/>
      <c r="D125" s="74">
        <v>0.5</v>
      </c>
      <c r="E125" s="74">
        <v>1</v>
      </c>
      <c r="F125" s="74">
        <v>1</v>
      </c>
      <c r="G125" s="226">
        <f t="shared" si="3"/>
        <v>4</v>
      </c>
      <c r="H125" s="227"/>
      <c r="I125" s="74">
        <v>18</v>
      </c>
      <c r="J125" s="160">
        <f t="shared" si="2"/>
        <v>72</v>
      </c>
      <c r="K125" s="226"/>
      <c r="L125" s="101"/>
      <c r="M125" s="98"/>
      <c r="N125" s="98"/>
      <c r="O125" s="66"/>
      <c r="P125" s="67"/>
    </row>
    <row r="126" spans="1:16" s="68" customFormat="1" ht="15.75" thickBot="1">
      <c r="A126" s="161"/>
      <c r="B126" s="232" t="s">
        <v>17</v>
      </c>
      <c r="C126" s="187"/>
      <c r="D126" s="96">
        <v>1</v>
      </c>
      <c r="E126" s="96">
        <v>2</v>
      </c>
      <c r="F126" s="96">
        <v>1</v>
      </c>
      <c r="G126" s="226">
        <f t="shared" si="3"/>
        <v>16</v>
      </c>
      <c r="H126" s="227"/>
      <c r="I126" s="74">
        <v>18</v>
      </c>
      <c r="J126" s="160">
        <f t="shared" si="2"/>
        <v>288</v>
      </c>
      <c r="K126" s="233"/>
      <c r="L126" s="188"/>
      <c r="M126" s="134"/>
      <c r="N126" s="98"/>
      <c r="O126" s="66"/>
      <c r="P126" s="67"/>
    </row>
    <row r="127" spans="1:14" ht="15">
      <c r="A127" s="161"/>
      <c r="B127" s="162" t="s">
        <v>18</v>
      </c>
      <c r="C127" s="187"/>
      <c r="D127" s="96">
        <v>1</v>
      </c>
      <c r="E127" s="96">
        <v>1</v>
      </c>
      <c r="F127" s="96">
        <v>1</v>
      </c>
      <c r="G127" s="226">
        <f t="shared" si="3"/>
        <v>8</v>
      </c>
      <c r="H127" s="227"/>
      <c r="I127" s="74">
        <v>18</v>
      </c>
      <c r="J127" s="160">
        <f t="shared" si="2"/>
        <v>144</v>
      </c>
      <c r="K127" s="234"/>
      <c r="L127" s="235" t="s">
        <v>102</v>
      </c>
      <c r="M127" s="236" t="s">
        <v>103</v>
      </c>
      <c r="N127" s="134"/>
    </row>
    <row r="128" spans="1:13" ht="15">
      <c r="A128" s="161"/>
      <c r="B128" s="162" t="s">
        <v>0</v>
      </c>
      <c r="C128" s="187"/>
      <c r="D128" s="96">
        <v>0.5</v>
      </c>
      <c r="E128" s="96">
        <v>1</v>
      </c>
      <c r="F128" s="96">
        <v>1</v>
      </c>
      <c r="G128" s="226">
        <f t="shared" si="3"/>
        <v>4</v>
      </c>
      <c r="H128" s="227"/>
      <c r="I128" s="74">
        <v>18</v>
      </c>
      <c r="J128" s="160">
        <f t="shared" si="2"/>
        <v>72</v>
      </c>
      <c r="K128" s="102" t="s">
        <v>21</v>
      </c>
      <c r="L128" s="237">
        <f>SUM(J116:J129)</f>
        <v>2196</v>
      </c>
      <c r="M128" s="238">
        <f>L128*M4</f>
        <v>120780</v>
      </c>
    </row>
    <row r="129" spans="1:13" ht="15.75" thickBot="1">
      <c r="A129" s="165"/>
      <c r="B129" s="239" t="s">
        <v>145</v>
      </c>
      <c r="C129" s="240"/>
      <c r="D129" s="168">
        <v>1</v>
      </c>
      <c r="E129" s="168">
        <v>1</v>
      </c>
      <c r="F129" s="168">
        <v>1</v>
      </c>
      <c r="G129" s="241">
        <f t="shared" si="3"/>
        <v>8</v>
      </c>
      <c r="H129" s="242"/>
      <c r="I129" s="201">
        <v>18</v>
      </c>
      <c r="J129" s="243">
        <f t="shared" si="2"/>
        <v>144</v>
      </c>
      <c r="K129" s="244"/>
      <c r="L129" s="245"/>
      <c r="M129" s="246"/>
    </row>
    <row r="130" spans="1:13" ht="15.75" thickBot="1">
      <c r="A130" s="147">
        <v>10</v>
      </c>
      <c r="B130" s="205" t="s">
        <v>65</v>
      </c>
      <c r="C130" s="149"/>
      <c r="D130" s="150">
        <f>SUM(D131:D133)</f>
        <v>1</v>
      </c>
      <c r="E130" s="152"/>
      <c r="F130" s="152"/>
      <c r="G130" s="152"/>
      <c r="H130" s="247"/>
      <c r="I130" s="150"/>
      <c r="J130" s="248"/>
      <c r="K130" s="101"/>
      <c r="L130" s="101"/>
      <c r="M130" s="142"/>
    </row>
    <row r="131" spans="1:14" ht="15">
      <c r="A131" s="164"/>
      <c r="B131" s="162"/>
      <c r="C131" s="187"/>
      <c r="D131" s="96"/>
      <c r="E131" s="96"/>
      <c r="F131" s="96"/>
      <c r="G131" s="226"/>
      <c r="H131" s="74"/>
      <c r="I131" s="249"/>
      <c r="J131" s="96"/>
      <c r="K131" s="234"/>
      <c r="L131" s="235" t="s">
        <v>102</v>
      </c>
      <c r="M131" s="236" t="s">
        <v>103</v>
      </c>
      <c r="N131" s="142"/>
    </row>
    <row r="132" spans="1:14" ht="15">
      <c r="A132" s="164"/>
      <c r="B132" s="250" t="s">
        <v>64</v>
      </c>
      <c r="C132" s="187"/>
      <c r="D132" s="96">
        <v>1</v>
      </c>
      <c r="E132" s="96">
        <v>1</v>
      </c>
      <c r="F132" s="96">
        <v>2</v>
      </c>
      <c r="G132" s="226">
        <f>F132*8</f>
        <v>16</v>
      </c>
      <c r="H132" s="74">
        <v>0</v>
      </c>
      <c r="I132" s="251">
        <v>18</v>
      </c>
      <c r="J132" s="96">
        <f>I132*G132</f>
        <v>288</v>
      </c>
      <c r="K132" s="102" t="s">
        <v>21</v>
      </c>
      <c r="L132" s="237">
        <f>J132</f>
        <v>288</v>
      </c>
      <c r="M132" s="238">
        <f>L132*M4</f>
        <v>15840</v>
      </c>
      <c r="N132" s="27"/>
    </row>
    <row r="133" spans="1:14" ht="15.75" thickBot="1">
      <c r="A133" s="164"/>
      <c r="B133" s="162" t="s">
        <v>66</v>
      </c>
      <c r="C133" s="187"/>
      <c r="D133" s="96"/>
      <c r="E133" s="96"/>
      <c r="F133" s="96"/>
      <c r="G133" s="226"/>
      <c r="H133" s="74"/>
      <c r="I133" s="249"/>
      <c r="J133" s="96"/>
      <c r="K133" s="244"/>
      <c r="L133" s="245"/>
      <c r="M133" s="246"/>
      <c r="N133" s="27"/>
    </row>
    <row r="134" spans="1:14" ht="15">
      <c r="A134" s="252"/>
      <c r="B134" s="253"/>
      <c r="C134" s="254"/>
      <c r="D134" s="255"/>
      <c r="E134" s="255"/>
      <c r="F134" s="255"/>
      <c r="G134" s="255"/>
      <c r="H134" s="255"/>
      <c r="I134" s="255"/>
      <c r="J134" s="255"/>
      <c r="N134" s="27"/>
    </row>
    <row r="135" spans="1:14" ht="15">
      <c r="A135" s="171"/>
      <c r="B135" s="256"/>
      <c r="C135" s="187"/>
      <c r="D135" s="188"/>
      <c r="E135" s="188"/>
      <c r="F135" s="188"/>
      <c r="G135" s="188"/>
      <c r="H135" s="101"/>
      <c r="I135" s="188"/>
      <c r="J135" s="188"/>
      <c r="N135" s="27"/>
    </row>
    <row r="137" ht="15.75" thickBot="1">
      <c r="B137" s="256"/>
    </row>
    <row r="138" spans="2:11" ht="15.75" thickBot="1">
      <c r="B138" s="256"/>
      <c r="C138" s="257" t="s">
        <v>135</v>
      </c>
      <c r="D138" s="258"/>
      <c r="E138" s="259"/>
      <c r="F138" s="260">
        <f>O15</f>
        <v>133200</v>
      </c>
      <c r="G138" s="261">
        <f>F138/F149</f>
        <v>0.15732464945363345</v>
      </c>
      <c r="H138" s="262">
        <f>G138+G139</f>
        <v>0.18437220555339476</v>
      </c>
      <c r="I138" s="263" t="s">
        <v>135</v>
      </c>
      <c r="K138" s="264">
        <f>H138</f>
        <v>0.18437220555339476</v>
      </c>
    </row>
    <row r="139" spans="2:11" ht="15.75" thickBot="1">
      <c r="B139" s="265"/>
      <c r="C139" s="266" t="s">
        <v>112</v>
      </c>
      <c r="D139" s="267"/>
      <c r="E139" s="267"/>
      <c r="F139" s="268">
        <f>O23</f>
        <v>22900</v>
      </c>
      <c r="G139" s="264">
        <f>F139/F149</f>
        <v>0.027047556099761307</v>
      </c>
      <c r="H139" s="269"/>
      <c r="I139" s="39"/>
      <c r="K139" s="270">
        <f>H140</f>
        <v>0.09530909155763095</v>
      </c>
    </row>
    <row r="140" spans="2:11" ht="15.75" thickBot="1">
      <c r="B140" s="256"/>
      <c r="C140" s="271" t="s">
        <v>142</v>
      </c>
      <c r="D140" s="272"/>
      <c r="E140" s="272"/>
      <c r="F140" s="273">
        <f>O37</f>
        <v>53930</v>
      </c>
      <c r="G140" s="270">
        <f>F140/F149</f>
        <v>0.06369758517293132</v>
      </c>
      <c r="H140" s="274">
        <f>G140+G141</f>
        <v>0.09530909155763095</v>
      </c>
      <c r="I140" s="263" t="s">
        <v>160</v>
      </c>
      <c r="K140" s="275">
        <f>H142</f>
        <v>0.43773670302574746</v>
      </c>
    </row>
    <row r="141" spans="2:11" ht="15.75" thickBot="1">
      <c r="B141" s="265"/>
      <c r="C141" s="271" t="s">
        <v>143</v>
      </c>
      <c r="D141" s="276"/>
      <c r="E141" s="276"/>
      <c r="F141" s="273">
        <f>O46</f>
        <v>26764.1</v>
      </c>
      <c r="G141" s="270">
        <f>F141/F149</f>
        <v>0.03161150638469963</v>
      </c>
      <c r="H141" s="277"/>
      <c r="I141" s="39"/>
      <c r="K141" s="278">
        <f>H144</f>
        <v>0.28258199986322674</v>
      </c>
    </row>
    <row r="142" spans="2:9" ht="15.75" thickBot="1">
      <c r="B142" s="265"/>
      <c r="C142" s="279" t="s">
        <v>113</v>
      </c>
      <c r="D142" s="280"/>
      <c r="E142" s="280"/>
      <c r="F142" s="281">
        <f>O65</f>
        <v>370612.8</v>
      </c>
      <c r="G142" s="275">
        <f>F142/F149</f>
        <v>0.43773670302574746</v>
      </c>
      <c r="H142" s="282">
        <f>G142</f>
        <v>0.43773670302574746</v>
      </c>
      <c r="I142" s="263" t="s">
        <v>31</v>
      </c>
    </row>
    <row r="143" spans="2:9" ht="15.75" thickBot="1">
      <c r="B143" s="265"/>
      <c r="C143" s="283" t="s">
        <v>126</v>
      </c>
      <c r="D143" s="208"/>
      <c r="E143" s="208"/>
      <c r="F143" s="284">
        <f>K72</f>
        <v>17160</v>
      </c>
      <c r="G143" s="278">
        <f>F143/F149</f>
        <v>0.020267950335017642</v>
      </c>
      <c r="H143" s="277"/>
      <c r="I143" s="39"/>
    </row>
    <row r="144" spans="2:9" ht="15.75" thickBot="1">
      <c r="B144" s="285"/>
      <c r="C144" s="283" t="s">
        <v>118</v>
      </c>
      <c r="D144" s="208"/>
      <c r="E144" s="208"/>
      <c r="F144" s="284">
        <f>O93</f>
        <v>63470</v>
      </c>
      <c r="G144" s="278">
        <f>F144/F149</f>
        <v>0.07496543168785372</v>
      </c>
      <c r="H144" s="286">
        <f>G143+G144+G145+G146+G147</f>
        <v>0.28258199986322674</v>
      </c>
      <c r="I144" s="263" t="s">
        <v>159</v>
      </c>
    </row>
    <row r="145" spans="2:11" ht="15">
      <c r="B145" s="285"/>
      <c r="C145" s="283" t="s">
        <v>117</v>
      </c>
      <c r="D145" s="208"/>
      <c r="E145" s="208"/>
      <c r="F145" s="284">
        <f>O109</f>
        <v>22000</v>
      </c>
      <c r="G145" s="278">
        <f>F145/F149</f>
        <v>0.025984551711561082</v>
      </c>
      <c r="H145" s="287"/>
      <c r="K145" s="288"/>
    </row>
    <row r="146" spans="2:8" ht="15">
      <c r="B146" s="285"/>
      <c r="C146" s="283" t="s">
        <v>116</v>
      </c>
      <c r="D146" s="208"/>
      <c r="E146" s="208"/>
      <c r="F146" s="284">
        <f>M128</f>
        <v>120780</v>
      </c>
      <c r="G146" s="278">
        <f>F146/F149</f>
        <v>0.14265518889647033</v>
      </c>
      <c r="H146" s="233"/>
    </row>
    <row r="147" spans="2:7" ht="15.75" thickBot="1">
      <c r="B147" s="285"/>
      <c r="C147" s="283" t="s">
        <v>115</v>
      </c>
      <c r="D147" s="208"/>
      <c r="E147" s="208"/>
      <c r="F147" s="284">
        <f>M132</f>
        <v>15840</v>
      </c>
      <c r="G147" s="308">
        <f>F147/F149</f>
        <v>0.018708877232323978</v>
      </c>
    </row>
    <row r="148" spans="2:8" ht="15">
      <c r="B148" s="285"/>
      <c r="C148" s="305"/>
      <c r="D148" s="235"/>
      <c r="E148" s="235"/>
      <c r="F148" s="235"/>
      <c r="G148" s="236"/>
      <c r="H148" s="160"/>
    </row>
    <row r="149" spans="2:8" ht="15">
      <c r="B149" s="285"/>
      <c r="C149" s="306" t="s">
        <v>170</v>
      </c>
      <c r="D149" s="289"/>
      <c r="E149" s="289"/>
      <c r="F149" s="290">
        <f>SUM(F138:F148)</f>
        <v>846656.9</v>
      </c>
      <c r="G149" s="307">
        <f>SUM(G138:G148)</f>
        <v>0.9999999999999999</v>
      </c>
      <c r="H149" s="174"/>
    </row>
    <row r="150" spans="2:8" ht="15.75" thickBot="1">
      <c r="B150" s="256"/>
      <c r="C150" s="309"/>
      <c r="D150" s="289"/>
      <c r="E150" s="289"/>
      <c r="F150" s="289"/>
      <c r="G150" s="310"/>
      <c r="H150" s="160"/>
    </row>
    <row r="151" spans="2:9" ht="15.75" thickBot="1">
      <c r="B151" s="256"/>
      <c r="C151" s="311" t="s">
        <v>171</v>
      </c>
      <c r="D151" s="237"/>
      <c r="E151" s="237"/>
      <c r="F151" s="314">
        <f>F149*1.2</f>
        <v>1015988.28</v>
      </c>
      <c r="G151" s="310"/>
      <c r="H151" s="160"/>
      <c r="I151" s="315" t="s">
        <v>175</v>
      </c>
    </row>
    <row r="152" spans="3:9" ht="15.75" thickBot="1">
      <c r="C152" s="312" t="s">
        <v>174</v>
      </c>
      <c r="D152" s="313"/>
      <c r="E152" s="313"/>
      <c r="F152" s="313"/>
      <c r="G152" s="246"/>
      <c r="I152" s="315" t="s">
        <v>172</v>
      </c>
    </row>
    <row r="153" spans="3:9" ht="15">
      <c r="C153" s="296"/>
      <c r="D153" s="297"/>
      <c r="E153" s="297"/>
      <c r="F153" s="298"/>
      <c r="I153" s="315" t="s">
        <v>173</v>
      </c>
    </row>
    <row r="154" spans="3:6" ht="15">
      <c r="C154" s="299" t="s">
        <v>169</v>
      </c>
      <c r="D154" s="300"/>
      <c r="E154" s="300"/>
      <c r="F154" s="301">
        <f>F151+150000</f>
        <v>1165988.28</v>
      </c>
    </row>
    <row r="155" spans="3:6" ht="15">
      <c r="C155" s="296"/>
      <c r="D155" s="297"/>
      <c r="E155" s="297"/>
      <c r="F155" s="298"/>
    </row>
    <row r="156" spans="3:6" ht="15">
      <c r="C156" s="299" t="s">
        <v>165</v>
      </c>
      <c r="D156" s="300"/>
      <c r="E156" s="300"/>
      <c r="F156" s="301">
        <f>1326000-324000</f>
        <v>1002000</v>
      </c>
    </row>
    <row r="157" spans="3:6" ht="15">
      <c r="C157" s="299" t="s">
        <v>166</v>
      </c>
      <c r="D157" s="300"/>
      <c r="E157" s="300"/>
      <c r="F157" s="301"/>
    </row>
    <row r="158" spans="3:11" ht="15">
      <c r="C158" s="296"/>
      <c r="D158" s="297"/>
      <c r="E158" s="297"/>
      <c r="F158" s="298"/>
      <c r="K158" s="39"/>
    </row>
    <row r="159" spans="3:6" ht="15">
      <c r="C159" s="299" t="s">
        <v>165</v>
      </c>
      <c r="D159" s="300"/>
      <c r="E159" s="300"/>
      <c r="F159" s="301">
        <f>(1326000-324000)*1.2</f>
        <v>1202400</v>
      </c>
    </row>
    <row r="160" spans="3:6" ht="15.75" thickBot="1">
      <c r="C160" s="302" t="s">
        <v>167</v>
      </c>
      <c r="D160" s="303"/>
      <c r="E160" s="303"/>
      <c r="F160" s="304"/>
    </row>
    <row r="161" ht="15">
      <c r="F161" s="295"/>
    </row>
    <row r="162" ht="15">
      <c r="F162" s="295"/>
    </row>
    <row r="163" ht="15">
      <c r="F163" s="295"/>
    </row>
    <row r="164" ht="15">
      <c r="F164" s="295"/>
    </row>
    <row r="165" ht="15">
      <c r="F165" s="295"/>
    </row>
    <row r="166" ht="15">
      <c r="F166" s="295"/>
    </row>
    <row r="167" ht="15">
      <c r="F167" s="295"/>
    </row>
  </sheetData>
  <printOptions/>
  <pageMargins left="0.75" right="0.75" top="1" bottom="0.53" header="0.5" footer="0.5"/>
  <pageSetup horizontalDpi="355" verticalDpi="355" orientation="landscape" scale="55" r:id="rId2"/>
  <headerFooter alignWithMargins="0">
    <oddHeader>&amp;LJ.H. Chrzanowski&amp;C&amp;"Arial,Bold"&amp;14TF Coil Fabrication Plan&amp;ROctober 13, 2004</oddHeader>
    <oddFooter>&amp;C&amp;P</oddFooter>
  </headerFooter>
  <rowBreaks count="1" manualBreakCount="1"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2.28125" style="0" customWidth="1"/>
    <col min="4" max="4" width="13.57421875" style="0" customWidth="1"/>
    <col min="5" max="5" width="14.28125" style="0" customWidth="1"/>
    <col min="6" max="6" width="13.7109375" style="0" customWidth="1"/>
  </cols>
  <sheetData>
    <row r="2" spans="2:12" ht="13.5" thickBot="1">
      <c r="B2" s="1"/>
      <c r="C2" s="3"/>
      <c r="K2" s="1" t="s">
        <v>61</v>
      </c>
      <c r="L2" s="3" t="s">
        <v>62</v>
      </c>
    </row>
    <row r="3" spans="2:12" ht="12.75">
      <c r="B3" s="6"/>
      <c r="C3" s="4"/>
      <c r="K3" s="16" t="s">
        <v>57</v>
      </c>
      <c r="L3" s="17">
        <v>165</v>
      </c>
    </row>
    <row r="4" spans="2:12" ht="12.75">
      <c r="B4" s="6"/>
      <c r="C4" s="4"/>
      <c r="K4" s="5" t="s">
        <v>58</v>
      </c>
      <c r="L4" s="18">
        <v>108</v>
      </c>
    </row>
    <row r="5" spans="2:12" ht="12.75">
      <c r="B5" s="6"/>
      <c r="C5" s="4"/>
      <c r="K5" s="5" t="s">
        <v>59</v>
      </c>
      <c r="L5" s="18">
        <v>79</v>
      </c>
    </row>
    <row r="6" spans="2:12" ht="13.5" thickBot="1">
      <c r="B6" s="6"/>
      <c r="C6" s="4"/>
      <c r="K6" s="19" t="s">
        <v>60</v>
      </c>
      <c r="L6" s="20">
        <v>108</v>
      </c>
    </row>
    <row r="7" ht="13.5" thickBot="1"/>
    <row r="8" spans="1:2" ht="11.25" customHeight="1">
      <c r="A8" s="14">
        <v>1</v>
      </c>
      <c r="B8" s="21" t="s">
        <v>56</v>
      </c>
    </row>
    <row r="9" ht="13.5" thickBot="1"/>
    <row r="10" spans="1:2" ht="12.75">
      <c r="A10" s="14">
        <v>2</v>
      </c>
      <c r="B10" s="7" t="s">
        <v>131</v>
      </c>
    </row>
    <row r="11" ht="13.5" thickBot="1"/>
    <row r="12" spans="1:2" ht="12.75">
      <c r="A12" s="8">
        <v>3</v>
      </c>
      <c r="B12" s="22" t="s">
        <v>42</v>
      </c>
    </row>
    <row r="13" ht="13.5" thickBot="1"/>
    <row r="14" spans="1:2" ht="12.75">
      <c r="A14" s="8">
        <v>4</v>
      </c>
      <c r="B14" s="13" t="s">
        <v>44</v>
      </c>
    </row>
    <row r="15" ht="13.5" thickBot="1"/>
    <row r="16" spans="1:2" ht="12.75">
      <c r="A16" s="12">
        <v>5</v>
      </c>
      <c r="B16" s="23" t="s">
        <v>53</v>
      </c>
    </row>
    <row r="17" ht="13.5" thickBot="1"/>
    <row r="18" spans="1:2" ht="11.25" customHeight="1">
      <c r="A18" s="9">
        <v>6</v>
      </c>
      <c r="B18" s="15" t="s">
        <v>70</v>
      </c>
    </row>
    <row r="20" ht="13.5" thickBot="1"/>
    <row r="21" spans="1:2" ht="12.75">
      <c r="A21" s="11">
        <v>7</v>
      </c>
      <c r="B21" s="15" t="s">
        <v>77</v>
      </c>
    </row>
    <row r="22" ht="13.5" thickBot="1"/>
    <row r="23" spans="1:2" ht="22.5">
      <c r="A23" s="9">
        <v>8</v>
      </c>
      <c r="B23" s="10" t="s">
        <v>90</v>
      </c>
    </row>
    <row r="24" ht="13.5" thickBot="1"/>
    <row r="25" spans="1:2" ht="12.75">
      <c r="A25" s="11">
        <v>9</v>
      </c>
      <c r="B25" s="10" t="s">
        <v>101</v>
      </c>
    </row>
    <row r="26" ht="13.5" thickBot="1"/>
    <row r="27" spans="1:2" ht="12.75">
      <c r="A27" s="9">
        <v>10</v>
      </c>
      <c r="B27" s="10" t="s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helpdesk</cp:lastModifiedBy>
  <cp:lastPrinted>2004-11-11T20:49:09Z</cp:lastPrinted>
  <dcterms:created xsi:type="dcterms:W3CDTF">2003-03-28T13:53:34Z</dcterms:created>
  <dcterms:modified xsi:type="dcterms:W3CDTF">2004-11-11T20:50:40Z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