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4110" windowHeight="5085" activeTab="2"/>
  </bookViews>
  <sheets>
    <sheet name="terminology" sheetId="1" r:id="rId1"/>
    <sheet name="Algorith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<sst xmlns="http://schemas.openxmlformats.org/spreadsheetml/2006/main" count="182" uniqueCount="132">
  <si>
    <t>scrape-off</t>
  </si>
  <si>
    <t>cm</t>
  </si>
  <si>
    <t>minimum, depends on location</t>
  </si>
  <si>
    <t>vessel envelope</t>
  </si>
  <si>
    <t>thermal insulation</t>
  </si>
  <si>
    <t>Coil bore allowance:</t>
  </si>
  <si>
    <t>coil plasma separation</t>
  </si>
  <si>
    <t>coil to coil separation</t>
  </si>
  <si>
    <t>minimum, value maximized by coilopt</t>
  </si>
  <si>
    <t>minimum value specified</t>
  </si>
  <si>
    <t>TOTAL</t>
  </si>
  <si>
    <t>PFCs, trim coils</t>
  </si>
  <si>
    <t>1 +/- 0.5 cm IB, 1 +/- 1.5 cm OB</t>
  </si>
  <si>
    <t>SUBTOTAL</t>
  </si>
  <si>
    <t>Coil clamps, insulation</t>
  </si>
  <si>
    <t>reference minimum dimensions</t>
  </si>
  <si>
    <t>2 x (coil-plasma sep - coil bore allowance)</t>
  </si>
  <si>
    <t>Twist correction:</t>
  </si>
  <si>
    <t>ground wrap</t>
  </si>
  <si>
    <t>Web thickness</t>
  </si>
  <si>
    <t>"W1"</t>
  </si>
  <si>
    <t>minimum ref. dimension</t>
  </si>
  <si>
    <t>"W2"</t>
  </si>
  <si>
    <t>minimum winding to winding clearance:</t>
  </si>
  <si>
    <t>turn insulation</t>
  </si>
  <si>
    <t>copper packing fraction</t>
  </si>
  <si>
    <t>turns wide / pack</t>
  </si>
  <si>
    <t>turns tall /pack</t>
  </si>
  <si>
    <t>insulation area</t>
  </si>
  <si>
    <t>cm^2</t>
  </si>
  <si>
    <t>gross area</t>
  </si>
  <si>
    <t>net copper area</t>
  </si>
  <si>
    <t>net packing fraction / pack:</t>
  </si>
  <si>
    <t>Current per turn</t>
  </si>
  <si>
    <t>Current per pack</t>
  </si>
  <si>
    <t>Amps</t>
  </si>
  <si>
    <t>Amp-turns</t>
  </si>
  <si>
    <t>Current density in Cu</t>
  </si>
  <si>
    <t>A/cm^2</t>
  </si>
  <si>
    <t>Given:</t>
  </si>
  <si>
    <t>max current per turn</t>
  </si>
  <si>
    <t>Amps/turn</t>
  </si>
  <si>
    <t>Calculate:</t>
  </si>
  <si>
    <t>CBA</t>
  </si>
  <si>
    <t>TI</t>
  </si>
  <si>
    <t>CTM</t>
  </si>
  <si>
    <t>Current in coil (n)</t>
  </si>
  <si>
    <t>Current per winding pack</t>
  </si>
  <si>
    <t>IC(n)</t>
  </si>
  <si>
    <t>ICA(n)</t>
  </si>
  <si>
    <t>Assume / return from Coilopt:</t>
  </si>
  <si>
    <t>Current per pie</t>
  </si>
  <si>
    <t>ICP(n)</t>
  </si>
  <si>
    <t>turns</t>
  </si>
  <si>
    <t>=integer(ICP/CTM)</t>
  </si>
  <si>
    <t>min web thickness</t>
  </si>
  <si>
    <t>ground wrap thickness</t>
  </si>
  <si>
    <t>TWEB</t>
  </si>
  <si>
    <t>TGRND</t>
  </si>
  <si>
    <t>W1</t>
  </si>
  <si>
    <t>minimum gap between coils</t>
  </si>
  <si>
    <t>CCGAP</t>
  </si>
  <si>
    <t>=TWEB/2+TGRND</t>
  </si>
  <si>
    <t>=IC(n) /2</t>
  </si>
  <si>
    <t>=IC(n) / 4</t>
  </si>
  <si>
    <t xml:space="preserve">winding to winding </t>
  </si>
  <si>
    <t>W2</t>
  </si>
  <si>
    <t>=2*TGRND+CCGAP</t>
  </si>
  <si>
    <t>Min coil to plasma separation</t>
  </si>
  <si>
    <t>Min coil to coil separation</t>
  </si>
  <si>
    <t>CC</t>
  </si>
  <si>
    <t>CP</t>
  </si>
  <si>
    <t>Coil center to pack start</t>
  </si>
  <si>
    <t>Width for coil pack</t>
  </si>
  <si>
    <t>WPACK</t>
  </si>
  <si>
    <t>Max lateral space for winding pack (WPACK):</t>
  </si>
  <si>
    <t>Max radial space available for winding (RPACK):</t>
  </si>
  <si>
    <t>Coil bore allowance (CBA):</t>
  </si>
  <si>
    <t>(coil-coil separation - 2xW1 - W2) / 2</t>
  </si>
  <si>
    <t>=(CC-2*W1-W2)/2</t>
  </si>
  <si>
    <t>Radial build for pack</t>
  </si>
  <si>
    <t>RPACK</t>
  </si>
  <si>
    <t>=2*(CP-CBA)</t>
  </si>
  <si>
    <t>Insulation area</t>
  </si>
  <si>
    <t>no of lateral turns / pack</t>
  </si>
  <si>
    <t>no of turns in radial dir.</t>
  </si>
  <si>
    <t>NTR</t>
  </si>
  <si>
    <t>NTL</t>
  </si>
  <si>
    <t>AINS</t>
  </si>
  <si>
    <t>=NTL*2*TI*RPACK+NTR*2*TI*(WPACK-2*NTL*TI)</t>
  </si>
  <si>
    <t>cable packing fraction</t>
  </si>
  <si>
    <t>CPF</t>
  </si>
  <si>
    <t>copper area</t>
  </si>
  <si>
    <t>gross area for pack</t>
  </si>
  <si>
    <t>=WPACK*RPACK</t>
  </si>
  <si>
    <t>ACU</t>
  </si>
  <si>
    <t>APACK</t>
  </si>
  <si>
    <t>=(APACK-AINS)*CPF</t>
  </si>
  <si>
    <t>Current density in copper</t>
  </si>
  <si>
    <t>JCU</t>
  </si>
  <si>
    <t>=ICA/ACU</t>
  </si>
  <si>
    <t>Current Density Algorithm</t>
  </si>
  <si>
    <t>Current density terminology</t>
  </si>
  <si>
    <t>none</t>
  </si>
  <si>
    <t>(without twist correction, assumes coil cross sections are ~ parallel and ~ normal to plasma)</t>
  </si>
  <si>
    <t>Turn insulation thickness</t>
  </si>
  <si>
    <t>power supply limit</t>
  </si>
  <si>
    <t>from latest cable design</t>
  </si>
  <si>
    <t>around each turn, assuming .0065 in glass</t>
  </si>
  <si>
    <t>always 2 turns wide per pack</t>
  </si>
  <si>
    <t>calculated in coilopt</t>
  </si>
  <si>
    <t>maximized in coilopt</t>
  </si>
  <si>
    <t>Width</t>
  </si>
  <si>
    <t>Depth</t>
  </si>
  <si>
    <t>Gross area</t>
  </si>
  <si>
    <t>cm2</t>
  </si>
  <si>
    <t>Insulation thickness</t>
  </si>
  <si>
    <t>Turns per pancake</t>
  </si>
  <si>
    <t>Conductor area</t>
  </si>
  <si>
    <t>Copper fraction</t>
  </si>
  <si>
    <t>Copper area</t>
  </si>
  <si>
    <t>kA</t>
  </si>
  <si>
    <t>Copper area per turn</t>
  </si>
  <si>
    <t>Copper current density</t>
  </si>
  <si>
    <t>kA/cm2</t>
  </si>
  <si>
    <t>ESW time</t>
  </si>
  <si>
    <t>s</t>
  </si>
  <si>
    <t>Starting temperature</t>
  </si>
  <si>
    <t>K</t>
  </si>
  <si>
    <t>Temperature rise</t>
  </si>
  <si>
    <r>
      <t>J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t</t>
    </r>
  </si>
  <si>
    <t>A2-s/m4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</si>
</sst>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00000%"/>
    <numFmt numFmtId="170" formatCode="0.0000000000000%"/>
    <numFmt numFmtId="171" formatCode="0.000000000000%"/>
    <numFmt numFmtId="172" formatCode="0.00000000000%"/>
    <numFmt numFmtId="173" formatCode="0.0000000000%"/>
    <numFmt numFmtId="174" formatCode="0.000000000%"/>
    <numFmt numFmtId="175" formatCode="0.00000000%"/>
    <numFmt numFmtId="176" formatCode="0.0000000%"/>
    <numFmt numFmtId="177" formatCode="0.000000%"/>
    <numFmt numFmtId="178" formatCode="0.00000%"/>
    <numFmt numFmtId="179" formatCode="0.0000%"/>
    <numFmt numFmtId="180" formatCode="0.000%"/>
    <numFmt numFmtId="181" formatCode="0.0000E+00"/>
    <numFmt numFmtId="182" formatCode="0.000E+00"/>
    <numFmt numFmtId="183" formatCode="0.0E+00"/>
    <numFmt numFmtId="184" formatCode="0.0000000"/>
    <numFmt numFmtId="185" formatCode="0.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5.25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18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Sheet3!$C$20</c:f>
              <c:strCache>
                <c:ptCount val="1"/>
                <c:pt idx="0">
                  <c:v>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Sheet3!$B$21:$B$25</c:f>
              <c:numCache/>
            </c:numRef>
          </c:xVal>
          <c:yVal>
            <c:numRef>
              <c:f>Sheet3!$C$21:$C$25</c:f>
              <c:numCache/>
            </c:numRef>
          </c:yVal>
          <c:smooth val="1"/>
        </c:ser>
        <c:ser>
          <c:idx val="0"/>
          <c:order val="1"/>
          <c:tx>
            <c:strRef>
              <c:f>Sheet3!$D$20</c:f>
              <c:strCache>
                <c:ptCount val="1"/>
                <c:pt idx="0">
                  <c:v>295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Sheet3!$B$21:$B$25</c:f>
              <c:numCache/>
            </c:numRef>
          </c:xVal>
          <c:yVal>
            <c:numRef>
              <c:f>Sheet3!$D$21:$D$25</c:f>
              <c:numCache/>
            </c:numRef>
          </c:yVal>
          <c:smooth val="1"/>
        </c:ser>
        <c:axId val="50159662"/>
        <c:axId val="48783775"/>
      </c:scatterChart>
      <c:valAx>
        <c:axId val="50159662"/>
        <c:scaling>
          <c:orientation val="minMax"/>
          <c:max val="15"/>
          <c:min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CU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(kA/cm2)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crossBetween val="midCat"/>
        <c:dispUnits/>
      </c:val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Rise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76200</xdr:rowOff>
    </xdr:from>
    <xdr:to>
      <xdr:col>11</xdr:col>
      <xdr:colOff>400050</xdr:colOff>
      <xdr:row>28</xdr:row>
      <xdr:rowOff>19050</xdr:rowOff>
    </xdr:to>
    <xdr:grpSp>
      <xdr:nvGrpSpPr>
        <xdr:cNvPr id="1" name="Group 20"/>
        <xdr:cNvGrpSpPr>
          <a:grpSpLocks/>
        </xdr:cNvGrpSpPr>
      </xdr:nvGrpSpPr>
      <xdr:grpSpPr>
        <a:xfrm>
          <a:off x="5181600" y="790575"/>
          <a:ext cx="4333875" cy="5286375"/>
          <a:chOff x="404" y="96"/>
          <a:chExt cx="455" cy="42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18" y="226"/>
            <a:ext cx="44" cy="293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4"/>
          <xdr:cNvGrpSpPr>
            <a:grpSpLocks/>
          </xdr:cNvGrpSpPr>
        </xdr:nvGrpSpPr>
        <xdr:grpSpPr>
          <a:xfrm>
            <a:off x="404" y="96"/>
            <a:ext cx="455" cy="137"/>
            <a:chOff x="404" y="96"/>
            <a:chExt cx="455" cy="137"/>
          </a:xfrm>
          <a:solidFill>
            <a:srgbClr val="FFFFFF"/>
          </a:solidFill>
        </xdr:grpSpPr>
        <xdr:sp>
          <xdr:nvSpPr>
            <xdr:cNvPr id="4" name="Rectangle 1"/>
            <xdr:cNvSpPr>
              <a:spLocks/>
            </xdr:cNvSpPr>
          </xdr:nvSpPr>
          <xdr:spPr>
            <a:xfrm>
              <a:off x="495" y="107"/>
              <a:ext cx="282" cy="119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6"/>
            <xdr:cNvSpPr>
              <a:spLocks/>
            </xdr:cNvSpPr>
          </xdr:nvSpPr>
          <xdr:spPr>
            <a:xfrm>
              <a:off x="427" y="107"/>
              <a:ext cx="423" cy="59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8"/>
            <xdr:cNvSpPr>
              <a:spLocks/>
            </xdr:cNvSpPr>
          </xdr:nvSpPr>
          <xdr:spPr>
            <a:xfrm>
              <a:off x="496" y="156"/>
              <a:ext cx="280" cy="21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0"/>
            <xdr:cNvSpPr>
              <a:spLocks/>
            </xdr:cNvSpPr>
          </xdr:nvSpPr>
          <xdr:spPr>
            <a:xfrm flipV="1">
              <a:off x="424" y="105"/>
              <a:ext cx="25" cy="66"/>
            </a:xfrm>
            <a:prstGeom prst="rtTriangle">
              <a:avLst/>
            </a:prstGeom>
            <a:solidFill>
              <a:srgbClr val="CCFF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7"/>
            <xdr:cNvSpPr>
              <a:spLocks/>
            </xdr:cNvSpPr>
          </xdr:nvSpPr>
          <xdr:spPr>
            <a:xfrm>
              <a:off x="404" y="96"/>
              <a:ext cx="52" cy="85"/>
            </a:xfrm>
            <a:custGeom>
              <a:pathLst>
                <a:path h="184" w="79">
                  <a:moveTo>
                    <a:pt x="75" y="0"/>
                  </a:moveTo>
                  <a:cubicBezTo>
                    <a:pt x="65" y="29"/>
                    <a:pt x="55" y="59"/>
                    <a:pt x="51" y="73"/>
                  </a:cubicBezTo>
                  <a:cubicBezTo>
                    <a:pt x="47" y="87"/>
                    <a:pt x="49" y="79"/>
                    <a:pt x="52" y="85"/>
                  </a:cubicBezTo>
                  <a:cubicBezTo>
                    <a:pt x="55" y="91"/>
                    <a:pt x="79" y="111"/>
                    <a:pt x="71" y="112"/>
                  </a:cubicBezTo>
                  <a:cubicBezTo>
                    <a:pt x="63" y="113"/>
                    <a:pt x="10" y="91"/>
                    <a:pt x="5" y="93"/>
                  </a:cubicBezTo>
                  <a:cubicBezTo>
                    <a:pt x="0" y="95"/>
                    <a:pt x="33" y="116"/>
                    <a:pt x="39" y="122"/>
                  </a:cubicBezTo>
                  <a:cubicBezTo>
                    <a:pt x="45" y="128"/>
                    <a:pt x="42" y="122"/>
                    <a:pt x="39" y="132"/>
                  </a:cubicBezTo>
                  <a:cubicBezTo>
                    <a:pt x="36" y="142"/>
                    <a:pt x="27" y="163"/>
                    <a:pt x="19" y="184"/>
                  </a:cubicBezTo>
                </a:path>
              </a:pathLst>
            </a:cu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1"/>
            <xdr:cNvSpPr>
              <a:spLocks/>
            </xdr:cNvSpPr>
          </xdr:nvSpPr>
          <xdr:spPr>
            <a:xfrm flipH="1">
              <a:off x="826" y="102"/>
              <a:ext cx="25" cy="66"/>
            </a:xfrm>
            <a:prstGeom prst="rtTriangle">
              <a:avLst/>
            </a:prstGeom>
            <a:solidFill>
              <a:srgbClr val="CCFF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2"/>
            <xdr:cNvSpPr>
              <a:spLocks/>
            </xdr:cNvSpPr>
          </xdr:nvSpPr>
          <xdr:spPr>
            <a:xfrm>
              <a:off x="807" y="97"/>
              <a:ext cx="52" cy="85"/>
            </a:xfrm>
            <a:custGeom>
              <a:pathLst>
                <a:path h="184" w="79">
                  <a:moveTo>
                    <a:pt x="75" y="0"/>
                  </a:moveTo>
                  <a:cubicBezTo>
                    <a:pt x="65" y="29"/>
                    <a:pt x="55" y="59"/>
                    <a:pt x="51" y="73"/>
                  </a:cubicBezTo>
                  <a:cubicBezTo>
                    <a:pt x="47" y="87"/>
                    <a:pt x="49" y="79"/>
                    <a:pt x="52" y="85"/>
                  </a:cubicBezTo>
                  <a:cubicBezTo>
                    <a:pt x="55" y="91"/>
                    <a:pt x="79" y="111"/>
                    <a:pt x="71" y="112"/>
                  </a:cubicBezTo>
                  <a:cubicBezTo>
                    <a:pt x="63" y="113"/>
                    <a:pt x="10" y="91"/>
                    <a:pt x="5" y="93"/>
                  </a:cubicBezTo>
                  <a:cubicBezTo>
                    <a:pt x="0" y="95"/>
                    <a:pt x="33" y="116"/>
                    <a:pt x="39" y="122"/>
                  </a:cubicBezTo>
                  <a:cubicBezTo>
                    <a:pt x="45" y="128"/>
                    <a:pt x="42" y="122"/>
                    <a:pt x="39" y="132"/>
                  </a:cubicBezTo>
                  <a:cubicBezTo>
                    <a:pt x="36" y="142"/>
                    <a:pt x="27" y="163"/>
                    <a:pt x="19" y="184"/>
                  </a:cubicBezTo>
                </a:path>
              </a:pathLst>
            </a:cu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619" y="218"/>
              <a:ext cx="42" cy="15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219075</xdr:colOff>
      <xdr:row>12</xdr:row>
      <xdr:rowOff>9525</xdr:rowOff>
    </xdr:from>
    <xdr:to>
      <xdr:col>7</xdr:col>
      <xdr:colOff>457200</xdr:colOff>
      <xdr:row>27</xdr:row>
      <xdr:rowOff>142875</xdr:rowOff>
    </xdr:to>
    <xdr:sp>
      <xdr:nvSpPr>
        <xdr:cNvPr id="12" name="Rectangle 22"/>
        <xdr:cNvSpPr>
          <a:spLocks/>
        </xdr:cNvSpPr>
      </xdr:nvSpPr>
      <xdr:spPr>
        <a:xfrm>
          <a:off x="6286500" y="2505075"/>
          <a:ext cx="847725" cy="3533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12</xdr:row>
      <xdr:rowOff>9525</xdr:rowOff>
    </xdr:from>
    <xdr:to>
      <xdr:col>10</xdr:col>
      <xdr:colOff>142875</xdr:colOff>
      <xdr:row>27</xdr:row>
      <xdr:rowOff>142875</xdr:rowOff>
    </xdr:to>
    <xdr:sp>
      <xdr:nvSpPr>
        <xdr:cNvPr id="13" name="Rectangle 23"/>
        <xdr:cNvSpPr>
          <a:spLocks/>
        </xdr:cNvSpPr>
      </xdr:nvSpPr>
      <xdr:spPr>
        <a:xfrm>
          <a:off x="7800975" y="2505075"/>
          <a:ext cx="847725" cy="3533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32</xdr:row>
      <xdr:rowOff>123825</xdr:rowOff>
    </xdr:from>
    <xdr:to>
      <xdr:col>11</xdr:col>
      <xdr:colOff>123825</xdr:colOff>
      <xdr:row>33</xdr:row>
      <xdr:rowOff>95250</xdr:rowOff>
    </xdr:to>
    <xdr:sp>
      <xdr:nvSpPr>
        <xdr:cNvPr id="14" name="Rectangle 64"/>
        <xdr:cNvSpPr>
          <a:spLocks/>
        </xdr:cNvSpPr>
      </xdr:nvSpPr>
      <xdr:spPr>
        <a:xfrm>
          <a:off x="5743575" y="6829425"/>
          <a:ext cx="349567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38</xdr:row>
      <xdr:rowOff>0</xdr:rowOff>
    </xdr:from>
    <xdr:to>
      <xdr:col>11</xdr:col>
      <xdr:colOff>85725</xdr:colOff>
      <xdr:row>38</xdr:row>
      <xdr:rowOff>0</xdr:rowOff>
    </xdr:to>
    <xdr:sp>
      <xdr:nvSpPr>
        <xdr:cNvPr id="15" name="Line 65"/>
        <xdr:cNvSpPr>
          <a:spLocks/>
        </xdr:cNvSpPr>
      </xdr:nvSpPr>
      <xdr:spPr>
        <a:xfrm>
          <a:off x="5667375" y="7839075"/>
          <a:ext cx="3533775" cy="0"/>
        </a:xfrm>
        <a:prstGeom prst="line">
          <a:avLst/>
        </a:prstGeom>
        <a:noFill/>
        <a:ln w="7620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35</xdr:row>
      <xdr:rowOff>38100</xdr:rowOff>
    </xdr:from>
    <xdr:to>
      <xdr:col>11</xdr:col>
      <xdr:colOff>85725</xdr:colOff>
      <xdr:row>36</xdr:row>
      <xdr:rowOff>66675</xdr:rowOff>
    </xdr:to>
    <xdr:sp>
      <xdr:nvSpPr>
        <xdr:cNvPr id="16" name="Rectangle 66"/>
        <xdr:cNvSpPr>
          <a:spLocks/>
        </xdr:cNvSpPr>
      </xdr:nvSpPr>
      <xdr:spPr>
        <a:xfrm>
          <a:off x="5800725" y="7391400"/>
          <a:ext cx="3400425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30</xdr:row>
      <xdr:rowOff>66675</xdr:rowOff>
    </xdr:from>
    <xdr:to>
      <xdr:col>11</xdr:col>
      <xdr:colOff>114300</xdr:colOff>
      <xdr:row>32</xdr:row>
      <xdr:rowOff>114300</xdr:rowOff>
    </xdr:to>
    <xdr:sp>
      <xdr:nvSpPr>
        <xdr:cNvPr id="17" name="Rectangle 79"/>
        <xdr:cNvSpPr>
          <a:spLocks/>
        </xdr:cNvSpPr>
      </xdr:nvSpPr>
      <xdr:spPr>
        <a:xfrm>
          <a:off x="5743575" y="6448425"/>
          <a:ext cx="3486150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38100</xdr:rowOff>
    </xdr:from>
    <xdr:to>
      <xdr:col>6</xdr:col>
      <xdr:colOff>180975</xdr:colOff>
      <xdr:row>32</xdr:row>
      <xdr:rowOff>104775</xdr:rowOff>
    </xdr:to>
    <xdr:grpSp>
      <xdr:nvGrpSpPr>
        <xdr:cNvPr id="18" name="Group 69"/>
        <xdr:cNvGrpSpPr>
          <a:grpSpLocks/>
        </xdr:cNvGrpSpPr>
      </xdr:nvGrpSpPr>
      <xdr:grpSpPr>
        <a:xfrm>
          <a:off x="6019800" y="6581775"/>
          <a:ext cx="228600" cy="228600"/>
          <a:chOff x="376" y="638"/>
          <a:chExt cx="24" cy="24"/>
        </a:xfrm>
        <a:solidFill>
          <a:srgbClr val="FFFFFF"/>
        </a:solidFill>
      </xdr:grpSpPr>
      <xdr:sp>
        <xdr:nvSpPr>
          <xdr:cNvPr id="19" name="Oval 67"/>
          <xdr:cNvSpPr>
            <a:spLocks/>
          </xdr:cNvSpPr>
        </xdr:nvSpPr>
        <xdr:spPr>
          <a:xfrm>
            <a:off x="376" y="638"/>
            <a:ext cx="24" cy="2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68"/>
          <xdr:cNvSpPr>
            <a:spLocks/>
          </xdr:cNvSpPr>
        </xdr:nvSpPr>
        <xdr:spPr>
          <a:xfrm>
            <a:off x="381" y="643"/>
            <a:ext cx="13" cy="1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171450</xdr:colOff>
      <xdr:row>31</xdr:row>
      <xdr:rowOff>47625</xdr:rowOff>
    </xdr:from>
    <xdr:to>
      <xdr:col>7</xdr:col>
      <xdr:colOff>400050</xdr:colOff>
      <xdr:row>32</xdr:row>
      <xdr:rowOff>114300</xdr:rowOff>
    </xdr:to>
    <xdr:grpSp>
      <xdr:nvGrpSpPr>
        <xdr:cNvPr id="21" name="Group 70"/>
        <xdr:cNvGrpSpPr>
          <a:grpSpLocks/>
        </xdr:cNvGrpSpPr>
      </xdr:nvGrpSpPr>
      <xdr:grpSpPr>
        <a:xfrm>
          <a:off x="6848475" y="6591300"/>
          <a:ext cx="228600" cy="228600"/>
          <a:chOff x="376" y="638"/>
          <a:chExt cx="24" cy="24"/>
        </a:xfrm>
        <a:solidFill>
          <a:srgbClr val="FFFFFF"/>
        </a:solidFill>
      </xdr:grpSpPr>
      <xdr:sp>
        <xdr:nvSpPr>
          <xdr:cNvPr id="22" name="Oval 71"/>
          <xdr:cNvSpPr>
            <a:spLocks/>
          </xdr:cNvSpPr>
        </xdr:nvSpPr>
        <xdr:spPr>
          <a:xfrm>
            <a:off x="376" y="638"/>
            <a:ext cx="24" cy="2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72"/>
          <xdr:cNvSpPr>
            <a:spLocks/>
          </xdr:cNvSpPr>
        </xdr:nvSpPr>
        <xdr:spPr>
          <a:xfrm>
            <a:off x="381" y="643"/>
            <a:ext cx="13" cy="1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352425</xdr:colOff>
      <xdr:row>31</xdr:row>
      <xdr:rowOff>38100</xdr:rowOff>
    </xdr:from>
    <xdr:to>
      <xdr:col>8</xdr:col>
      <xdr:colOff>581025</xdr:colOff>
      <xdr:row>32</xdr:row>
      <xdr:rowOff>104775</xdr:rowOff>
    </xdr:to>
    <xdr:grpSp>
      <xdr:nvGrpSpPr>
        <xdr:cNvPr id="24" name="Group 73"/>
        <xdr:cNvGrpSpPr>
          <a:grpSpLocks/>
        </xdr:cNvGrpSpPr>
      </xdr:nvGrpSpPr>
      <xdr:grpSpPr>
        <a:xfrm>
          <a:off x="7639050" y="6581775"/>
          <a:ext cx="228600" cy="228600"/>
          <a:chOff x="376" y="638"/>
          <a:chExt cx="24" cy="24"/>
        </a:xfrm>
        <a:solidFill>
          <a:srgbClr val="FFFFFF"/>
        </a:solidFill>
      </xdr:grpSpPr>
      <xdr:sp>
        <xdr:nvSpPr>
          <xdr:cNvPr id="25" name="Oval 74"/>
          <xdr:cNvSpPr>
            <a:spLocks/>
          </xdr:cNvSpPr>
        </xdr:nvSpPr>
        <xdr:spPr>
          <a:xfrm>
            <a:off x="376" y="638"/>
            <a:ext cx="24" cy="2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Oval 75"/>
          <xdr:cNvSpPr>
            <a:spLocks/>
          </xdr:cNvSpPr>
        </xdr:nvSpPr>
        <xdr:spPr>
          <a:xfrm>
            <a:off x="381" y="643"/>
            <a:ext cx="13" cy="1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31</xdr:row>
      <xdr:rowOff>38100</xdr:rowOff>
    </xdr:from>
    <xdr:to>
      <xdr:col>10</xdr:col>
      <xdr:colOff>276225</xdr:colOff>
      <xdr:row>32</xdr:row>
      <xdr:rowOff>104775</xdr:rowOff>
    </xdr:to>
    <xdr:grpSp>
      <xdr:nvGrpSpPr>
        <xdr:cNvPr id="27" name="Group 76"/>
        <xdr:cNvGrpSpPr>
          <a:grpSpLocks/>
        </xdr:cNvGrpSpPr>
      </xdr:nvGrpSpPr>
      <xdr:grpSpPr>
        <a:xfrm>
          <a:off x="8553450" y="6581775"/>
          <a:ext cx="228600" cy="228600"/>
          <a:chOff x="376" y="638"/>
          <a:chExt cx="24" cy="24"/>
        </a:xfrm>
        <a:solidFill>
          <a:srgbClr val="FFFFFF"/>
        </a:solidFill>
      </xdr:grpSpPr>
      <xdr:sp>
        <xdr:nvSpPr>
          <xdr:cNvPr id="28" name="Oval 77"/>
          <xdr:cNvSpPr>
            <a:spLocks/>
          </xdr:cNvSpPr>
        </xdr:nvSpPr>
        <xdr:spPr>
          <a:xfrm>
            <a:off x="376" y="638"/>
            <a:ext cx="24" cy="2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78"/>
          <xdr:cNvSpPr>
            <a:spLocks/>
          </xdr:cNvSpPr>
        </xdr:nvSpPr>
        <xdr:spPr>
          <a:xfrm>
            <a:off x="381" y="643"/>
            <a:ext cx="13" cy="14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104775</xdr:colOff>
      <xdr:row>33</xdr:row>
      <xdr:rowOff>104775</xdr:rowOff>
    </xdr:from>
    <xdr:to>
      <xdr:col>8</xdr:col>
      <xdr:colOff>323850</xdr:colOff>
      <xdr:row>35</xdr:row>
      <xdr:rowOff>38100</xdr:rowOff>
    </xdr:to>
    <xdr:sp>
      <xdr:nvSpPr>
        <xdr:cNvPr id="30" name="Rectangle 80"/>
        <xdr:cNvSpPr>
          <a:spLocks/>
        </xdr:cNvSpPr>
      </xdr:nvSpPr>
      <xdr:spPr>
        <a:xfrm>
          <a:off x="7391400" y="7134225"/>
          <a:ext cx="2190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33</xdr:row>
      <xdr:rowOff>104775</xdr:rowOff>
    </xdr:from>
    <xdr:to>
      <xdr:col>6</xdr:col>
      <xdr:colOff>342900</xdr:colOff>
      <xdr:row>35</xdr:row>
      <xdr:rowOff>38100</xdr:rowOff>
    </xdr:to>
    <xdr:sp>
      <xdr:nvSpPr>
        <xdr:cNvPr id="31" name="Rectangle 81"/>
        <xdr:cNvSpPr>
          <a:spLocks/>
        </xdr:cNvSpPr>
      </xdr:nvSpPr>
      <xdr:spPr>
        <a:xfrm>
          <a:off x="6191250" y="7134225"/>
          <a:ext cx="2190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33</xdr:row>
      <xdr:rowOff>95250</xdr:rowOff>
    </xdr:from>
    <xdr:to>
      <xdr:col>10</xdr:col>
      <xdr:colOff>428625</xdr:colOff>
      <xdr:row>35</xdr:row>
      <xdr:rowOff>28575</xdr:rowOff>
    </xdr:to>
    <xdr:sp>
      <xdr:nvSpPr>
        <xdr:cNvPr id="32" name="Rectangle 82"/>
        <xdr:cNvSpPr>
          <a:spLocks/>
        </xdr:cNvSpPr>
      </xdr:nvSpPr>
      <xdr:spPr>
        <a:xfrm>
          <a:off x="8715375" y="7124700"/>
          <a:ext cx="2190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1809750</xdr:colOff>
      <xdr:row>28</xdr:row>
      <xdr:rowOff>0</xdr:rowOff>
    </xdr:from>
    <xdr:to>
      <xdr:col>14</xdr:col>
      <xdr:colOff>485775</xdr:colOff>
      <xdr:row>37</xdr:row>
      <xdr:rowOff>123825</xdr:rowOff>
    </xdr:to>
    <xdr:sp>
      <xdr:nvSpPr>
        <xdr:cNvPr id="33" name="Rectangle 83"/>
        <xdr:cNvSpPr>
          <a:spLocks/>
        </xdr:cNvSpPr>
      </xdr:nvSpPr>
      <xdr:spPr>
        <a:xfrm>
          <a:off x="4400550" y="6057900"/>
          <a:ext cx="7029450" cy="1743075"/>
        </a:xfrm>
        <a:prstGeom prst="rect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19050</xdr:rowOff>
    </xdr:from>
    <xdr:to>
      <xdr:col>12</xdr:col>
      <xdr:colOff>323850</xdr:colOff>
      <xdr:row>37</xdr:row>
      <xdr:rowOff>104775</xdr:rowOff>
    </xdr:to>
    <xdr:sp>
      <xdr:nvSpPr>
        <xdr:cNvPr id="34" name="Line 84"/>
        <xdr:cNvSpPr>
          <a:spLocks/>
        </xdr:cNvSpPr>
      </xdr:nvSpPr>
      <xdr:spPr>
        <a:xfrm>
          <a:off x="10048875" y="6076950"/>
          <a:ext cx="0" cy="170497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30</xdr:row>
      <xdr:rowOff>123825</xdr:rowOff>
    </xdr:from>
    <xdr:to>
      <xdr:col>13</xdr:col>
      <xdr:colOff>314325</xdr:colOff>
      <xdr:row>33</xdr:row>
      <xdr:rowOff>76200</xdr:rowOff>
    </xdr:to>
    <xdr:sp>
      <xdr:nvSpPr>
        <xdr:cNvPr id="35" name="TextBox 85"/>
        <xdr:cNvSpPr txBox="1">
          <a:spLocks noChangeArrowheads="1"/>
        </xdr:cNvSpPr>
      </xdr:nvSpPr>
      <xdr:spPr>
        <a:xfrm>
          <a:off x="9544050" y="6505575"/>
          <a:ext cx="1104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coil bore allowance</a:t>
          </a:r>
        </a:p>
      </xdr:txBody>
    </xdr:sp>
    <xdr:clientData/>
  </xdr:twoCellAnchor>
  <xdr:twoCellAnchor>
    <xdr:from>
      <xdr:col>9</xdr:col>
      <xdr:colOff>409575</xdr:colOff>
      <xdr:row>1</xdr:row>
      <xdr:rowOff>76200</xdr:rowOff>
    </xdr:from>
    <xdr:to>
      <xdr:col>16</xdr:col>
      <xdr:colOff>476250</xdr:colOff>
      <xdr:row>26</xdr:row>
      <xdr:rowOff>114300</xdr:rowOff>
    </xdr:to>
    <xdr:grpSp>
      <xdr:nvGrpSpPr>
        <xdr:cNvPr id="36" name="Group 117"/>
        <xdr:cNvGrpSpPr>
          <a:grpSpLocks/>
        </xdr:cNvGrpSpPr>
      </xdr:nvGrpSpPr>
      <xdr:grpSpPr>
        <a:xfrm rot="767057">
          <a:off x="8305800" y="304800"/>
          <a:ext cx="4333875" cy="5381625"/>
          <a:chOff x="757" y="49"/>
          <a:chExt cx="455" cy="423"/>
        </a:xfrm>
        <a:solidFill>
          <a:srgbClr val="FFFFFF"/>
        </a:solidFill>
      </xdr:grpSpPr>
      <xdr:grpSp>
        <xdr:nvGrpSpPr>
          <xdr:cNvPr id="37" name="Group 86"/>
          <xdr:cNvGrpSpPr>
            <a:grpSpLocks/>
          </xdr:cNvGrpSpPr>
        </xdr:nvGrpSpPr>
        <xdr:grpSpPr>
          <a:xfrm>
            <a:off x="757" y="49"/>
            <a:ext cx="455" cy="423"/>
            <a:chOff x="404" y="96"/>
            <a:chExt cx="455" cy="423"/>
          </a:xfrm>
          <a:solidFill>
            <a:srgbClr val="FFFFFF"/>
          </a:solidFill>
        </xdr:grpSpPr>
        <xdr:sp>
          <xdr:nvSpPr>
            <xdr:cNvPr id="38" name="Rectangle 87"/>
            <xdr:cNvSpPr>
              <a:spLocks/>
            </xdr:cNvSpPr>
          </xdr:nvSpPr>
          <xdr:spPr>
            <a:xfrm>
              <a:off x="618" y="226"/>
              <a:ext cx="44" cy="293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" name="Group 88"/>
            <xdr:cNvGrpSpPr>
              <a:grpSpLocks/>
            </xdr:cNvGrpSpPr>
          </xdr:nvGrpSpPr>
          <xdr:grpSpPr>
            <a:xfrm>
              <a:off x="404" y="96"/>
              <a:ext cx="455" cy="137"/>
              <a:chOff x="404" y="96"/>
              <a:chExt cx="455" cy="137"/>
            </a:xfrm>
            <a:solidFill>
              <a:srgbClr val="FFFFFF"/>
            </a:solidFill>
          </xdr:grpSpPr>
          <xdr:sp>
            <xdr:nvSpPr>
              <xdr:cNvPr id="40" name="Rectangle 89"/>
              <xdr:cNvSpPr>
                <a:spLocks/>
              </xdr:cNvSpPr>
            </xdr:nvSpPr>
            <xdr:spPr>
              <a:xfrm>
                <a:off x="495" y="107"/>
                <a:ext cx="282" cy="119"/>
              </a:xfrm>
              <a:prstGeom prst="rect">
                <a:avLst/>
              </a:pr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Rectangle 90"/>
              <xdr:cNvSpPr>
                <a:spLocks/>
              </xdr:cNvSpPr>
            </xdr:nvSpPr>
            <xdr:spPr>
              <a:xfrm>
                <a:off x="427" y="107"/>
                <a:ext cx="423" cy="59"/>
              </a:xfrm>
              <a:prstGeom prst="rect">
                <a:avLst/>
              </a:pr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Rectangle 91"/>
              <xdr:cNvSpPr>
                <a:spLocks/>
              </xdr:cNvSpPr>
            </xdr:nvSpPr>
            <xdr:spPr>
              <a:xfrm>
                <a:off x="496" y="156"/>
                <a:ext cx="280" cy="21"/>
              </a:xfrm>
              <a:prstGeom prst="rect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utoShape 92"/>
              <xdr:cNvSpPr>
                <a:spLocks/>
              </xdr:cNvSpPr>
            </xdr:nvSpPr>
            <xdr:spPr>
              <a:xfrm flipV="1">
                <a:off x="424" y="105"/>
                <a:ext cx="25" cy="66"/>
              </a:xfrm>
              <a:prstGeom prst="rtTriangle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utoShape 93"/>
              <xdr:cNvSpPr>
                <a:spLocks/>
              </xdr:cNvSpPr>
            </xdr:nvSpPr>
            <xdr:spPr>
              <a:xfrm>
                <a:off x="404" y="96"/>
                <a:ext cx="52" cy="85"/>
              </a:xfrm>
              <a:custGeom>
                <a:pathLst>
                  <a:path h="184" w="79">
                    <a:moveTo>
                      <a:pt x="75" y="0"/>
                    </a:moveTo>
                    <a:cubicBezTo>
                      <a:pt x="65" y="29"/>
                      <a:pt x="55" y="59"/>
                      <a:pt x="51" y="73"/>
                    </a:cubicBezTo>
                    <a:cubicBezTo>
                      <a:pt x="47" y="87"/>
                      <a:pt x="49" y="79"/>
                      <a:pt x="52" y="85"/>
                    </a:cubicBezTo>
                    <a:cubicBezTo>
                      <a:pt x="55" y="91"/>
                      <a:pt x="79" y="111"/>
                      <a:pt x="71" y="112"/>
                    </a:cubicBezTo>
                    <a:cubicBezTo>
                      <a:pt x="63" y="113"/>
                      <a:pt x="10" y="91"/>
                      <a:pt x="5" y="93"/>
                    </a:cubicBezTo>
                    <a:cubicBezTo>
                      <a:pt x="0" y="95"/>
                      <a:pt x="33" y="116"/>
                      <a:pt x="39" y="122"/>
                    </a:cubicBezTo>
                    <a:cubicBezTo>
                      <a:pt x="45" y="128"/>
                      <a:pt x="42" y="122"/>
                      <a:pt x="39" y="132"/>
                    </a:cubicBezTo>
                    <a:cubicBezTo>
                      <a:pt x="36" y="142"/>
                      <a:pt x="27" y="163"/>
                      <a:pt x="19" y="184"/>
                    </a:cubicBezTo>
                  </a:path>
                </a:pathLst>
              </a:cu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94"/>
              <xdr:cNvSpPr>
                <a:spLocks/>
              </xdr:cNvSpPr>
            </xdr:nvSpPr>
            <xdr:spPr>
              <a:xfrm flipH="1">
                <a:off x="826" y="102"/>
                <a:ext cx="25" cy="66"/>
              </a:xfrm>
              <a:prstGeom prst="rtTriangle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AutoShape 95"/>
              <xdr:cNvSpPr>
                <a:spLocks/>
              </xdr:cNvSpPr>
            </xdr:nvSpPr>
            <xdr:spPr>
              <a:xfrm>
                <a:off x="807" y="97"/>
                <a:ext cx="52" cy="85"/>
              </a:xfrm>
              <a:custGeom>
                <a:pathLst>
                  <a:path h="184" w="79">
                    <a:moveTo>
                      <a:pt x="75" y="0"/>
                    </a:moveTo>
                    <a:cubicBezTo>
                      <a:pt x="65" y="29"/>
                      <a:pt x="55" y="59"/>
                      <a:pt x="51" y="73"/>
                    </a:cubicBezTo>
                    <a:cubicBezTo>
                      <a:pt x="47" y="87"/>
                      <a:pt x="49" y="79"/>
                      <a:pt x="52" y="85"/>
                    </a:cubicBezTo>
                    <a:cubicBezTo>
                      <a:pt x="55" y="91"/>
                      <a:pt x="79" y="111"/>
                      <a:pt x="71" y="112"/>
                    </a:cubicBezTo>
                    <a:cubicBezTo>
                      <a:pt x="63" y="113"/>
                      <a:pt x="10" y="91"/>
                      <a:pt x="5" y="93"/>
                    </a:cubicBezTo>
                    <a:cubicBezTo>
                      <a:pt x="0" y="95"/>
                      <a:pt x="33" y="116"/>
                      <a:pt x="39" y="122"/>
                    </a:cubicBezTo>
                    <a:cubicBezTo>
                      <a:pt x="45" y="128"/>
                      <a:pt x="42" y="122"/>
                      <a:pt x="39" y="132"/>
                    </a:cubicBezTo>
                    <a:cubicBezTo>
                      <a:pt x="36" y="142"/>
                      <a:pt x="27" y="163"/>
                      <a:pt x="19" y="184"/>
                    </a:cubicBezTo>
                  </a:path>
                </a:pathLst>
              </a:cu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Rectangle 96"/>
              <xdr:cNvSpPr>
                <a:spLocks/>
              </xdr:cNvSpPr>
            </xdr:nvSpPr>
            <xdr:spPr>
              <a:xfrm>
                <a:off x="619" y="218"/>
                <a:ext cx="42" cy="15"/>
              </a:xfrm>
              <a:prstGeom prst="rect">
                <a:avLst/>
              </a:prstGeom>
              <a:solidFill>
                <a:srgbClr val="FFFF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8" name="Rectangle 97"/>
          <xdr:cNvSpPr>
            <a:spLocks/>
          </xdr:cNvSpPr>
        </xdr:nvSpPr>
        <xdr:spPr>
          <a:xfrm>
            <a:off x="862" y="196"/>
            <a:ext cx="89" cy="269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"/>
          <xdr:cNvSpPr>
            <a:spLocks/>
          </xdr:cNvSpPr>
        </xdr:nvSpPr>
        <xdr:spPr>
          <a:xfrm>
            <a:off x="1036" y="198"/>
            <a:ext cx="89" cy="269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1</xdr:row>
      <xdr:rowOff>76200</xdr:rowOff>
    </xdr:from>
    <xdr:to>
      <xdr:col>8</xdr:col>
      <xdr:colOff>142875</xdr:colOff>
      <xdr:row>27</xdr:row>
      <xdr:rowOff>47625</xdr:rowOff>
    </xdr:to>
    <xdr:sp>
      <xdr:nvSpPr>
        <xdr:cNvPr id="50" name="Line 99"/>
        <xdr:cNvSpPr>
          <a:spLocks/>
        </xdr:cNvSpPr>
      </xdr:nvSpPr>
      <xdr:spPr>
        <a:xfrm>
          <a:off x="7429500" y="304800"/>
          <a:ext cx="0" cy="5638800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</xdr:row>
      <xdr:rowOff>38100</xdr:rowOff>
    </xdr:from>
    <xdr:to>
      <xdr:col>13</xdr:col>
      <xdr:colOff>142875</xdr:colOff>
      <xdr:row>26</xdr:row>
      <xdr:rowOff>228600</xdr:rowOff>
    </xdr:to>
    <xdr:sp>
      <xdr:nvSpPr>
        <xdr:cNvPr id="51" name="Line 101"/>
        <xdr:cNvSpPr>
          <a:spLocks/>
        </xdr:cNvSpPr>
      </xdr:nvSpPr>
      <xdr:spPr>
        <a:xfrm>
          <a:off x="10477500" y="266700"/>
          <a:ext cx="0" cy="5534025"/>
        </a:xfrm>
        <a:prstGeom prst="line">
          <a:avLst/>
        </a:prstGeom>
        <a:noFill/>
        <a:ln w="285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</xdr:row>
      <xdr:rowOff>57150</xdr:rowOff>
    </xdr:from>
    <xdr:to>
      <xdr:col>13</xdr:col>
      <xdr:colOff>123825</xdr:colOff>
      <xdr:row>2</xdr:row>
      <xdr:rowOff>57150</xdr:rowOff>
    </xdr:to>
    <xdr:sp>
      <xdr:nvSpPr>
        <xdr:cNvPr id="52" name="Line 103"/>
        <xdr:cNvSpPr>
          <a:spLocks/>
        </xdr:cNvSpPr>
      </xdr:nvSpPr>
      <xdr:spPr>
        <a:xfrm>
          <a:off x="7458075" y="447675"/>
          <a:ext cx="30003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0</xdr:row>
      <xdr:rowOff>104775</xdr:rowOff>
    </xdr:from>
    <xdr:to>
      <xdr:col>11</xdr:col>
      <xdr:colOff>295275</xdr:colOff>
      <xdr:row>4</xdr:row>
      <xdr:rowOff>28575</xdr:rowOff>
    </xdr:to>
    <xdr:sp>
      <xdr:nvSpPr>
        <xdr:cNvPr id="53" name="TextBox 104"/>
        <xdr:cNvSpPr txBox="1">
          <a:spLocks noChangeArrowheads="1"/>
        </xdr:cNvSpPr>
      </xdr:nvSpPr>
      <xdr:spPr>
        <a:xfrm>
          <a:off x="8305800" y="104775"/>
          <a:ext cx="11049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coil -coil separation</a:t>
          </a:r>
        </a:p>
      </xdr:txBody>
    </xdr:sp>
    <xdr:clientData/>
  </xdr:twoCellAnchor>
  <xdr:twoCellAnchor>
    <xdr:from>
      <xdr:col>8</xdr:col>
      <xdr:colOff>152400</xdr:colOff>
      <xdr:row>9</xdr:row>
      <xdr:rowOff>95250</xdr:rowOff>
    </xdr:from>
    <xdr:to>
      <xdr:col>8</xdr:col>
      <xdr:colOff>514350</xdr:colOff>
      <xdr:row>9</xdr:row>
      <xdr:rowOff>95250</xdr:rowOff>
    </xdr:to>
    <xdr:sp>
      <xdr:nvSpPr>
        <xdr:cNvPr id="54" name="Line 105"/>
        <xdr:cNvSpPr>
          <a:spLocks/>
        </xdr:cNvSpPr>
      </xdr:nvSpPr>
      <xdr:spPr>
        <a:xfrm>
          <a:off x="7439025" y="21050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104775</xdr:rowOff>
    </xdr:from>
    <xdr:to>
      <xdr:col>8</xdr:col>
      <xdr:colOff>495300</xdr:colOff>
      <xdr:row>11</xdr:row>
      <xdr:rowOff>28575</xdr:rowOff>
    </xdr:to>
    <xdr:sp>
      <xdr:nvSpPr>
        <xdr:cNvPr id="55" name="Line 106"/>
        <xdr:cNvSpPr>
          <a:spLocks/>
        </xdr:cNvSpPr>
      </xdr:nvSpPr>
      <xdr:spPr>
        <a:xfrm flipV="1">
          <a:off x="7781925" y="195262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9</xdr:row>
      <xdr:rowOff>66675</xdr:rowOff>
    </xdr:from>
    <xdr:to>
      <xdr:col>10</xdr:col>
      <xdr:colOff>333375</xdr:colOff>
      <xdr:row>9</xdr:row>
      <xdr:rowOff>66675</xdr:rowOff>
    </xdr:to>
    <xdr:sp>
      <xdr:nvSpPr>
        <xdr:cNvPr id="56" name="Line 107"/>
        <xdr:cNvSpPr>
          <a:spLocks/>
        </xdr:cNvSpPr>
      </xdr:nvSpPr>
      <xdr:spPr>
        <a:xfrm>
          <a:off x="8582025" y="2076450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8</xdr:row>
      <xdr:rowOff>95250</xdr:rowOff>
    </xdr:from>
    <xdr:to>
      <xdr:col>10</xdr:col>
      <xdr:colOff>95250</xdr:colOff>
      <xdr:row>11</xdr:row>
      <xdr:rowOff>19050</xdr:rowOff>
    </xdr:to>
    <xdr:sp>
      <xdr:nvSpPr>
        <xdr:cNvPr id="57" name="Line 108"/>
        <xdr:cNvSpPr>
          <a:spLocks/>
        </xdr:cNvSpPr>
      </xdr:nvSpPr>
      <xdr:spPr>
        <a:xfrm flipV="1">
          <a:off x="8601075" y="19431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8</xdr:row>
      <xdr:rowOff>104775</xdr:rowOff>
    </xdr:from>
    <xdr:to>
      <xdr:col>10</xdr:col>
      <xdr:colOff>361950</xdr:colOff>
      <xdr:row>24</xdr:row>
      <xdr:rowOff>9525</xdr:rowOff>
    </xdr:to>
    <xdr:sp>
      <xdr:nvSpPr>
        <xdr:cNvPr id="58" name="Line 109"/>
        <xdr:cNvSpPr>
          <a:spLocks/>
        </xdr:cNvSpPr>
      </xdr:nvSpPr>
      <xdr:spPr>
        <a:xfrm flipV="1">
          <a:off x="8867775" y="1952625"/>
          <a:ext cx="0" cy="3305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8</xdr:row>
      <xdr:rowOff>19050</xdr:rowOff>
    </xdr:from>
    <xdr:to>
      <xdr:col>8</xdr:col>
      <xdr:colOff>76200</xdr:colOff>
      <xdr:row>10</xdr:row>
      <xdr:rowOff>19050</xdr:rowOff>
    </xdr:to>
    <xdr:sp>
      <xdr:nvSpPr>
        <xdr:cNvPr id="59" name="TextBox 110"/>
        <xdr:cNvSpPr txBox="1">
          <a:spLocks noChangeArrowheads="1"/>
        </xdr:cNvSpPr>
      </xdr:nvSpPr>
      <xdr:spPr>
        <a:xfrm>
          <a:off x="6991350" y="1866900"/>
          <a:ext cx="371475" cy="3238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W1</a:t>
          </a:r>
        </a:p>
      </xdr:txBody>
    </xdr:sp>
    <xdr:clientData/>
  </xdr:twoCellAnchor>
  <xdr:twoCellAnchor>
    <xdr:from>
      <xdr:col>10</xdr:col>
      <xdr:colOff>409575</xdr:colOff>
      <xdr:row>8</xdr:row>
      <xdr:rowOff>66675</xdr:rowOff>
    </xdr:from>
    <xdr:to>
      <xdr:col>11</xdr:col>
      <xdr:colOff>171450</xdr:colOff>
      <xdr:row>10</xdr:row>
      <xdr:rowOff>66675</xdr:rowOff>
    </xdr:to>
    <xdr:sp>
      <xdr:nvSpPr>
        <xdr:cNvPr id="60" name="TextBox 111"/>
        <xdr:cNvSpPr txBox="1">
          <a:spLocks noChangeArrowheads="1"/>
        </xdr:cNvSpPr>
      </xdr:nvSpPr>
      <xdr:spPr>
        <a:xfrm>
          <a:off x="8915400" y="1914525"/>
          <a:ext cx="371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W2</a:t>
          </a:r>
        </a:p>
      </xdr:txBody>
    </xdr:sp>
    <xdr:clientData/>
  </xdr:twoCellAnchor>
  <xdr:twoCellAnchor>
    <xdr:from>
      <xdr:col>8</xdr:col>
      <xdr:colOff>590550</xdr:colOff>
      <xdr:row>8</xdr:row>
      <xdr:rowOff>28575</xdr:rowOff>
    </xdr:from>
    <xdr:to>
      <xdr:col>10</xdr:col>
      <xdr:colOff>57150</xdr:colOff>
      <xdr:row>9</xdr:row>
      <xdr:rowOff>142875</xdr:rowOff>
    </xdr:to>
    <xdr:sp>
      <xdr:nvSpPr>
        <xdr:cNvPr id="61" name="TextBox 112"/>
        <xdr:cNvSpPr txBox="1">
          <a:spLocks noChangeArrowheads="1"/>
        </xdr:cNvSpPr>
      </xdr:nvSpPr>
      <xdr:spPr>
        <a:xfrm>
          <a:off x="7877175" y="1876425"/>
          <a:ext cx="685800" cy="2762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Wpack</a:t>
          </a:r>
        </a:p>
      </xdr:txBody>
    </xdr:sp>
    <xdr:clientData/>
  </xdr:twoCellAnchor>
  <xdr:twoCellAnchor>
    <xdr:from>
      <xdr:col>4</xdr:col>
      <xdr:colOff>552450</xdr:colOff>
      <xdr:row>19</xdr:row>
      <xdr:rowOff>0</xdr:rowOff>
    </xdr:from>
    <xdr:to>
      <xdr:col>4</xdr:col>
      <xdr:colOff>552450</xdr:colOff>
      <xdr:row>38</xdr:row>
      <xdr:rowOff>19050</xdr:rowOff>
    </xdr:to>
    <xdr:sp>
      <xdr:nvSpPr>
        <xdr:cNvPr id="62" name="Line 113"/>
        <xdr:cNvSpPr>
          <a:spLocks/>
        </xdr:cNvSpPr>
      </xdr:nvSpPr>
      <xdr:spPr>
        <a:xfrm>
          <a:off x="5400675" y="3952875"/>
          <a:ext cx="0" cy="39052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18</xdr:row>
      <xdr:rowOff>76200</xdr:rowOff>
    </xdr:from>
    <xdr:to>
      <xdr:col>8</xdr:col>
      <xdr:colOff>228600</xdr:colOff>
      <xdr:row>19</xdr:row>
      <xdr:rowOff>95250</xdr:rowOff>
    </xdr:to>
    <xdr:sp>
      <xdr:nvSpPr>
        <xdr:cNvPr id="63" name="AutoShape 114"/>
        <xdr:cNvSpPr>
          <a:spLocks/>
        </xdr:cNvSpPr>
      </xdr:nvSpPr>
      <xdr:spPr>
        <a:xfrm>
          <a:off x="7343775" y="3867150"/>
          <a:ext cx="171450" cy="180975"/>
        </a:xfrm>
        <a:prstGeom prst="flowChar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9525</xdr:rowOff>
    </xdr:from>
    <xdr:to>
      <xdr:col>9</xdr:col>
      <xdr:colOff>238125</xdr:colOff>
      <xdr:row>19</xdr:row>
      <xdr:rowOff>9525</xdr:rowOff>
    </xdr:to>
    <xdr:sp>
      <xdr:nvSpPr>
        <xdr:cNvPr id="64" name="Line 115"/>
        <xdr:cNvSpPr>
          <a:spLocks/>
        </xdr:cNvSpPr>
      </xdr:nvSpPr>
      <xdr:spPr>
        <a:xfrm>
          <a:off x="5133975" y="3962400"/>
          <a:ext cx="3000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2257425</xdr:colOff>
      <xdr:row>22</xdr:row>
      <xdr:rowOff>114300</xdr:rowOff>
    </xdr:from>
    <xdr:to>
      <xdr:col>7</xdr:col>
      <xdr:colOff>57150</xdr:colOff>
      <xdr:row>25</xdr:row>
      <xdr:rowOff>66675</xdr:rowOff>
    </xdr:to>
    <xdr:sp>
      <xdr:nvSpPr>
        <xdr:cNvPr id="65" name="TextBox 116"/>
        <xdr:cNvSpPr txBox="1">
          <a:spLocks noChangeArrowheads="1"/>
        </xdr:cNvSpPr>
      </xdr:nvSpPr>
      <xdr:spPr>
        <a:xfrm>
          <a:off x="4848225" y="4714875"/>
          <a:ext cx="18859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coil - plasma separation</a:t>
          </a:r>
        </a:p>
      </xdr:txBody>
    </xdr:sp>
    <xdr:clientData/>
  </xdr:twoCellAnchor>
  <xdr:twoCellAnchor>
    <xdr:from>
      <xdr:col>13</xdr:col>
      <xdr:colOff>47625</xdr:colOff>
      <xdr:row>16</xdr:row>
      <xdr:rowOff>9525</xdr:rowOff>
    </xdr:from>
    <xdr:to>
      <xdr:col>13</xdr:col>
      <xdr:colOff>219075</xdr:colOff>
      <xdr:row>17</xdr:row>
      <xdr:rowOff>28575</xdr:rowOff>
    </xdr:to>
    <xdr:sp>
      <xdr:nvSpPr>
        <xdr:cNvPr id="66" name="AutoShape 118"/>
        <xdr:cNvSpPr>
          <a:spLocks/>
        </xdr:cNvSpPr>
      </xdr:nvSpPr>
      <xdr:spPr>
        <a:xfrm>
          <a:off x="10382250" y="3476625"/>
          <a:ext cx="171450" cy="180975"/>
        </a:xfrm>
        <a:prstGeom prst="flowChartO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47625</xdr:rowOff>
    </xdr:from>
    <xdr:to>
      <xdr:col>11</xdr:col>
      <xdr:colOff>76200</xdr:colOff>
      <xdr:row>48</xdr:row>
      <xdr:rowOff>142875</xdr:rowOff>
    </xdr:to>
    <xdr:sp>
      <xdr:nvSpPr>
        <xdr:cNvPr id="67" name="Rectangle 121"/>
        <xdr:cNvSpPr>
          <a:spLocks/>
        </xdr:cNvSpPr>
      </xdr:nvSpPr>
      <xdr:spPr>
        <a:xfrm>
          <a:off x="5657850" y="7886700"/>
          <a:ext cx="3533775" cy="1714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0.284</cdr:y>
    </cdr:from>
    <cdr:to>
      <cdr:x>0.8885</cdr:x>
      <cdr:y>0.39625</cdr:y>
    </cdr:to>
    <cdr:sp>
      <cdr:nvSpPr>
        <cdr:cNvPr id="1" name="TextBox 2"/>
        <cdr:cNvSpPr txBox="1">
          <a:spLocks noChangeArrowheads="1"/>
        </cdr:cNvSpPr>
      </cdr:nvSpPr>
      <cdr:spPr>
        <a:xfrm>
          <a:off x="1285875" y="828675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Tstart = 295 K
(water-cooled)</a:t>
          </a:r>
        </a:p>
      </cdr:txBody>
    </cdr:sp>
  </cdr:relSizeAnchor>
  <cdr:relSizeAnchor xmlns:cdr="http://schemas.openxmlformats.org/drawingml/2006/chartDrawing">
    <cdr:from>
      <cdr:x>0.336</cdr:x>
      <cdr:y>0.51475</cdr:y>
    </cdr:from>
    <cdr:to>
      <cdr:x>0.7075</cdr:x>
      <cdr:y>0.62225</cdr:y>
    </cdr:to>
    <cdr:sp>
      <cdr:nvSpPr>
        <cdr:cNvPr id="2" name="TextBox 3"/>
        <cdr:cNvSpPr txBox="1">
          <a:spLocks noChangeArrowheads="1"/>
        </cdr:cNvSpPr>
      </cdr:nvSpPr>
      <cdr:spPr>
        <a:xfrm>
          <a:off x="838200" y="1504950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Tstart=85K
(LN2-cooled)</a:t>
          </a:r>
        </a:p>
      </cdr:txBody>
    </cdr:sp>
  </cdr:relSizeAnchor>
  <cdr:relSizeAnchor xmlns:cdr="http://schemas.openxmlformats.org/drawingml/2006/chartDrawing">
    <cdr:from>
      <cdr:x>0.2885</cdr:x>
      <cdr:y>0.0635</cdr:y>
    </cdr:from>
    <cdr:to>
      <cdr:x>0.57425</cdr:x>
      <cdr:y>0.148</cdr:y>
    </cdr:to>
    <cdr:sp>
      <cdr:nvSpPr>
        <cdr:cNvPr id="3" name="TextBox 5"/>
        <cdr:cNvSpPr txBox="1">
          <a:spLocks noChangeArrowheads="1"/>
        </cdr:cNvSpPr>
      </cdr:nvSpPr>
      <cdr:spPr>
        <a:xfrm>
          <a:off x="714375" y="1809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ESW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1.2 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0</xdr:rowOff>
    </xdr:from>
    <xdr:to>
      <xdr:col>8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162425" y="161925"/>
        <a:ext cx="24955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0"/>
  <sheetViews>
    <sheetView workbookViewId="0" topLeftCell="A18">
      <selection activeCell="B22" sqref="B22"/>
    </sheetView>
  </sheetViews>
  <sheetFormatPr defaultColWidth="9.140625" defaultRowHeight="12.75"/>
  <cols>
    <col min="1" max="1" width="22.8515625" style="0" customWidth="1"/>
    <col min="2" max="2" width="6.8515625" style="0" customWidth="1"/>
    <col min="4" max="4" width="33.8515625" style="0" customWidth="1"/>
  </cols>
  <sheetData>
    <row r="1" ht="18">
      <c r="A1" s="2" t="s">
        <v>102</v>
      </c>
    </row>
    <row r="3" spans="1:4" ht="25.5">
      <c r="A3" s="3" t="s">
        <v>6</v>
      </c>
      <c r="B3">
        <v>19</v>
      </c>
      <c r="C3" t="s">
        <v>1</v>
      </c>
      <c r="D3" t="s">
        <v>8</v>
      </c>
    </row>
    <row r="4" spans="1:4" ht="25.5">
      <c r="A4" s="3" t="s">
        <v>7</v>
      </c>
      <c r="B4">
        <v>10</v>
      </c>
      <c r="C4" t="s">
        <v>1</v>
      </c>
      <c r="D4" t="s">
        <v>8</v>
      </c>
    </row>
    <row r="5" ht="12.75">
      <c r="A5" s="3"/>
    </row>
    <row r="6" ht="25.5">
      <c r="A6" s="3" t="s">
        <v>77</v>
      </c>
    </row>
    <row r="7" spans="1:4" ht="12.75">
      <c r="A7" s="4" t="s">
        <v>0</v>
      </c>
      <c r="B7">
        <v>2</v>
      </c>
      <c r="C7" t="s">
        <v>1</v>
      </c>
      <c r="D7" t="s">
        <v>2</v>
      </c>
    </row>
    <row r="8" spans="1:4" ht="12.75">
      <c r="A8" s="4" t="s">
        <v>11</v>
      </c>
      <c r="B8">
        <v>6.5</v>
      </c>
      <c r="C8" t="s">
        <v>1</v>
      </c>
      <c r="D8" t="s">
        <v>9</v>
      </c>
    </row>
    <row r="9" spans="1:4" ht="12.75">
      <c r="A9" s="4" t="s">
        <v>3</v>
      </c>
      <c r="B9">
        <v>2</v>
      </c>
      <c r="C9" t="s">
        <v>1</v>
      </c>
      <c r="D9" t="s">
        <v>12</v>
      </c>
    </row>
    <row r="10" spans="1:4" ht="12.75">
      <c r="A10" s="4" t="s">
        <v>4</v>
      </c>
      <c r="B10">
        <v>1.5</v>
      </c>
      <c r="C10" t="s">
        <v>1</v>
      </c>
      <c r="D10" t="s">
        <v>9</v>
      </c>
    </row>
    <row r="11" spans="1:3" ht="12.75">
      <c r="A11" s="4" t="s">
        <v>13</v>
      </c>
      <c r="B11">
        <f>SUM(B7:B10)</f>
        <v>12</v>
      </c>
      <c r="C11" t="s">
        <v>1</v>
      </c>
    </row>
    <row r="12" ht="12.75">
      <c r="A12" s="4"/>
    </row>
    <row r="13" spans="1:4" ht="12.75">
      <c r="A13" s="4" t="s">
        <v>14</v>
      </c>
      <c r="B13">
        <v>1.3</v>
      </c>
      <c r="C13" t="s">
        <v>1</v>
      </c>
      <c r="D13" t="s">
        <v>15</v>
      </c>
    </row>
    <row r="14" spans="1:3" ht="12.75">
      <c r="A14" s="4" t="s">
        <v>10</v>
      </c>
      <c r="B14">
        <f>B13+B11</f>
        <v>13.3</v>
      </c>
      <c r="C14" t="s">
        <v>1</v>
      </c>
    </row>
    <row r="15" ht="12.75">
      <c r="A15" s="4"/>
    </row>
    <row r="16" spans="1:4" ht="38.25">
      <c r="A16" s="3" t="s">
        <v>76</v>
      </c>
      <c r="B16" s="1">
        <f>2*(B3-B14)</f>
        <v>11.399999999999999</v>
      </c>
      <c r="C16" t="s">
        <v>1</v>
      </c>
      <c r="D16" t="s">
        <v>16</v>
      </c>
    </row>
    <row r="17" ht="12.75">
      <c r="A17" s="4"/>
    </row>
    <row r="18" spans="1:4" ht="12.75">
      <c r="A18" s="4" t="s">
        <v>19</v>
      </c>
      <c r="B18" s="5">
        <f>(0.625-0.04)*2.54</f>
        <v>1.4859</v>
      </c>
      <c r="C18" t="s">
        <v>1</v>
      </c>
      <c r="D18" t="s">
        <v>21</v>
      </c>
    </row>
    <row r="19" spans="1:4" ht="12.75">
      <c r="A19" s="4" t="s">
        <v>18</v>
      </c>
      <c r="B19" s="5">
        <f>0.04*2.54</f>
        <v>0.10160000000000001</v>
      </c>
      <c r="C19" t="s">
        <v>1</v>
      </c>
      <c r="D19" t="s">
        <v>21</v>
      </c>
    </row>
    <row r="20" spans="1:3" ht="12.75">
      <c r="A20" s="4" t="s">
        <v>20</v>
      </c>
      <c r="B20" s="5">
        <f>B18/2+B19</f>
        <v>0.84455</v>
      </c>
      <c r="C20" t="s">
        <v>1</v>
      </c>
    </row>
    <row r="21" spans="1:4" ht="25.5">
      <c r="A21" s="4" t="s">
        <v>23</v>
      </c>
      <c r="B21">
        <v>1</v>
      </c>
      <c r="C21" t="s">
        <v>1</v>
      </c>
      <c r="D21" t="s">
        <v>21</v>
      </c>
    </row>
    <row r="22" spans="1:3" ht="12.75">
      <c r="A22" s="4" t="s">
        <v>22</v>
      </c>
      <c r="B22" s="5">
        <f>2*B19+B21</f>
        <v>1.2032</v>
      </c>
      <c r="C22" t="s">
        <v>1</v>
      </c>
    </row>
    <row r="24" spans="1:4" ht="38.25">
      <c r="A24" s="3" t="s">
        <v>75</v>
      </c>
      <c r="B24" s="6">
        <f>(B4-2*B20-B22)/2</f>
        <v>3.55385</v>
      </c>
      <c r="C24" t="s">
        <v>1</v>
      </c>
      <c r="D24" s="4" t="s">
        <v>78</v>
      </c>
    </row>
    <row r="25" ht="12.75">
      <c r="A25" s="4"/>
    </row>
    <row r="26" spans="1:3" ht="12.75">
      <c r="A26" s="4" t="s">
        <v>24</v>
      </c>
      <c r="B26">
        <v>0.08</v>
      </c>
      <c r="C26" t="s">
        <v>1</v>
      </c>
    </row>
    <row r="27" spans="1:2" ht="25.5">
      <c r="A27" s="4" t="s">
        <v>25</v>
      </c>
      <c r="B27" s="7">
        <v>0.75</v>
      </c>
    </row>
    <row r="28" spans="1:2" ht="12.75">
      <c r="A28" s="4" t="s">
        <v>26</v>
      </c>
      <c r="B28">
        <v>2</v>
      </c>
    </row>
    <row r="29" spans="1:2" ht="12.75">
      <c r="A29" s="4" t="s">
        <v>27</v>
      </c>
      <c r="B29">
        <v>8</v>
      </c>
    </row>
    <row r="30" spans="1:3" ht="12.75">
      <c r="A30" s="4" t="s">
        <v>28</v>
      </c>
      <c r="B30" s="5">
        <f>(B29*2*B26)*(B24-B28*2*B26)+(B28*2*B26)*B16</f>
        <v>7.7873280000000005</v>
      </c>
      <c r="C30" t="s">
        <v>29</v>
      </c>
    </row>
    <row r="31" spans="1:3" ht="12.75">
      <c r="A31" s="4" t="s">
        <v>30</v>
      </c>
      <c r="B31" s="5">
        <f>B24*B16</f>
        <v>40.513889999999996</v>
      </c>
      <c r="C31" t="s">
        <v>29</v>
      </c>
    </row>
    <row r="32" spans="1:3" ht="12.75">
      <c r="A32" s="4" t="s">
        <v>31</v>
      </c>
      <c r="B32" s="5">
        <f>(B31-B30)*B27</f>
        <v>24.544921499999994</v>
      </c>
      <c r="C32" t="s">
        <v>29</v>
      </c>
    </row>
    <row r="33" spans="1:2" ht="25.5">
      <c r="A33" s="4" t="s">
        <v>32</v>
      </c>
      <c r="B33" s="7">
        <f>B32/B31</f>
        <v>0.6058396638782402</v>
      </c>
    </row>
    <row r="35" spans="1:3" ht="12.75">
      <c r="A35" s="4" t="s">
        <v>33</v>
      </c>
      <c r="B35">
        <v>20300</v>
      </c>
      <c r="C35" t="s">
        <v>35</v>
      </c>
    </row>
    <row r="36" spans="1:3" ht="12.75">
      <c r="A36" s="4" t="s">
        <v>34</v>
      </c>
      <c r="B36">
        <f>B35*B28*B29</f>
        <v>324800</v>
      </c>
      <c r="C36" t="s">
        <v>36</v>
      </c>
    </row>
    <row r="37" spans="1:3" ht="12.75">
      <c r="A37" s="3" t="s">
        <v>37</v>
      </c>
      <c r="B37" s="1">
        <f>B36/B32</f>
        <v>13232.879966635872</v>
      </c>
      <c r="C37" s="1" t="s">
        <v>38</v>
      </c>
    </row>
    <row r="40" spans="1:2" ht="12.75">
      <c r="A40" s="3" t="s">
        <v>17</v>
      </c>
      <c r="B40" t="s">
        <v>103</v>
      </c>
    </row>
  </sheetData>
  <printOptions/>
  <pageMargins left="0.75" right="0.75" top="1" bottom="1" header="0.5" footer="0.5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36"/>
  <sheetViews>
    <sheetView workbookViewId="0" topLeftCell="A1">
      <selection activeCell="G22" sqref="G22:G23"/>
    </sheetView>
  </sheetViews>
  <sheetFormatPr defaultColWidth="9.140625" defaultRowHeight="12.75"/>
  <cols>
    <col min="1" max="1" width="24.7109375" style="0" customWidth="1"/>
    <col min="2" max="2" width="9.140625" style="10" customWidth="1"/>
    <col min="4" max="4" width="9.28125" style="0" customWidth="1"/>
    <col min="5" max="5" width="39.28125" style="0" customWidth="1"/>
    <col min="7" max="7" width="11.00390625" style="0" bestFit="1" customWidth="1"/>
  </cols>
  <sheetData>
    <row r="1" ht="18">
      <c r="A1" s="2" t="s">
        <v>101</v>
      </c>
    </row>
    <row r="2" ht="12.75">
      <c r="A2" t="s">
        <v>104</v>
      </c>
    </row>
    <row r="4" ht="12.75">
      <c r="A4" s="1" t="s">
        <v>39</v>
      </c>
    </row>
    <row r="6" spans="1:4" ht="12.75">
      <c r="A6" t="s">
        <v>5</v>
      </c>
      <c r="B6" s="10" t="s">
        <v>43</v>
      </c>
      <c r="C6">
        <f>terminology!B14</f>
        <v>13.3</v>
      </c>
      <c r="D6" t="s">
        <v>1</v>
      </c>
    </row>
    <row r="7" spans="1:5" ht="12.75">
      <c r="A7" t="s">
        <v>105</v>
      </c>
      <c r="B7" s="10" t="s">
        <v>44</v>
      </c>
      <c r="C7">
        <f>terminology!B26</f>
        <v>0.08</v>
      </c>
      <c r="D7" t="s">
        <v>1</v>
      </c>
      <c r="E7" t="s">
        <v>108</v>
      </c>
    </row>
    <row r="8" spans="1:5" ht="12.75">
      <c r="A8" t="s">
        <v>40</v>
      </c>
      <c r="B8" s="10" t="s">
        <v>45</v>
      </c>
      <c r="C8">
        <v>21000</v>
      </c>
      <c r="D8" t="s">
        <v>41</v>
      </c>
      <c r="E8" t="s">
        <v>106</v>
      </c>
    </row>
    <row r="9" spans="1:4" ht="12.75">
      <c r="A9" t="s">
        <v>55</v>
      </c>
      <c r="B9" s="10" t="s">
        <v>57</v>
      </c>
      <c r="C9" s="5">
        <f>terminology!B18</f>
        <v>1.4859</v>
      </c>
      <c r="D9" t="s">
        <v>1</v>
      </c>
    </row>
    <row r="10" spans="1:4" ht="12.75">
      <c r="A10" t="s">
        <v>56</v>
      </c>
      <c r="B10" s="10" t="s">
        <v>58</v>
      </c>
      <c r="C10">
        <v>0.1</v>
      </c>
      <c r="D10" t="s">
        <v>1</v>
      </c>
    </row>
    <row r="11" spans="1:4" ht="12.75">
      <c r="A11" t="s">
        <v>60</v>
      </c>
      <c r="B11" s="10" t="s">
        <v>61</v>
      </c>
      <c r="C11">
        <v>1</v>
      </c>
      <c r="D11" t="s">
        <v>1</v>
      </c>
    </row>
    <row r="12" spans="1:5" ht="12.75">
      <c r="A12" t="s">
        <v>84</v>
      </c>
      <c r="B12" s="10" t="s">
        <v>87</v>
      </c>
      <c r="C12">
        <v>2</v>
      </c>
      <c r="D12" t="s">
        <v>53</v>
      </c>
      <c r="E12" t="s">
        <v>109</v>
      </c>
    </row>
    <row r="13" spans="1:5" ht="12.75">
      <c r="A13" t="s">
        <v>90</v>
      </c>
      <c r="B13" s="10" t="s">
        <v>91</v>
      </c>
      <c r="C13">
        <v>0.75</v>
      </c>
      <c r="E13" t="s">
        <v>107</v>
      </c>
    </row>
    <row r="15" ht="12.75">
      <c r="A15" s="1" t="s">
        <v>50</v>
      </c>
    </row>
    <row r="16" spans="1:5" ht="12.75">
      <c r="A16" t="s">
        <v>46</v>
      </c>
      <c r="B16" s="10" t="s">
        <v>48</v>
      </c>
      <c r="C16">
        <f>2*terminology!B36</f>
        <v>649600</v>
      </c>
      <c r="D16" t="s">
        <v>35</v>
      </c>
      <c r="E16" t="s">
        <v>110</v>
      </c>
    </row>
    <row r="17" spans="1:5" ht="12.75">
      <c r="A17" t="s">
        <v>69</v>
      </c>
      <c r="B17" s="10" t="s">
        <v>70</v>
      </c>
      <c r="C17">
        <f>terminology!B4</f>
        <v>10</v>
      </c>
      <c r="D17" t="s">
        <v>1</v>
      </c>
      <c r="E17" t="s">
        <v>111</v>
      </c>
    </row>
    <row r="18" spans="1:5" ht="12.75">
      <c r="A18" t="s">
        <v>68</v>
      </c>
      <c r="B18" s="10" t="s">
        <v>71</v>
      </c>
      <c r="C18">
        <f>terminology!B3</f>
        <v>19</v>
      </c>
      <c r="D18" t="s">
        <v>1</v>
      </c>
      <c r="E18" t="s">
        <v>111</v>
      </c>
    </row>
    <row r="21" ht="12.75">
      <c r="A21" s="1" t="s">
        <v>42</v>
      </c>
    </row>
    <row r="23" spans="1:5" ht="12.75">
      <c r="A23" t="s">
        <v>47</v>
      </c>
      <c r="B23" s="10" t="s">
        <v>49</v>
      </c>
      <c r="C23">
        <f>C16/2</f>
        <v>324800</v>
      </c>
      <c r="D23" t="s">
        <v>35</v>
      </c>
      <c r="E23" s="8" t="s">
        <v>63</v>
      </c>
    </row>
    <row r="24" spans="1:5" ht="12.75">
      <c r="A24" t="s">
        <v>51</v>
      </c>
      <c r="B24" s="10" t="s">
        <v>52</v>
      </c>
      <c r="C24">
        <f>C23/2</f>
        <v>162400</v>
      </c>
      <c r="D24" t="s">
        <v>35</v>
      </c>
      <c r="E24" s="8" t="s">
        <v>64</v>
      </c>
    </row>
    <row r="25" spans="1:5" ht="12.75">
      <c r="A25" t="s">
        <v>85</v>
      </c>
      <c r="B25" s="10" t="s">
        <v>86</v>
      </c>
      <c r="C25" s="9" t="str">
        <f>FIXED((C24/C8),0)</f>
        <v>8</v>
      </c>
      <c r="D25" t="s">
        <v>53</v>
      </c>
      <c r="E25" s="8" t="s">
        <v>54</v>
      </c>
    </row>
    <row r="27" spans="1:5" ht="12.75">
      <c r="A27" t="s">
        <v>72</v>
      </c>
      <c r="B27" s="10" t="s">
        <v>59</v>
      </c>
      <c r="C27" s="5">
        <f>terminology!B20</f>
        <v>0.84455</v>
      </c>
      <c r="D27" t="s">
        <v>1</v>
      </c>
      <c r="E27" s="8" t="s">
        <v>62</v>
      </c>
    </row>
    <row r="28" spans="1:5" ht="12.75">
      <c r="A28" t="s">
        <v>65</v>
      </c>
      <c r="B28" s="10" t="s">
        <v>66</v>
      </c>
      <c r="C28" s="5">
        <f>terminology!B22</f>
        <v>1.2032</v>
      </c>
      <c r="D28" t="s">
        <v>1</v>
      </c>
      <c r="E28" s="8" t="s">
        <v>67</v>
      </c>
    </row>
    <row r="29" ht="12.75">
      <c r="C29" s="5"/>
    </row>
    <row r="30" spans="1:5" ht="12.75">
      <c r="A30" t="s">
        <v>73</v>
      </c>
      <c r="B30" s="10" t="s">
        <v>74</v>
      </c>
      <c r="C30" s="5">
        <f>terminology!B24</f>
        <v>3.55385</v>
      </c>
      <c r="D30" t="s">
        <v>1</v>
      </c>
      <c r="E30" s="8" t="s">
        <v>79</v>
      </c>
    </row>
    <row r="31" spans="1:5" ht="12.75">
      <c r="A31" t="s">
        <v>80</v>
      </c>
      <c r="B31" s="10" t="s">
        <v>81</v>
      </c>
      <c r="C31" s="5">
        <f>terminology!B16</f>
        <v>11.399999999999999</v>
      </c>
      <c r="D31" t="s">
        <v>1</v>
      </c>
      <c r="E31" s="8" t="s">
        <v>82</v>
      </c>
    </row>
    <row r="32" spans="1:5" ht="12.75">
      <c r="A32" t="s">
        <v>93</v>
      </c>
      <c r="B32" s="10" t="s">
        <v>96</v>
      </c>
      <c r="C32" s="5">
        <f>terminology!B31</f>
        <v>40.513889999999996</v>
      </c>
      <c r="D32" t="s">
        <v>29</v>
      </c>
      <c r="E32" s="8" t="s">
        <v>94</v>
      </c>
    </row>
    <row r="33" spans="1:5" ht="12.75">
      <c r="A33" t="s">
        <v>83</v>
      </c>
      <c r="B33" s="10" t="s">
        <v>88</v>
      </c>
      <c r="C33" s="5">
        <f>terminology!B30</f>
        <v>7.7873280000000005</v>
      </c>
      <c r="D33" t="s">
        <v>29</v>
      </c>
      <c r="E33" s="8" t="s">
        <v>89</v>
      </c>
    </row>
    <row r="34" spans="1:5" ht="12.75">
      <c r="A34" t="s">
        <v>92</v>
      </c>
      <c r="B34" s="10" t="s">
        <v>95</v>
      </c>
      <c r="C34" s="5">
        <f>terminology!B32</f>
        <v>24.544921499999994</v>
      </c>
      <c r="D34" t="s">
        <v>29</v>
      </c>
      <c r="E34" s="8" t="s">
        <v>97</v>
      </c>
    </row>
    <row r="36" spans="1:5" ht="12.75">
      <c r="A36" t="s">
        <v>98</v>
      </c>
      <c r="B36" s="10" t="s">
        <v>99</v>
      </c>
      <c r="C36" s="11">
        <f>terminology!B37</f>
        <v>13232.879966635872</v>
      </c>
      <c r="D36" t="s">
        <v>38</v>
      </c>
      <c r="E36" s="8" t="s">
        <v>100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D2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0.00390625" style="0" bestFit="1" customWidth="1"/>
    <col min="2" max="2" width="12.421875" style="0" bestFit="1" customWidth="1"/>
    <col min="4" max="4" width="19.57421875" style="0" bestFit="1" customWidth="1"/>
  </cols>
  <sheetData>
    <row r="4" spans="1:3" ht="12.75">
      <c r="A4" t="s">
        <v>112</v>
      </c>
      <c r="B4" s="5">
        <f>terminology!B24</f>
        <v>3.55385</v>
      </c>
      <c r="C4" t="s">
        <v>1</v>
      </c>
    </row>
    <row r="5" spans="1:3" ht="12.75">
      <c r="A5" t="s">
        <v>113</v>
      </c>
      <c r="B5">
        <f>terminology!B16</f>
        <v>11.399999999999999</v>
      </c>
      <c r="C5" t="s">
        <v>1</v>
      </c>
    </row>
    <row r="6" spans="1:3" ht="12.75">
      <c r="A6" t="s">
        <v>114</v>
      </c>
      <c r="B6" s="12">
        <f>B4*B5</f>
        <v>40.513889999999996</v>
      </c>
      <c r="C6" t="s">
        <v>115</v>
      </c>
    </row>
    <row r="7" spans="1:3" ht="12.75">
      <c r="A7" t="s">
        <v>116</v>
      </c>
      <c r="B7">
        <f>terminology!B26</f>
        <v>0.08</v>
      </c>
      <c r="C7" t="s">
        <v>1</v>
      </c>
    </row>
    <row r="8" spans="1:2" ht="12.75">
      <c r="A8" t="s">
        <v>117</v>
      </c>
      <c r="B8">
        <v>8</v>
      </c>
    </row>
    <row r="9" spans="1:4" ht="12.75">
      <c r="A9" t="s">
        <v>118</v>
      </c>
      <c r="B9" s="12">
        <f>terminology!B31-terminology!B30</f>
        <v>32.726561999999994</v>
      </c>
      <c r="C9" t="s">
        <v>115</v>
      </c>
      <c r="D9" s="13">
        <f>B9/B6</f>
        <v>0.8077862185043203</v>
      </c>
    </row>
    <row r="10" spans="1:4" ht="12.75">
      <c r="A10" t="s">
        <v>119</v>
      </c>
      <c r="B10" s="13">
        <f>terminology!B27</f>
        <v>0.75</v>
      </c>
      <c r="D10" s="13"/>
    </row>
    <row r="11" spans="1:4" ht="12.75">
      <c r="A11" t="s">
        <v>120</v>
      </c>
      <c r="B11" s="5">
        <f>terminology!B32</f>
        <v>24.544921499999994</v>
      </c>
      <c r="C11" t="s">
        <v>115</v>
      </c>
      <c r="D11" s="14">
        <f>B11/B6</f>
        <v>0.6058396638782402</v>
      </c>
    </row>
    <row r="12" spans="1:3" ht="12.75">
      <c r="A12" t="s">
        <v>33</v>
      </c>
      <c r="B12">
        <f>terminology!B35/1000</f>
        <v>20.3</v>
      </c>
      <c r="C12" t="s">
        <v>121</v>
      </c>
    </row>
    <row r="13" spans="1:3" ht="12.75">
      <c r="A13" t="s">
        <v>122</v>
      </c>
      <c r="B13" s="5">
        <f>B11/2/B8</f>
        <v>1.5340575937499996</v>
      </c>
      <c r="C13" t="s">
        <v>115</v>
      </c>
    </row>
    <row r="14" spans="1:3" ht="12.75">
      <c r="A14" t="s">
        <v>123</v>
      </c>
      <c r="B14" s="12">
        <f>B12/B13</f>
        <v>13.232879966635872</v>
      </c>
      <c r="C14" t="s">
        <v>124</v>
      </c>
    </row>
    <row r="15" spans="1:3" ht="12.75">
      <c r="A15" t="s">
        <v>125</v>
      </c>
      <c r="B15">
        <v>1.2</v>
      </c>
      <c r="C15" t="s">
        <v>126</v>
      </c>
    </row>
    <row r="16" spans="1:3" ht="14.25">
      <c r="A16" t="s">
        <v>130</v>
      </c>
      <c r="B16" s="15">
        <f>(B14*10000000)^2*B15</f>
        <v>21013093465367160</v>
      </c>
      <c r="C16" t="s">
        <v>131</v>
      </c>
    </row>
    <row r="17" spans="1:3" ht="12.75">
      <c r="A17" t="s">
        <v>127</v>
      </c>
      <c r="B17">
        <v>85</v>
      </c>
      <c r="C17" t="s">
        <v>128</v>
      </c>
    </row>
    <row r="18" spans="1:3" ht="12.75">
      <c r="A18" t="s">
        <v>129</v>
      </c>
      <c r="B18" s="11">
        <f>Tfinal(1,B17,B16)-B17</f>
        <v>32.095590849874455</v>
      </c>
      <c r="C18" t="s">
        <v>128</v>
      </c>
    </row>
    <row r="20" spans="2:4" ht="12.75">
      <c r="B20">
        <v>1.2</v>
      </c>
      <c r="C20">
        <v>85</v>
      </c>
      <c r="D20">
        <v>295</v>
      </c>
    </row>
    <row r="21" spans="2:4" ht="12.75">
      <c r="B21">
        <v>13</v>
      </c>
      <c r="C21">
        <f aca="true" t="shared" si="0" ref="C21:D25">Tfinal(1,C$20,($B21*10000000)^2*$B$20)-C$20</f>
        <v>30.76412767892583</v>
      </c>
      <c r="D21">
        <f t="shared" si="0"/>
        <v>122.80099733195453</v>
      </c>
    </row>
    <row r="22" spans="2:4" ht="12.75">
      <c r="B22">
        <v>13.5</v>
      </c>
      <c r="C22">
        <f t="shared" si="0"/>
        <v>33.67289910455811</v>
      </c>
      <c r="D22">
        <f t="shared" si="0"/>
        <v>134.31455295196315</v>
      </c>
    </row>
    <row r="23" spans="2:4" ht="12.75">
      <c r="B23">
        <v>14</v>
      </c>
      <c r="C23">
        <f t="shared" si="0"/>
        <v>36.77476875306466</v>
      </c>
      <c r="D23">
        <f t="shared" si="0"/>
        <v>146.57649446999983</v>
      </c>
    </row>
    <row r="24" spans="2:4" ht="12.75">
      <c r="B24">
        <v>14.5</v>
      </c>
      <c r="C24">
        <f t="shared" si="0"/>
        <v>40.08133941049944</v>
      </c>
      <c r="D24">
        <f t="shared" si="0"/>
        <v>159.62401555345798</v>
      </c>
    </row>
    <row r="25" spans="2:4" ht="12.75">
      <c r="B25">
        <v>15</v>
      </c>
      <c r="C25">
        <f t="shared" si="0"/>
        <v>43.60529541171644</v>
      </c>
      <c r="D25">
        <f t="shared" si="0"/>
        <v>173.49431639756557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wreiersen</cp:lastModifiedBy>
  <cp:lastPrinted>2001-08-12T03:50:54Z</cp:lastPrinted>
  <dcterms:created xsi:type="dcterms:W3CDTF">2001-08-08T20:49:11Z</dcterms:created>
  <dcterms:modified xsi:type="dcterms:W3CDTF">2001-09-15T17:01:38Z</dcterms:modified>
  <cp:category/>
  <cp:version/>
  <cp:contentType/>
  <cp:contentStatus/>
</cp:coreProperties>
</file>