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<sst xmlns="http://schemas.openxmlformats.org/spreadsheetml/2006/main" count="277" uniqueCount="170">
  <si>
    <t>Cleanup &amp; ready autoclave</t>
  </si>
  <si>
    <t>[parallel activity] Station cleanup during cure</t>
  </si>
  <si>
    <t>Tech.</t>
  </si>
  <si>
    <t>No. of</t>
  </si>
  <si>
    <t>Shifts</t>
  </si>
  <si>
    <t>per day</t>
  </si>
  <si>
    <t>Working</t>
  </si>
  <si>
    <t>Days</t>
  </si>
  <si>
    <t>Unload and sample measure each spool</t>
  </si>
  <si>
    <t>Total working days per coil</t>
  </si>
  <si>
    <t>Total working days</t>
  </si>
  <si>
    <t>Task</t>
  </si>
  <si>
    <t>No.</t>
  </si>
  <si>
    <t>TASK DESCRIPTION</t>
  </si>
  <si>
    <t>Vacuum pumpdown mold and autoclave</t>
  </si>
  <si>
    <t>Epoxy fill coil</t>
  </si>
  <si>
    <t>Temperature rampup and Cure</t>
  </si>
  <si>
    <t>Temperature rampup and Post cure</t>
  </si>
  <si>
    <t>Temperature rampdown</t>
  </si>
  <si>
    <t>Connect fill lines, manifolds, hookup thermocouples &amp; leak check</t>
  </si>
  <si>
    <t>Items</t>
  </si>
  <si>
    <t>Total</t>
  </si>
  <si>
    <t>Total working days 1st. coil</t>
  </si>
  <si>
    <t>man-hours</t>
  </si>
  <si>
    <t>Man-hrs</t>
  </si>
  <si>
    <t>2 thru 18</t>
  </si>
  <si>
    <t>Fabricate Coil WIndingTooling/Fixtures</t>
  </si>
  <si>
    <t>EMTB</t>
  </si>
  <si>
    <t>EAEM</t>
  </si>
  <si>
    <t>EADM</t>
  </si>
  <si>
    <t>EMSM</t>
  </si>
  <si>
    <t>M&amp;S</t>
  </si>
  <si>
    <t>Engr</t>
  </si>
  <si>
    <t>Designer</t>
  </si>
  <si>
    <t>machinist</t>
  </si>
  <si>
    <t>Tech</t>
  </si>
  <si>
    <t>hours</t>
  </si>
  <si>
    <t>w/o G&amp;A</t>
  </si>
  <si>
    <t>w/G&amp;A</t>
  </si>
  <si>
    <t>Duration</t>
  </si>
  <si>
    <t>Start</t>
  </si>
  <si>
    <t>End</t>
  </si>
  <si>
    <t>EQUIPMENT and TOOLING COSTS</t>
  </si>
  <si>
    <t>Miscellaneous tools and equipment</t>
  </si>
  <si>
    <t>AREA PREPARATION</t>
  </si>
  <si>
    <t>5) Copper conductor</t>
  </si>
  <si>
    <t>valves</t>
  </si>
  <si>
    <t>High &amp; low temperature vac. Tubing</t>
  </si>
  <si>
    <t>VPI Supplies</t>
  </si>
  <si>
    <t>Copper tubing</t>
  </si>
  <si>
    <t>8) Safety and PPE equipment and supplies</t>
  </si>
  <si>
    <t>2) Epoxy- CTD-101K</t>
  </si>
  <si>
    <t>Coil Supplies</t>
  </si>
  <si>
    <t>MATERIAL &amp; SUPPLIES</t>
  </si>
  <si>
    <t>LOE FY05</t>
  </si>
  <si>
    <t>LOE FY06</t>
  </si>
  <si>
    <t>ENGINEERING and OVERSIGHT</t>
  </si>
  <si>
    <t>EM</t>
  </si>
  <si>
    <t>SM</t>
  </si>
  <si>
    <t>TB</t>
  </si>
  <si>
    <t>DM</t>
  </si>
  <si>
    <t>Rate</t>
  </si>
  <si>
    <t>per Hr</t>
  </si>
  <si>
    <t>Manhrs</t>
  </si>
  <si>
    <t>Perform electrical &amp; Pressure Tests</t>
  </si>
  <si>
    <t>Station No. 6-  Electrical Test Station</t>
  </si>
  <si>
    <t xml:space="preserve">Warm tests (room temperature) only </t>
  </si>
  <si>
    <t>Setup winding facility in the RESA building</t>
  </si>
  <si>
    <t xml:space="preserve">Build cleanroom </t>
  </si>
  <si>
    <t>Flush inner bore</t>
  </si>
  <si>
    <t>Receive conductors</t>
  </si>
  <si>
    <t>Station No. 1- Conductor Preparation</t>
  </si>
  <si>
    <t>Assumptions:</t>
  </si>
  <si>
    <t>2)  Conductors need to be primed</t>
  </si>
  <si>
    <t>1)  Conductors will arrive in 90to 100 ft. length spools</t>
  </si>
  <si>
    <t>3)  Induction Braze joints</t>
  </si>
  <si>
    <t>4)  Four conductor spools per TF coil</t>
  </si>
  <si>
    <t>Clean, prime and bag conductor</t>
  </si>
  <si>
    <t xml:space="preserve">Station No. 2-  Coil Winding </t>
  </si>
  <si>
    <t>Prepare winding station for winding TF coil</t>
  </si>
  <si>
    <t xml:space="preserve">Install and prepare mandral </t>
  </si>
  <si>
    <t>Position 2nd. Conductor and braze layer 1 to 2</t>
  </si>
  <si>
    <t>Wind layer #2 -</t>
  </si>
  <si>
    <t>Position 3rd. Conductor &amp; wind layer 3</t>
  </si>
  <si>
    <t>Perform locking braze layers 2 to 3</t>
  </si>
  <si>
    <t>Position 4nd. Conductor and braze layer 3 to 4</t>
  </si>
  <si>
    <t xml:space="preserve">Wind layer #4/ Torch braze </t>
  </si>
  <si>
    <t>Position starting conductor &amp; wind layer #1</t>
  </si>
  <si>
    <t>Braze lead spur</t>
  </si>
  <si>
    <t>Wind TF coil</t>
  </si>
  <si>
    <t>Secure and transfer TF coil to station #3</t>
  </si>
  <si>
    <t>Station No. 3- Ground wrapping &amp; Mold Application</t>
  </si>
  <si>
    <t>Ground wrap TF coil</t>
  </si>
  <si>
    <t xml:space="preserve">Notes: </t>
  </si>
  <si>
    <t>1)  2-man teams can apply approximately 5 wraps per minute. (2" wide tape)</t>
  </si>
  <si>
    <t xml:space="preserve">2) (6) half-lapped layers of glass &amp; (2) half-lapped layers of glass/Kapton </t>
  </si>
  <si>
    <t>3) Circumference: approx. 353 inches</t>
  </si>
  <si>
    <t>4) Approximately 70 minutes to complete (1) half-lapped layer</t>
  </si>
  <si>
    <t>5) Approximately 10 hours to complete groudwrap operation</t>
  </si>
  <si>
    <t>Install TF coil in mold</t>
  </si>
  <si>
    <t>Transport TF to NCSX Coil Facility</t>
  </si>
  <si>
    <t>Total working days coils 2 thru 18</t>
  </si>
  <si>
    <t>Prepare TF coil for VPI</t>
  </si>
  <si>
    <t xml:space="preserve"> VPI TF Coil</t>
  </si>
  <si>
    <t>Hours</t>
  </si>
  <si>
    <t>Cost</t>
  </si>
  <si>
    <t>VPI TF coil</t>
  </si>
  <si>
    <t>EETB</t>
  </si>
  <si>
    <t>Install winding table</t>
  </si>
  <si>
    <t>Setup copper delivery system</t>
  </si>
  <si>
    <t>Install taping machine</t>
  </si>
  <si>
    <t>Complete setup of facility</t>
  </si>
  <si>
    <t>Recondition turning fixture</t>
  </si>
  <si>
    <t>Winding clamps</t>
  </si>
  <si>
    <t>Brazing qualification</t>
  </si>
  <si>
    <t>Materials &amp; supplies</t>
  </si>
  <si>
    <t>Transfer TF coil to Autoclave</t>
  </si>
  <si>
    <t>Testing</t>
  </si>
  <si>
    <t>VPI</t>
  </si>
  <si>
    <t>Ground wrap/mold</t>
  </si>
  <si>
    <t>Coil winding</t>
  </si>
  <si>
    <t>1) Misc VPI supplies</t>
  </si>
  <si>
    <t>2) Disposable VPI hardware</t>
  </si>
  <si>
    <t>Assumption: VPI (2) TF coils together</t>
  </si>
  <si>
    <t>Total TF Fabrication</t>
  </si>
  <si>
    <t>TOTAL</t>
  </si>
  <si>
    <t>LOE FY07</t>
  </si>
  <si>
    <t>Taping machine conditioning</t>
  </si>
  <si>
    <t>Winding mandrel</t>
  </si>
  <si>
    <t>TF mold (2)</t>
  </si>
  <si>
    <t>Braze unit</t>
  </si>
  <si>
    <t>Conductor prep</t>
  </si>
  <si>
    <t>Fabricate work coils</t>
  </si>
  <si>
    <t>Prepare braze samples</t>
  </si>
  <si>
    <t>Braze conductor samples</t>
  </si>
  <si>
    <t>Test brazed samples</t>
  </si>
  <si>
    <t>Braze Qualification Program</t>
  </si>
  <si>
    <t>Design tooling and winding facility</t>
  </si>
  <si>
    <t>Total Cost</t>
  </si>
  <si>
    <t>Total cost</t>
  </si>
  <si>
    <t>Engineering &amp; Oversight</t>
  </si>
  <si>
    <t>Develop braze technique</t>
  </si>
  <si>
    <t xml:space="preserve"> Tech.</t>
  </si>
  <si>
    <t>7a</t>
  </si>
  <si>
    <t>6b</t>
  </si>
  <si>
    <t>6c</t>
  </si>
  <si>
    <t>6a</t>
  </si>
  <si>
    <t>Equip. &amp; Tooling</t>
  </si>
  <si>
    <t>Area Preparation</t>
  </si>
  <si>
    <t>7) Lead blocks</t>
  </si>
  <si>
    <t>Remove TF coil from mold/clean mold</t>
  </si>
  <si>
    <t>[8 gallons per coil @ $1500.00 per kit- assume 20 injections]</t>
  </si>
  <si>
    <t>6) G-11 fillers                       [Fillers for transitions and leads]</t>
  </si>
  <si>
    <t>9) Miscellaneous supplies                [Includes rags, hardware, braze material etc.]</t>
  </si>
  <si>
    <t>Sub total (hours)</t>
  </si>
  <si>
    <t>Sub total cost</t>
  </si>
  <si>
    <t>5a</t>
  </si>
  <si>
    <t>5b</t>
  </si>
  <si>
    <t>7b</t>
  </si>
  <si>
    <t>8a</t>
  </si>
  <si>
    <t>8b</t>
  </si>
  <si>
    <t>8c</t>
  </si>
  <si>
    <t>9a</t>
  </si>
  <si>
    <t>9b</t>
  </si>
  <si>
    <t>9c</t>
  </si>
  <si>
    <t>Fabrication</t>
  </si>
  <si>
    <t>Equip &amp; Tooling</t>
  </si>
  <si>
    <t xml:space="preserve">1) Insulation [t/t and groundwrap]                                      </t>
  </si>
  <si>
    <t>10)  Primer</t>
  </si>
  <si>
    <t xml:space="preserve">rates are 70% of PPPL's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</si>
</sst>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0.0000%"/>
    <numFmt numFmtId="175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1" fontId="3" fillId="3" borderId="3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1" fontId="1" fillId="0" borderId="0" xfId="0" applyNumberFormat="1" applyFont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2" borderId="1" xfId="0" applyNumberFormat="1" applyFont="1" applyFill="1" applyBorder="1" applyAlignment="1">
      <alignment horizontal="center"/>
    </xf>
    <xf numFmtId="171" fontId="2" fillId="2" borderId="2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71" fontId="2" fillId="0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71" fontId="2" fillId="3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1" fontId="3" fillId="3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2" fillId="3" borderId="2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3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70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0" fontId="2" fillId="2" borderId="2" xfId="0" applyNumberFormat="1" applyFont="1" applyFill="1" applyBorder="1" applyAlignment="1">
      <alignment horizontal="center"/>
    </xf>
    <xf numFmtId="170" fontId="2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70" fontId="2" fillId="3" borderId="3" xfId="0" applyNumberFormat="1" applyFont="1" applyFill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70" fontId="2" fillId="0" borderId="2" xfId="0" applyNumberFormat="1" applyFont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70" fontId="2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5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3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/>
    </xf>
    <xf numFmtId="170" fontId="2" fillId="6" borderId="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15" fontId="1" fillId="2" borderId="14" xfId="0" applyNumberFormat="1" applyFont="1" applyFill="1" applyBorder="1" applyAlignment="1">
      <alignment horizontal="center"/>
    </xf>
    <xf numFmtId="171" fontId="1" fillId="2" borderId="14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5" fontId="0" fillId="2" borderId="3" xfId="0" applyNumberFormat="1" applyFont="1" applyFill="1" applyBorder="1" applyAlignment="1">
      <alignment horizontal="center"/>
    </xf>
    <xf numFmtId="172" fontId="0" fillId="2" borderId="15" xfId="0" applyNumberFormat="1" applyFont="1" applyFill="1" applyBorder="1" applyAlignment="1">
      <alignment horizontal="center"/>
    </xf>
    <xf numFmtId="171" fontId="0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15" fontId="1" fillId="2" borderId="16" xfId="0" applyNumberFormat="1" applyFont="1" applyFill="1" applyBorder="1" applyAlignment="1">
      <alignment horizontal="center"/>
    </xf>
    <xf numFmtId="171" fontId="1" fillId="2" borderId="1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173" fontId="3" fillId="0" borderId="3" xfId="0" applyNumberFormat="1" applyFont="1" applyFill="1" applyBorder="1" applyAlignment="1">
      <alignment horizontal="center"/>
    </xf>
    <xf numFmtId="170" fontId="3" fillId="0" borderId="3" xfId="0" applyNumberFormat="1" applyFont="1" applyFill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71" fontId="3" fillId="5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170" fontId="3" fillId="0" borderId="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0" fontId="3" fillId="0" borderId="4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170" fontId="3" fillId="0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71" fontId="3" fillId="0" borderId="0" xfId="0" applyNumberFormat="1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170" fontId="2" fillId="0" borderId="13" xfId="0" applyNumberFormat="1" applyFont="1" applyBorder="1" applyAlignment="1">
      <alignment horizontal="center"/>
    </xf>
    <xf numFmtId="0" fontId="2" fillId="7" borderId="4" xfId="0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171" fontId="3" fillId="7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/>
    </xf>
    <xf numFmtId="0" fontId="3" fillId="5" borderId="0" xfId="0" applyFont="1" applyFill="1" applyBorder="1" applyAlignment="1">
      <alignment horizontal="center"/>
    </xf>
    <xf numFmtId="171" fontId="3" fillId="5" borderId="3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/>
    </xf>
    <xf numFmtId="0" fontId="3" fillId="7" borderId="0" xfId="0" applyFont="1" applyFill="1" applyBorder="1" applyAlignment="1">
      <alignment horizontal="center"/>
    </xf>
    <xf numFmtId="171" fontId="3" fillId="7" borderId="3" xfId="0" applyNumberFormat="1" applyFont="1" applyFill="1" applyBorder="1" applyAlignment="1">
      <alignment horizontal="center"/>
    </xf>
    <xf numFmtId="10" fontId="3" fillId="7" borderId="0" xfId="0" applyNumberFormat="1" applyFont="1" applyFill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2" fillId="5" borderId="8" xfId="0" applyFont="1" applyFill="1" applyBorder="1" applyAlignment="1">
      <alignment/>
    </xf>
    <xf numFmtId="10" fontId="3" fillId="5" borderId="9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0" fontId="3" fillId="5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7" borderId="4" xfId="0" applyNumberFormat="1" applyFont="1" applyFill="1" applyBorder="1" applyAlignment="1">
      <alignment horizontal="center"/>
    </xf>
    <xf numFmtId="10" fontId="3" fillId="7" borderId="5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23" xfId="0" applyFont="1" applyFill="1" applyBorder="1" applyAlignment="1">
      <alignment wrapText="1"/>
    </xf>
    <xf numFmtId="0" fontId="3" fillId="6" borderId="14" xfId="0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5" fontId="3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wrapText="1"/>
    </xf>
    <xf numFmtId="0" fontId="2" fillId="4" borderId="6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171" fontId="3" fillId="4" borderId="3" xfId="0" applyNumberFormat="1" applyFont="1" applyFill="1" applyBorder="1" applyAlignment="1">
      <alignment horizontal="center"/>
    </xf>
    <xf numFmtId="10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0" fontId="3" fillId="4" borderId="21" xfId="0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5" fontId="2" fillId="4" borderId="1" xfId="0" applyNumberFormat="1" applyFont="1" applyFill="1" applyBorder="1" applyAlignment="1">
      <alignment horizontal="center"/>
    </xf>
    <xf numFmtId="171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71" fontId="3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1" fontId="2" fillId="3" borderId="3" xfId="0" applyNumberFormat="1" applyFont="1" applyFill="1" applyBorder="1" applyAlignment="1">
      <alignment horizontal="left"/>
    </xf>
    <xf numFmtId="171" fontId="2" fillId="3" borderId="2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center"/>
    </xf>
    <xf numFmtId="171" fontId="3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1" fontId="2" fillId="3" borderId="7" xfId="0" applyNumberFormat="1" applyFont="1" applyFill="1" applyBorder="1" applyAlignment="1">
      <alignment horizontal="center"/>
    </xf>
    <xf numFmtId="171" fontId="3" fillId="3" borderId="8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3" borderId="24" xfId="0" applyFont="1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left"/>
    </xf>
    <xf numFmtId="171" fontId="4" fillId="3" borderId="0" xfId="0" applyNumberFormat="1" applyFont="1" applyFill="1" applyBorder="1" applyAlignment="1">
      <alignment shrinkToFit="1"/>
    </xf>
    <xf numFmtId="10" fontId="1" fillId="3" borderId="27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70" fontId="2" fillId="5" borderId="31" xfId="0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horizontal="left" wrapText="1"/>
    </xf>
    <xf numFmtId="0" fontId="3" fillId="5" borderId="32" xfId="0" applyFont="1" applyFill="1" applyBorder="1" applyAlignment="1">
      <alignment/>
    </xf>
    <xf numFmtId="0" fontId="2" fillId="5" borderId="3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170" fontId="2" fillId="5" borderId="4" xfId="0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170" fontId="2" fillId="5" borderId="3" xfId="0" applyNumberFormat="1" applyFont="1" applyFill="1" applyBorder="1" applyAlignment="1">
      <alignment horizontal="center"/>
    </xf>
    <xf numFmtId="170" fontId="3" fillId="5" borderId="3" xfId="0" applyNumberFormat="1" applyFont="1" applyFill="1" applyBorder="1" applyAlignment="1">
      <alignment horizontal="center"/>
    </xf>
    <xf numFmtId="170" fontId="2" fillId="5" borderId="2" xfId="0" applyNumberFormat="1" applyFont="1" applyFill="1" applyBorder="1" applyAlignment="1">
      <alignment horizontal="center"/>
    </xf>
    <xf numFmtId="170" fontId="3" fillId="5" borderId="3" xfId="0" applyNumberFormat="1" applyFont="1" applyFill="1" applyBorder="1" applyAlignment="1">
      <alignment horizontal="center" wrapText="1"/>
    </xf>
    <xf numFmtId="170" fontId="3" fillId="5" borderId="0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171" fontId="3" fillId="8" borderId="3" xfId="0" applyNumberFormat="1" applyFont="1" applyFill="1" applyBorder="1" applyAlignment="1">
      <alignment horizontal="center"/>
    </xf>
    <xf numFmtId="10" fontId="3" fillId="8" borderId="0" xfId="0" applyNumberFormat="1" applyFont="1" applyFill="1" applyAlignment="1">
      <alignment horizontal="center"/>
    </xf>
    <xf numFmtId="10" fontId="3" fillId="8" borderId="2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171" fontId="3" fillId="9" borderId="1" xfId="0" applyNumberFormat="1" applyFont="1" applyFill="1" applyBorder="1" applyAlignment="1">
      <alignment horizontal="center"/>
    </xf>
    <xf numFmtId="170" fontId="2" fillId="9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3" fillId="10" borderId="14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171" fontId="3" fillId="10" borderId="14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wrapText="1"/>
    </xf>
    <xf numFmtId="0" fontId="2" fillId="6" borderId="14" xfId="0" applyFont="1" applyFill="1" applyBorder="1" applyAlignment="1">
      <alignment horizontal="center"/>
    </xf>
    <xf numFmtId="15" fontId="2" fillId="6" borderId="14" xfId="0" applyNumberFormat="1" applyFont="1" applyFill="1" applyBorder="1" applyAlignment="1">
      <alignment horizontal="center"/>
    </xf>
    <xf numFmtId="171" fontId="2" fillId="6" borderId="14" xfId="0" applyNumberFormat="1" applyFont="1" applyFill="1" applyBorder="1" applyAlignment="1">
      <alignment horizontal="center"/>
    </xf>
    <xf numFmtId="170" fontId="2" fillId="6" borderId="14" xfId="0" applyNumberFormat="1" applyFont="1" applyFill="1" applyBorder="1" applyAlignment="1">
      <alignment horizontal="center"/>
    </xf>
    <xf numFmtId="170" fontId="2" fillId="6" borderId="2" xfId="0" applyNumberFormat="1" applyFont="1" applyFill="1" applyBorder="1" applyAlignment="1">
      <alignment horizontal="center"/>
    </xf>
    <xf numFmtId="170" fontId="2" fillId="9" borderId="3" xfId="0" applyNumberFormat="1" applyFont="1" applyFill="1" applyBorder="1" applyAlignment="1">
      <alignment horizontal="center"/>
    </xf>
    <xf numFmtId="170" fontId="3" fillId="5" borderId="15" xfId="0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171" fontId="3" fillId="5" borderId="32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0" fontId="3" fillId="11" borderId="0" xfId="0" applyNumberFormat="1" applyFont="1" applyFill="1" applyAlignment="1">
      <alignment horizontal="center"/>
    </xf>
    <xf numFmtId="173" fontId="2" fillId="3" borderId="3" xfId="0" applyNumberFormat="1" applyFont="1" applyFill="1" applyBorder="1" applyAlignment="1">
      <alignment horizontal="center"/>
    </xf>
    <xf numFmtId="173" fontId="3" fillId="3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1" fontId="3" fillId="0" borderId="5" xfId="0" applyNumberFormat="1" applyFont="1" applyBorder="1" applyAlignment="1">
      <alignment horizontal="center"/>
    </xf>
    <xf numFmtId="171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1" fontId="3" fillId="0" borderId="9" xfId="0" applyNumberFormat="1" applyFont="1" applyBorder="1" applyAlignment="1">
      <alignment horizontal="center"/>
    </xf>
    <xf numFmtId="0" fontId="2" fillId="6" borderId="1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left" wrapText="1"/>
    </xf>
    <xf numFmtId="171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NCSX- TF Coil Fabrication Cost Breakdown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Sheet1!$K$137:$K$140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0.104</cdr:y>
    </cdr:from>
    <cdr:to>
      <cdr:x>0.6685</cdr:x>
      <cdr:y>0.144</cdr:y>
    </cdr:to>
    <cdr:sp>
      <cdr:nvSpPr>
        <cdr:cNvPr id="1" name="TextBox 2"/>
        <cdr:cNvSpPr txBox="1">
          <a:spLocks noChangeArrowheads="1"/>
        </cdr:cNvSpPr>
      </cdr:nvSpPr>
      <cdr:spPr>
        <a:xfrm>
          <a:off x="4038600" y="381000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0.06625</cdr:x>
      <cdr:y>0.2395</cdr:y>
    </cdr:from>
    <cdr:to>
      <cdr:x>0.9555</cdr:x>
      <cdr:y>0.86775</cdr:y>
    </cdr:to>
    <cdr:grpSp>
      <cdr:nvGrpSpPr>
        <cdr:cNvPr id="2" name="Group 6"/>
        <cdr:cNvGrpSpPr>
          <a:grpSpLocks/>
        </cdr:cNvGrpSpPr>
      </cdr:nvGrpSpPr>
      <cdr:grpSpPr>
        <a:xfrm>
          <a:off x="400050" y="885825"/>
          <a:ext cx="5438775" cy="2333625"/>
          <a:chOff x="405479" y="875359"/>
          <a:chExt cx="5466291" cy="2341703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1065534" y="978394"/>
            <a:ext cx="571227" cy="2072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Labor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405479" y="3007480"/>
            <a:ext cx="1695917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Materials &amp; Supplies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4177220" y="2803751"/>
            <a:ext cx="1694550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Equipment &amp; tooling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3797313" y="875359"/>
            <a:ext cx="1683618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Engineering &amp; Oversight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153</xdr:row>
      <xdr:rowOff>47625</xdr:rowOff>
    </xdr:from>
    <xdr:to>
      <xdr:col>11</xdr:col>
      <xdr:colOff>542925</xdr:colOff>
      <xdr:row>176</xdr:row>
      <xdr:rowOff>38100</xdr:rowOff>
    </xdr:to>
    <xdr:graphicFrame>
      <xdr:nvGraphicFramePr>
        <xdr:cNvPr id="1" name="Chart 1"/>
        <xdr:cNvGraphicFramePr/>
      </xdr:nvGraphicFramePr>
      <xdr:xfrm>
        <a:off x="4981575" y="25384125"/>
        <a:ext cx="61150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75" zoomScaleNormal="75" workbookViewId="0" topLeftCell="C115">
      <selection activeCell="P30" sqref="P30:P31"/>
    </sheetView>
  </sheetViews>
  <sheetFormatPr defaultColWidth="9.140625" defaultRowHeight="12.75"/>
  <cols>
    <col min="1" max="1" width="7.140625" style="60" customWidth="1"/>
    <col min="2" max="2" width="57.140625" style="61" customWidth="1"/>
    <col min="3" max="3" width="5.28125" style="38" customWidth="1"/>
    <col min="4" max="4" width="9.140625" style="42" customWidth="1"/>
    <col min="5" max="5" width="9.28125" style="42" bestFit="1" customWidth="1"/>
    <col min="6" max="6" width="14.7109375" style="42" customWidth="1"/>
    <col min="7" max="7" width="10.7109375" style="42" customWidth="1"/>
    <col min="8" max="8" width="10.00390625" style="42" customWidth="1"/>
    <col min="9" max="9" width="11.7109375" style="42" customWidth="1"/>
    <col min="10" max="11" width="11.57421875" style="42" customWidth="1"/>
    <col min="12" max="12" width="11.00390625" style="42" customWidth="1"/>
    <col min="13" max="14" width="13.57421875" style="37" customWidth="1"/>
    <col min="15" max="15" width="14.140625" style="36" customWidth="1"/>
    <col min="16" max="16" width="11.421875" style="12" customWidth="1"/>
  </cols>
  <sheetData>
    <row r="1" spans="12:13" ht="13.5" thickBot="1">
      <c r="L1" s="2" t="s">
        <v>61</v>
      </c>
      <c r="M1" s="13" t="s">
        <v>62</v>
      </c>
    </row>
    <row r="2" spans="2:13" ht="12.75">
      <c r="B2" s="75" t="s">
        <v>72</v>
      </c>
      <c r="L2" s="28" t="s">
        <v>57</v>
      </c>
      <c r="M2" s="29">
        <v>115</v>
      </c>
    </row>
    <row r="3" spans="2:14" ht="12.75">
      <c r="B3" s="61" t="s">
        <v>74</v>
      </c>
      <c r="L3" s="30" t="s">
        <v>58</v>
      </c>
      <c r="M3" s="31">
        <v>76</v>
      </c>
      <c r="N3" s="295" t="s">
        <v>169</v>
      </c>
    </row>
    <row r="4" spans="2:13" ht="12.75">
      <c r="B4" s="61" t="s">
        <v>73</v>
      </c>
      <c r="L4" s="30" t="s">
        <v>59</v>
      </c>
      <c r="M4" s="31">
        <v>55</v>
      </c>
    </row>
    <row r="5" spans="2:13" ht="13.5" thickBot="1">
      <c r="B5" s="61" t="s">
        <v>75</v>
      </c>
      <c r="L5" s="32" t="s">
        <v>60</v>
      </c>
      <c r="M5" s="33">
        <v>76</v>
      </c>
    </row>
    <row r="6" spans="2:12" ht="13.5" thickBot="1">
      <c r="B6" s="61" t="s">
        <v>76</v>
      </c>
      <c r="L6" s="153"/>
    </row>
    <row r="7" spans="1:16" s="107" customFormat="1" ht="12.75">
      <c r="A7" s="7"/>
      <c r="B7" s="101"/>
      <c r="C7" s="102"/>
      <c r="D7" s="103" t="s">
        <v>39</v>
      </c>
      <c r="E7" s="104" t="s">
        <v>40</v>
      </c>
      <c r="F7" s="104" t="s">
        <v>41</v>
      </c>
      <c r="G7" s="103" t="s">
        <v>28</v>
      </c>
      <c r="H7" s="103" t="s">
        <v>107</v>
      </c>
      <c r="I7" s="103" t="s">
        <v>29</v>
      </c>
      <c r="J7" s="103" t="s">
        <v>30</v>
      </c>
      <c r="K7" s="103" t="s">
        <v>30</v>
      </c>
      <c r="L7" s="103" t="s">
        <v>27</v>
      </c>
      <c r="M7" s="105" t="s">
        <v>31</v>
      </c>
      <c r="N7" s="105"/>
      <c r="O7" s="36"/>
      <c r="P7" s="106"/>
    </row>
    <row r="8" spans="1:16" s="107" customFormat="1" ht="12.75">
      <c r="A8" s="21"/>
      <c r="B8" s="27" t="s">
        <v>13</v>
      </c>
      <c r="C8" s="108"/>
      <c r="D8" s="109"/>
      <c r="E8" s="110"/>
      <c r="F8" s="110"/>
      <c r="G8" s="109" t="s">
        <v>32</v>
      </c>
      <c r="H8" s="109" t="s">
        <v>35</v>
      </c>
      <c r="I8" s="109" t="s">
        <v>33</v>
      </c>
      <c r="J8" s="109"/>
      <c r="K8" s="111" t="s">
        <v>34</v>
      </c>
      <c r="L8" s="109" t="s">
        <v>35</v>
      </c>
      <c r="M8" s="112"/>
      <c r="N8" s="112"/>
      <c r="O8" s="36"/>
      <c r="P8" s="106"/>
    </row>
    <row r="9" spans="1:16" s="107" customFormat="1" ht="13.5" thickBot="1">
      <c r="A9" s="8"/>
      <c r="B9" s="113"/>
      <c r="C9" s="114"/>
      <c r="D9" s="115" t="s">
        <v>7</v>
      </c>
      <c r="E9" s="116"/>
      <c r="F9" s="116"/>
      <c r="G9" s="115" t="s">
        <v>36</v>
      </c>
      <c r="H9" s="115" t="s">
        <v>36</v>
      </c>
      <c r="I9" s="115" t="s">
        <v>36</v>
      </c>
      <c r="J9" s="115" t="s">
        <v>36</v>
      </c>
      <c r="K9" s="115" t="s">
        <v>36</v>
      </c>
      <c r="L9" s="115" t="s">
        <v>36</v>
      </c>
      <c r="M9" s="117" t="s">
        <v>37</v>
      </c>
      <c r="N9" s="117" t="s">
        <v>38</v>
      </c>
      <c r="O9" s="36"/>
      <c r="P9" s="106"/>
    </row>
    <row r="10" spans="1:16" s="3" customFormat="1" ht="12.75">
      <c r="A10" s="271">
        <v>1</v>
      </c>
      <c r="B10" s="267" t="s">
        <v>56</v>
      </c>
      <c r="C10" s="189"/>
      <c r="D10" s="268"/>
      <c r="E10" s="269"/>
      <c r="F10" s="269"/>
      <c r="G10" s="268"/>
      <c r="H10" s="268"/>
      <c r="I10" s="268"/>
      <c r="J10" s="268"/>
      <c r="K10" s="268"/>
      <c r="L10" s="268"/>
      <c r="M10" s="270"/>
      <c r="N10" s="270"/>
      <c r="O10" s="119"/>
      <c r="P10" s="14"/>
    </row>
    <row r="11" spans="1:16" s="3" customFormat="1" ht="12.75">
      <c r="A11" s="96"/>
      <c r="B11" s="164" t="s">
        <v>137</v>
      </c>
      <c r="C11" s="66"/>
      <c r="D11" s="18"/>
      <c r="E11" s="19"/>
      <c r="F11" s="19"/>
      <c r="G11" s="22">
        <v>288</v>
      </c>
      <c r="H11" s="18"/>
      <c r="I11" s="22">
        <v>720</v>
      </c>
      <c r="J11" s="18"/>
      <c r="K11" s="18"/>
      <c r="L11" s="18"/>
      <c r="M11" s="20"/>
      <c r="N11" s="20"/>
      <c r="O11" s="119"/>
      <c r="P11" s="14"/>
    </row>
    <row r="12" spans="1:16" s="3" customFormat="1" ht="12.75">
      <c r="A12" s="96"/>
      <c r="B12" s="40" t="s">
        <v>54</v>
      </c>
      <c r="C12" s="66"/>
      <c r="D12" s="18"/>
      <c r="E12" s="23"/>
      <c r="F12" s="23"/>
      <c r="G12" s="22">
        <v>240</v>
      </c>
      <c r="H12" s="18"/>
      <c r="I12" s="18"/>
      <c r="J12" s="22">
        <v>0</v>
      </c>
      <c r="K12" s="18"/>
      <c r="L12" s="18"/>
      <c r="M12" s="20"/>
      <c r="N12" s="20"/>
      <c r="O12" s="119"/>
      <c r="P12" s="14"/>
    </row>
    <row r="13" spans="1:16" s="3" customFormat="1" ht="13.5" thickBot="1">
      <c r="A13" s="96"/>
      <c r="B13" s="40" t="s">
        <v>55</v>
      </c>
      <c r="C13" s="66"/>
      <c r="D13" s="18"/>
      <c r="E13" s="23"/>
      <c r="F13" s="23"/>
      <c r="G13" s="22">
        <v>576</v>
      </c>
      <c r="H13" s="18"/>
      <c r="I13" s="18"/>
      <c r="J13" s="22">
        <v>0</v>
      </c>
      <c r="K13" s="18"/>
      <c r="L13" s="18"/>
      <c r="M13" s="20"/>
      <c r="N13" s="20"/>
      <c r="O13" s="119"/>
      <c r="P13" s="14"/>
    </row>
    <row r="14" spans="1:16" s="3" customFormat="1" ht="12.75">
      <c r="A14" s="96"/>
      <c r="B14" s="40" t="s">
        <v>126</v>
      </c>
      <c r="C14" s="66"/>
      <c r="D14" s="18"/>
      <c r="E14" s="23"/>
      <c r="F14" s="23"/>
      <c r="G14" s="22">
        <v>144</v>
      </c>
      <c r="H14" s="18"/>
      <c r="I14" s="18"/>
      <c r="J14" s="22">
        <v>0</v>
      </c>
      <c r="K14" s="18"/>
      <c r="L14" s="18"/>
      <c r="M14" s="20"/>
      <c r="N14" s="20"/>
      <c r="O14" s="211" t="s">
        <v>138</v>
      </c>
      <c r="P14" s="14"/>
    </row>
    <row r="15" spans="1:16" s="3" customFormat="1" ht="12.75">
      <c r="A15" s="96"/>
      <c r="B15" s="118" t="s">
        <v>154</v>
      </c>
      <c r="C15" s="35"/>
      <c r="D15" s="25"/>
      <c r="E15" s="192"/>
      <c r="F15" s="192"/>
      <c r="G15" s="25">
        <f>SUM(G11:G14)</f>
        <v>1248</v>
      </c>
      <c r="H15" s="25"/>
      <c r="I15" s="25">
        <f>SUM(I11:I14)</f>
        <v>720</v>
      </c>
      <c r="J15" s="25">
        <f>SUM(J12:J14)</f>
        <v>0</v>
      </c>
      <c r="K15" s="25"/>
      <c r="L15" s="25"/>
      <c r="M15" s="26"/>
      <c r="N15" s="26"/>
      <c r="O15" s="26">
        <f>SUM(G16:L16)+N16</f>
        <v>198240</v>
      </c>
      <c r="P15" s="14"/>
    </row>
    <row r="16" spans="1:16" s="3" customFormat="1" ht="13.5" thickBot="1">
      <c r="A16" s="96"/>
      <c r="B16" s="195" t="s">
        <v>155</v>
      </c>
      <c r="C16" s="35"/>
      <c r="D16" s="25"/>
      <c r="E16" s="192"/>
      <c r="F16" s="192"/>
      <c r="G16" s="10">
        <f>G15*M2</f>
        <v>143520</v>
      </c>
      <c r="H16" s="9"/>
      <c r="I16" s="43">
        <f>I15*M5</f>
        <v>54720</v>
      </c>
      <c r="J16" s="43">
        <f>J15*M3</f>
        <v>0</v>
      </c>
      <c r="K16" s="187"/>
      <c r="L16" s="187"/>
      <c r="M16" s="49"/>
      <c r="N16" s="49"/>
      <c r="O16" s="187"/>
      <c r="P16" s="14"/>
    </row>
    <row r="17" spans="1:14" ht="12.75">
      <c r="A17" s="271">
        <v>2</v>
      </c>
      <c r="B17" s="188" t="s">
        <v>136</v>
      </c>
      <c r="C17" s="189"/>
      <c r="D17" s="190"/>
      <c r="E17" s="190"/>
      <c r="F17" s="191"/>
      <c r="G17" s="191"/>
      <c r="H17" s="264"/>
      <c r="I17" s="264"/>
      <c r="J17" s="264"/>
      <c r="K17" s="265"/>
      <c r="L17" s="265"/>
      <c r="M17" s="266"/>
      <c r="N17" s="266"/>
    </row>
    <row r="18" spans="1:14" ht="12.75">
      <c r="A18" s="96"/>
      <c r="B18" s="69" t="s">
        <v>132</v>
      </c>
      <c r="C18" s="40"/>
      <c r="D18" s="41"/>
      <c r="E18" s="41"/>
      <c r="F18" s="41"/>
      <c r="G18" s="41"/>
      <c r="H18" s="22"/>
      <c r="I18" s="41"/>
      <c r="J18" s="41"/>
      <c r="K18" s="41">
        <v>40</v>
      </c>
      <c r="L18" s="41">
        <v>60</v>
      </c>
      <c r="M18" s="48"/>
      <c r="N18" s="48"/>
    </row>
    <row r="19" spans="1:14" ht="13.5" thickBot="1">
      <c r="A19" s="96"/>
      <c r="B19" s="69" t="s">
        <v>133</v>
      </c>
      <c r="C19" s="40"/>
      <c r="D19" s="41"/>
      <c r="E19" s="41"/>
      <c r="F19" s="41"/>
      <c r="G19" s="41"/>
      <c r="H19" s="22"/>
      <c r="I19" s="22"/>
      <c r="J19" s="22"/>
      <c r="K19" s="41">
        <v>80</v>
      </c>
      <c r="L19" s="41"/>
      <c r="M19" s="48"/>
      <c r="N19" s="48"/>
    </row>
    <row r="20" spans="1:16" ht="12.75">
      <c r="A20" s="96"/>
      <c r="B20" s="69" t="s">
        <v>141</v>
      </c>
      <c r="C20" s="40"/>
      <c r="D20" s="41"/>
      <c r="E20" s="41"/>
      <c r="F20" s="41"/>
      <c r="G20" s="41"/>
      <c r="H20" s="22"/>
      <c r="I20" s="41"/>
      <c r="J20" s="41"/>
      <c r="K20" s="41"/>
      <c r="L20" s="41">
        <v>60</v>
      </c>
      <c r="M20" s="48"/>
      <c r="N20" s="48"/>
      <c r="O20" s="57"/>
      <c r="P20" s="214"/>
    </row>
    <row r="21" spans="1:16" ht="12.75">
      <c r="A21" s="96"/>
      <c r="B21" s="69" t="s">
        <v>134</v>
      </c>
      <c r="C21" s="40"/>
      <c r="D21" s="41"/>
      <c r="E21" s="41"/>
      <c r="F21" s="41"/>
      <c r="G21" s="41"/>
      <c r="H21" s="22"/>
      <c r="I21" s="41"/>
      <c r="J21" s="41"/>
      <c r="K21" s="41"/>
      <c r="L21" s="41">
        <v>60</v>
      </c>
      <c r="M21" s="48"/>
      <c r="N21" s="48"/>
      <c r="O21" s="121" t="s">
        <v>139</v>
      </c>
      <c r="P21" s="26">
        <f>N24+L24+K24+J24+I24+H24+G24</f>
        <v>25100</v>
      </c>
    </row>
    <row r="22" spans="1:16" ht="13.5" thickBot="1">
      <c r="A22" s="96"/>
      <c r="B22" s="69" t="s">
        <v>135</v>
      </c>
      <c r="C22" s="40"/>
      <c r="D22" s="41"/>
      <c r="E22" s="41"/>
      <c r="F22" s="41"/>
      <c r="G22" s="41"/>
      <c r="H22" s="22"/>
      <c r="I22" s="41"/>
      <c r="J22" s="41">
        <v>80</v>
      </c>
      <c r="K22" s="41"/>
      <c r="L22" s="41"/>
      <c r="M22" s="41"/>
      <c r="N22" s="48"/>
      <c r="O22" s="223"/>
      <c r="P22" s="194"/>
    </row>
    <row r="23" spans="1:14" ht="12.75">
      <c r="A23" s="96"/>
      <c r="B23" s="118" t="s">
        <v>154</v>
      </c>
      <c r="C23" s="35"/>
      <c r="D23" s="25"/>
      <c r="E23" s="25"/>
      <c r="F23" s="25"/>
      <c r="G23" s="9"/>
      <c r="H23" s="9"/>
      <c r="I23" s="9"/>
      <c r="J23" s="9">
        <f>SUM(J18:J22)</f>
        <v>80</v>
      </c>
      <c r="K23" s="25">
        <f>SUM(K18:K22)</f>
        <v>120</v>
      </c>
      <c r="L23" s="25">
        <f>SUM(L18:L22)</f>
        <v>180</v>
      </c>
      <c r="M23" s="25"/>
      <c r="N23" s="10"/>
    </row>
    <row r="24" spans="1:14" ht="13.5" thickBot="1">
      <c r="A24" s="272"/>
      <c r="B24" s="195" t="s">
        <v>155</v>
      </c>
      <c r="C24" s="193"/>
      <c r="D24" s="43"/>
      <c r="E24" s="43"/>
      <c r="F24" s="43"/>
      <c r="G24" s="194"/>
      <c r="H24" s="194"/>
      <c r="I24" s="194"/>
      <c r="J24" s="43">
        <f>J23*M3</f>
        <v>6080</v>
      </c>
      <c r="K24" s="43">
        <f>K23*M3</f>
        <v>9120</v>
      </c>
      <c r="L24" s="43">
        <f>L23*M4</f>
        <v>9900</v>
      </c>
      <c r="M24" s="43"/>
      <c r="N24" s="43"/>
    </row>
    <row r="25" spans="1:16" s="107" customFormat="1" ht="12.75">
      <c r="A25" s="7"/>
      <c r="B25" s="101"/>
      <c r="C25" s="102"/>
      <c r="D25" s="103" t="s">
        <v>39</v>
      </c>
      <c r="E25" s="104" t="s">
        <v>40</v>
      </c>
      <c r="F25" s="104" t="s">
        <v>41</v>
      </c>
      <c r="G25" s="103" t="s">
        <v>28</v>
      </c>
      <c r="H25" s="103" t="s">
        <v>107</v>
      </c>
      <c r="I25" s="103" t="s">
        <v>29</v>
      </c>
      <c r="J25" s="103" t="s">
        <v>30</v>
      </c>
      <c r="K25" s="103" t="s">
        <v>30</v>
      </c>
      <c r="L25" s="103" t="s">
        <v>27</v>
      </c>
      <c r="M25" s="105" t="s">
        <v>31</v>
      </c>
      <c r="N25" s="105"/>
      <c r="O25" s="36"/>
      <c r="P25" s="106"/>
    </row>
    <row r="26" spans="1:16" s="107" customFormat="1" ht="12.75">
      <c r="A26" s="21"/>
      <c r="B26" s="27" t="s">
        <v>13</v>
      </c>
      <c r="C26" s="108"/>
      <c r="D26" s="109"/>
      <c r="E26" s="110"/>
      <c r="F26" s="110"/>
      <c r="G26" s="109" t="s">
        <v>32</v>
      </c>
      <c r="H26" s="109" t="s">
        <v>35</v>
      </c>
      <c r="I26" s="109" t="s">
        <v>33</v>
      </c>
      <c r="J26" s="109"/>
      <c r="K26" s="111" t="s">
        <v>34</v>
      </c>
      <c r="L26" s="109" t="s">
        <v>35</v>
      </c>
      <c r="M26" s="112"/>
      <c r="N26" s="112"/>
      <c r="O26" s="36"/>
      <c r="P26" s="106"/>
    </row>
    <row r="27" spans="1:16" s="107" customFormat="1" ht="13.5" thickBot="1">
      <c r="A27" s="8"/>
      <c r="B27" s="113"/>
      <c r="C27" s="114"/>
      <c r="D27" s="115" t="s">
        <v>7</v>
      </c>
      <c r="E27" s="116"/>
      <c r="F27" s="116"/>
      <c r="G27" s="115" t="s">
        <v>36</v>
      </c>
      <c r="H27" s="115" t="s">
        <v>36</v>
      </c>
      <c r="I27" s="115" t="s">
        <v>36</v>
      </c>
      <c r="J27" s="115" t="s">
        <v>36</v>
      </c>
      <c r="K27" s="115" t="s">
        <v>36</v>
      </c>
      <c r="L27" s="115" t="s">
        <v>36</v>
      </c>
      <c r="M27" s="117" t="s">
        <v>37</v>
      </c>
      <c r="N27" s="117" t="s">
        <v>38</v>
      </c>
      <c r="O27" s="36"/>
      <c r="P27" s="106"/>
    </row>
    <row r="28" spans="1:16" s="3" customFormat="1" ht="12.75">
      <c r="A28" s="202">
        <v>3</v>
      </c>
      <c r="B28" s="203" t="s">
        <v>42</v>
      </c>
      <c r="C28" s="205"/>
      <c r="D28" s="206"/>
      <c r="E28" s="207"/>
      <c r="F28" s="207"/>
      <c r="G28" s="206"/>
      <c r="H28" s="206"/>
      <c r="I28" s="206"/>
      <c r="J28" s="206"/>
      <c r="K28" s="206"/>
      <c r="L28" s="206"/>
      <c r="M28" s="208"/>
      <c r="N28" s="208"/>
      <c r="O28" s="119"/>
      <c r="P28" s="14"/>
    </row>
    <row r="29" spans="1:14" ht="12.75">
      <c r="A29" s="73"/>
      <c r="B29" s="204" t="s">
        <v>26</v>
      </c>
      <c r="C29" s="40"/>
      <c r="D29" s="41"/>
      <c r="E29" s="68"/>
      <c r="F29" s="68"/>
      <c r="G29" s="41"/>
      <c r="H29" s="41"/>
      <c r="I29" s="41"/>
      <c r="J29" s="41"/>
      <c r="K29" s="41"/>
      <c r="L29" s="41"/>
      <c r="M29" s="48"/>
      <c r="N29" s="48"/>
    </row>
    <row r="30" spans="1:14" ht="12.75">
      <c r="A30" s="73"/>
      <c r="B30" s="39" t="s">
        <v>112</v>
      </c>
      <c r="C30" s="40"/>
      <c r="D30" s="41"/>
      <c r="E30" s="41"/>
      <c r="F30" s="41"/>
      <c r="G30" s="41"/>
      <c r="H30" s="41"/>
      <c r="I30" s="41"/>
      <c r="J30" s="41"/>
      <c r="K30" s="41"/>
      <c r="L30" s="41">
        <v>0</v>
      </c>
      <c r="M30" s="48">
        <v>0</v>
      </c>
      <c r="N30" s="48"/>
    </row>
    <row r="31" spans="1:14" ht="12.75">
      <c r="A31" s="73"/>
      <c r="B31" s="39" t="s">
        <v>113</v>
      </c>
      <c r="C31" s="40"/>
      <c r="D31" s="41"/>
      <c r="E31" s="41"/>
      <c r="F31" s="41"/>
      <c r="G31" s="41"/>
      <c r="H31" s="41"/>
      <c r="I31" s="41"/>
      <c r="J31" s="41"/>
      <c r="K31" s="41">
        <v>0</v>
      </c>
      <c r="L31" s="41">
        <v>0</v>
      </c>
      <c r="M31" s="48">
        <v>0</v>
      </c>
      <c r="N31" s="48"/>
    </row>
    <row r="32" spans="1:14" ht="12.75">
      <c r="A32" s="73"/>
      <c r="B32" s="39" t="s">
        <v>127</v>
      </c>
      <c r="C32" s="40"/>
      <c r="D32" s="41"/>
      <c r="E32" s="41"/>
      <c r="F32" s="41"/>
      <c r="G32" s="41"/>
      <c r="H32" s="41">
        <v>80</v>
      </c>
      <c r="I32" s="41"/>
      <c r="J32" s="41"/>
      <c r="K32" s="41">
        <v>0</v>
      </c>
      <c r="L32" s="41">
        <v>0</v>
      </c>
      <c r="M32" s="48">
        <v>0</v>
      </c>
      <c r="N32" s="48"/>
    </row>
    <row r="33" spans="1:14" ht="12.75">
      <c r="A33" s="73"/>
      <c r="B33" s="39" t="s">
        <v>128</v>
      </c>
      <c r="C33" s="40"/>
      <c r="D33" s="41"/>
      <c r="E33" s="41"/>
      <c r="F33" s="41"/>
      <c r="G33" s="41"/>
      <c r="H33" s="41"/>
      <c r="I33" s="41"/>
      <c r="J33" s="41"/>
      <c r="K33" s="41">
        <v>120</v>
      </c>
      <c r="L33" s="41">
        <v>160</v>
      </c>
      <c r="M33" s="48">
        <v>5000</v>
      </c>
      <c r="N33" s="48"/>
    </row>
    <row r="34" spans="1:14" ht="12.75">
      <c r="A34" s="73"/>
      <c r="B34" s="39" t="s">
        <v>43</v>
      </c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8">
        <v>3000</v>
      </c>
      <c r="N34" s="48"/>
    </row>
    <row r="35" spans="1:14" ht="13.5" thickBot="1">
      <c r="A35" s="73"/>
      <c r="B35" s="39" t="s">
        <v>129</v>
      </c>
      <c r="C35" s="40"/>
      <c r="D35" s="41"/>
      <c r="E35" s="41"/>
      <c r="F35" s="41"/>
      <c r="G35" s="41"/>
      <c r="H35" s="41"/>
      <c r="I35" s="41"/>
      <c r="J35" s="41"/>
      <c r="K35" s="41">
        <v>360</v>
      </c>
      <c r="L35" s="41">
        <v>360</v>
      </c>
      <c r="M35" s="48">
        <v>10000</v>
      </c>
      <c r="N35" s="48"/>
    </row>
    <row r="36" spans="1:15" ht="12.75">
      <c r="A36" s="73"/>
      <c r="B36" s="39" t="s">
        <v>130</v>
      </c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8">
        <v>0</v>
      </c>
      <c r="N36" s="48"/>
      <c r="O36" s="211" t="s">
        <v>139</v>
      </c>
    </row>
    <row r="37" spans="1:16" s="38" customFormat="1" ht="11.25">
      <c r="A37" s="73"/>
      <c r="B37" s="118" t="s">
        <v>154</v>
      </c>
      <c r="C37" s="35"/>
      <c r="D37" s="9"/>
      <c r="E37" s="9"/>
      <c r="F37" s="9"/>
      <c r="G37" s="25"/>
      <c r="H37" s="25"/>
      <c r="I37" s="25"/>
      <c r="J37" s="25"/>
      <c r="K37" s="25">
        <f>SUM(K30:K36)</f>
        <v>480</v>
      </c>
      <c r="L37" s="25">
        <f>SUM(L30:L36)</f>
        <v>520</v>
      </c>
      <c r="M37" s="10"/>
      <c r="N37" s="26"/>
      <c r="O37" s="26">
        <f>SUM(G38:L38)+N38</f>
        <v>86860</v>
      </c>
      <c r="P37" s="37"/>
    </row>
    <row r="38" spans="1:16" s="38" customFormat="1" ht="12" thickBot="1">
      <c r="A38" s="73"/>
      <c r="B38" s="195" t="s">
        <v>155</v>
      </c>
      <c r="C38" s="35"/>
      <c r="D38" s="9"/>
      <c r="E38" s="9"/>
      <c r="F38" s="9"/>
      <c r="G38" s="10"/>
      <c r="H38" s="25"/>
      <c r="I38" s="25"/>
      <c r="J38" s="10"/>
      <c r="K38" s="10">
        <f>K37*M3</f>
        <v>36480</v>
      </c>
      <c r="L38" s="10">
        <f>L37*M4</f>
        <v>28600</v>
      </c>
      <c r="M38" s="26">
        <f>SUM(M29:M36)</f>
        <v>18000</v>
      </c>
      <c r="N38" s="26">
        <f>M38*1.21</f>
        <v>21780</v>
      </c>
      <c r="O38" s="49"/>
      <c r="P38" s="37"/>
    </row>
    <row r="39" spans="1:14" ht="12.75">
      <c r="A39" s="202">
        <v>4</v>
      </c>
      <c r="B39" s="263" t="s">
        <v>44</v>
      </c>
      <c r="C39" s="205"/>
      <c r="D39" s="209"/>
      <c r="E39" s="209"/>
      <c r="F39" s="209"/>
      <c r="G39" s="209"/>
      <c r="H39" s="209"/>
      <c r="I39" s="209"/>
      <c r="J39" s="209"/>
      <c r="K39" s="209"/>
      <c r="L39" s="209"/>
      <c r="M39" s="210"/>
      <c r="N39" s="210"/>
    </row>
    <row r="40" spans="1:14" ht="12.75">
      <c r="A40" s="73"/>
      <c r="B40" s="71" t="s">
        <v>67</v>
      </c>
      <c r="C40" s="40"/>
      <c r="D40" s="41"/>
      <c r="E40" s="41"/>
      <c r="F40" s="41"/>
      <c r="G40" s="41"/>
      <c r="H40" s="41"/>
      <c r="I40" s="41"/>
      <c r="J40" s="41">
        <v>0</v>
      </c>
      <c r="K40" s="41">
        <v>0</v>
      </c>
      <c r="L40" s="41">
        <v>120</v>
      </c>
      <c r="M40" s="48">
        <v>1000</v>
      </c>
      <c r="N40" s="48">
        <f>M40*1.21</f>
        <v>1210</v>
      </c>
    </row>
    <row r="41" spans="1:14" ht="12.75">
      <c r="A41" s="73"/>
      <c r="B41" s="39" t="s">
        <v>108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8"/>
      <c r="N41" s="48"/>
    </row>
    <row r="42" spans="1:14" ht="12.75">
      <c r="A42" s="73"/>
      <c r="B42" s="39" t="s">
        <v>109</v>
      </c>
      <c r="C42" s="40"/>
      <c r="D42" s="41"/>
      <c r="E42" s="68"/>
      <c r="F42" s="68"/>
      <c r="G42" s="41"/>
      <c r="H42" s="41"/>
      <c r="I42" s="41"/>
      <c r="J42" s="41"/>
      <c r="K42" s="41"/>
      <c r="L42" s="41"/>
      <c r="M42" s="48"/>
      <c r="N42" s="48"/>
    </row>
    <row r="43" spans="1:14" ht="12.75">
      <c r="A43" s="73"/>
      <c r="B43" s="39" t="s">
        <v>110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8"/>
      <c r="N43" s="48"/>
    </row>
    <row r="44" spans="1:14" ht="13.5" thickBot="1">
      <c r="A44" s="73"/>
      <c r="B44" s="39" t="s">
        <v>111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8"/>
      <c r="N44" s="48"/>
    </row>
    <row r="45" spans="1:15" ht="12.75">
      <c r="A45" s="73"/>
      <c r="B45" s="70" t="s">
        <v>68</v>
      </c>
      <c r="C45" s="40"/>
      <c r="D45" s="41"/>
      <c r="E45" s="68"/>
      <c r="F45" s="68"/>
      <c r="G45" s="41"/>
      <c r="H45" s="41"/>
      <c r="I45" s="41"/>
      <c r="J45" s="41">
        <v>0</v>
      </c>
      <c r="K45" s="41"/>
      <c r="L45" s="41">
        <v>120</v>
      </c>
      <c r="M45" s="48">
        <v>10000</v>
      </c>
      <c r="N45" s="48">
        <f>M45*1.21</f>
        <v>12100</v>
      </c>
      <c r="O45" s="211" t="s">
        <v>138</v>
      </c>
    </row>
    <row r="46" spans="1:15" ht="12.75">
      <c r="A46" s="73"/>
      <c r="B46" s="118" t="s">
        <v>154</v>
      </c>
      <c r="C46" s="35"/>
      <c r="D46" s="9"/>
      <c r="E46" s="9"/>
      <c r="F46" s="9"/>
      <c r="G46" s="9"/>
      <c r="H46" s="9"/>
      <c r="I46" s="9"/>
      <c r="J46" s="25">
        <f>SUM(J42:J45)</f>
        <v>0</v>
      </c>
      <c r="K46" s="25">
        <f>SUM(K41:K45)</f>
        <v>0</v>
      </c>
      <c r="L46" s="25">
        <f>SUM(L40:L45)</f>
        <v>240</v>
      </c>
      <c r="M46" s="10"/>
      <c r="N46" s="10"/>
      <c r="O46" s="26">
        <f>SUM(G47:L47)+N47</f>
        <v>26764.1</v>
      </c>
    </row>
    <row r="47" spans="1:15" ht="13.5" thickBot="1">
      <c r="A47" s="74"/>
      <c r="B47" s="195" t="s">
        <v>155</v>
      </c>
      <c r="C47" s="193"/>
      <c r="D47" s="194"/>
      <c r="E47" s="194"/>
      <c r="F47" s="194"/>
      <c r="G47" s="194"/>
      <c r="H47" s="194"/>
      <c r="I47" s="194"/>
      <c r="J47" s="43">
        <f>J46*M4</f>
        <v>0</v>
      </c>
      <c r="K47" s="43">
        <f>K46*M3</f>
        <v>0</v>
      </c>
      <c r="L47" s="43">
        <f>L46*M4</f>
        <v>13200</v>
      </c>
      <c r="M47" s="43">
        <f>SUM(M40:M45)</f>
        <v>11000</v>
      </c>
      <c r="N47" s="49">
        <f>N45+N40*1.21</f>
        <v>13564.1</v>
      </c>
      <c r="O47" s="122"/>
    </row>
    <row r="48" spans="1:14" ht="12.75">
      <c r="A48" s="262">
        <v>5</v>
      </c>
      <c r="B48" s="258" t="s">
        <v>53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0"/>
      <c r="M48" s="261"/>
      <c r="N48" s="261"/>
    </row>
    <row r="49" spans="1:14" ht="12.75">
      <c r="A49" s="273" t="s">
        <v>156</v>
      </c>
      <c r="B49" s="282" t="s">
        <v>52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8"/>
      <c r="N49" s="48"/>
    </row>
    <row r="50" spans="1:14" ht="12.75">
      <c r="A50" s="34"/>
      <c r="B50" s="71" t="s">
        <v>167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8">
        <v>40000</v>
      </c>
      <c r="N50" s="48"/>
    </row>
    <row r="51" spans="1:14" ht="12.75">
      <c r="A51" s="34"/>
      <c r="B51" s="71" t="s">
        <v>51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8">
        <v>60000</v>
      </c>
      <c r="N51" s="48"/>
    </row>
    <row r="52" spans="1:14" ht="12.75" customHeight="1">
      <c r="A52" s="34"/>
      <c r="B52" s="39" t="s">
        <v>151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8"/>
      <c r="N52" s="48"/>
    </row>
    <row r="53" spans="1:14" ht="12.75">
      <c r="A53" s="34"/>
      <c r="B53" s="71" t="s">
        <v>45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8">
        <v>80000</v>
      </c>
      <c r="N53" s="48"/>
    </row>
    <row r="54" spans="1:14" ht="12.75">
      <c r="A54" s="34"/>
      <c r="B54" s="71" t="s">
        <v>152</v>
      </c>
      <c r="C54" s="40"/>
      <c r="D54" s="41"/>
      <c r="E54" s="41"/>
      <c r="F54" s="41"/>
      <c r="G54" s="41"/>
      <c r="H54" s="41"/>
      <c r="I54" s="41"/>
      <c r="J54" s="41"/>
      <c r="K54" s="41">
        <v>800</v>
      </c>
      <c r="L54" s="41">
        <v>80</v>
      </c>
      <c r="M54" s="48">
        <v>4000</v>
      </c>
      <c r="N54" s="48"/>
    </row>
    <row r="55" spans="1:14" ht="12.75">
      <c r="A55" s="34"/>
      <c r="B55" s="71" t="s">
        <v>149</v>
      </c>
      <c r="C55" s="40"/>
      <c r="D55" s="41"/>
      <c r="E55" s="41"/>
      <c r="F55" s="41"/>
      <c r="G55" s="41"/>
      <c r="H55" s="41"/>
      <c r="I55" s="41"/>
      <c r="J55" s="41"/>
      <c r="K55" s="41">
        <v>800</v>
      </c>
      <c r="L55" s="41">
        <v>120</v>
      </c>
      <c r="M55" s="48">
        <v>10000</v>
      </c>
      <c r="N55" s="48"/>
    </row>
    <row r="56" spans="1:14" ht="12.75">
      <c r="A56" s="34"/>
      <c r="B56" s="71" t="s">
        <v>50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8">
        <v>8000</v>
      </c>
      <c r="N56" s="48"/>
    </row>
    <row r="57" spans="1:14" ht="22.5">
      <c r="A57" s="34"/>
      <c r="B57" s="71" t="s">
        <v>153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8">
        <v>10000</v>
      </c>
      <c r="N57" s="48"/>
    </row>
    <row r="58" spans="1:14" ht="13.5" thickBot="1">
      <c r="A58" s="34"/>
      <c r="B58" s="71" t="s">
        <v>168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8">
        <v>8000</v>
      </c>
      <c r="N58" s="48"/>
    </row>
    <row r="59" spans="1:14" ht="12.75">
      <c r="A59" s="262" t="s">
        <v>157</v>
      </c>
      <c r="B59" s="258" t="s">
        <v>48</v>
      </c>
      <c r="C59" s="259"/>
      <c r="D59" s="260"/>
      <c r="E59" s="260"/>
      <c r="F59" s="260"/>
      <c r="G59" s="260"/>
      <c r="H59" s="260"/>
      <c r="I59" s="260"/>
      <c r="J59" s="260"/>
      <c r="K59" s="260"/>
      <c r="L59" s="260"/>
      <c r="M59" s="261"/>
      <c r="N59" s="261"/>
    </row>
    <row r="60" spans="1:16" ht="12.75">
      <c r="A60" s="34"/>
      <c r="B60" s="71" t="s">
        <v>121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8">
        <v>8000</v>
      </c>
      <c r="N60" s="48"/>
      <c r="P60" s="13"/>
    </row>
    <row r="61" spans="1:16" ht="12.75">
      <c r="A61" s="34"/>
      <c r="B61" s="71" t="s">
        <v>122</v>
      </c>
      <c r="C61" s="40"/>
      <c r="D61" s="41"/>
      <c r="E61" s="41"/>
      <c r="F61" s="41"/>
      <c r="G61" s="41"/>
      <c r="H61" s="41"/>
      <c r="I61" s="41"/>
      <c r="J61" s="41"/>
      <c r="K61" s="41"/>
      <c r="L61" s="41">
        <v>800</v>
      </c>
      <c r="M61" s="48"/>
      <c r="N61" s="48"/>
      <c r="O61" s="120"/>
      <c r="P61" s="17"/>
    </row>
    <row r="62" spans="1:16" ht="12.75">
      <c r="A62" s="34"/>
      <c r="B62" s="39" t="s">
        <v>46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8">
        <v>10000</v>
      </c>
      <c r="N62" s="48"/>
      <c r="O62" s="120"/>
      <c r="P62" s="17"/>
    </row>
    <row r="63" spans="1:16" ht="13.5" customHeight="1" thickBot="1">
      <c r="A63" s="34"/>
      <c r="B63" s="39" t="s">
        <v>47</v>
      </c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8">
        <v>20000</v>
      </c>
      <c r="N63" s="48"/>
      <c r="O63" s="120"/>
      <c r="P63" s="17"/>
    </row>
    <row r="64" spans="1:15" ht="12.75">
      <c r="A64" s="34"/>
      <c r="B64" s="39" t="s">
        <v>49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8">
        <v>5000</v>
      </c>
      <c r="N64" s="48"/>
      <c r="O64" s="211" t="s">
        <v>138</v>
      </c>
    </row>
    <row r="65" spans="1:16" s="38" customFormat="1" ht="11.25">
      <c r="A65" s="34"/>
      <c r="B65" s="118" t="s">
        <v>154</v>
      </c>
      <c r="C65" s="35"/>
      <c r="D65" s="9"/>
      <c r="E65" s="9"/>
      <c r="F65" s="9"/>
      <c r="G65" s="9"/>
      <c r="H65" s="9"/>
      <c r="I65" s="9"/>
      <c r="J65" s="9"/>
      <c r="K65" s="25">
        <f>SUM(K50:K64)</f>
        <v>1600</v>
      </c>
      <c r="L65" s="25">
        <f>SUM(L50:L64)</f>
        <v>1000</v>
      </c>
      <c r="M65" s="10">
        <f>SUM(M50:M64)</f>
        <v>263000</v>
      </c>
      <c r="N65" s="10">
        <f>M65*1.21</f>
        <v>318230</v>
      </c>
      <c r="O65" s="212">
        <f>N65+L66+K66</f>
        <v>494830</v>
      </c>
      <c r="P65" s="37"/>
    </row>
    <row r="66" spans="1:15" ht="13.5" thickBot="1">
      <c r="A66" s="72"/>
      <c r="B66" s="195" t="s">
        <v>155</v>
      </c>
      <c r="C66" s="193"/>
      <c r="D66" s="194"/>
      <c r="E66" s="194"/>
      <c r="F66" s="194"/>
      <c r="G66" s="194"/>
      <c r="H66" s="194"/>
      <c r="I66" s="194"/>
      <c r="J66" s="194"/>
      <c r="K66" s="43">
        <f>K65*M3</f>
        <v>121600</v>
      </c>
      <c r="L66" s="43">
        <f>L65*M4</f>
        <v>55000</v>
      </c>
      <c r="M66" s="43"/>
      <c r="N66" s="49"/>
      <c r="O66" s="213"/>
    </row>
    <row r="67" ht="13.5" thickBot="1"/>
    <row r="68" spans="1:10" ht="12.75">
      <c r="A68" s="62" t="s">
        <v>11</v>
      </c>
      <c r="B68" s="76" t="s">
        <v>13</v>
      </c>
      <c r="C68" s="63"/>
      <c r="D68" s="4" t="s">
        <v>6</v>
      </c>
      <c r="E68" s="4" t="s">
        <v>4</v>
      </c>
      <c r="F68" s="4" t="s">
        <v>3</v>
      </c>
      <c r="G68" s="4" t="s">
        <v>27</v>
      </c>
      <c r="H68" s="77"/>
      <c r="I68" s="135"/>
      <c r="J68" s="6"/>
    </row>
    <row r="69" spans="1:16" s="1" customFormat="1" ht="13.5" thickBot="1">
      <c r="A69" s="64" t="s">
        <v>12</v>
      </c>
      <c r="B69" s="78"/>
      <c r="C69" s="79"/>
      <c r="D69" s="5" t="s">
        <v>7</v>
      </c>
      <c r="E69" s="5" t="s">
        <v>5</v>
      </c>
      <c r="F69" s="5" t="s">
        <v>142</v>
      </c>
      <c r="G69" s="5" t="s">
        <v>23</v>
      </c>
      <c r="H69" s="5"/>
      <c r="I69" s="135"/>
      <c r="J69" s="6"/>
      <c r="K69" s="36"/>
      <c r="L69" s="36"/>
      <c r="M69" s="50"/>
      <c r="N69" s="50"/>
      <c r="O69" s="36"/>
      <c r="P69" s="13"/>
    </row>
    <row r="70" spans="1:10" ht="13.5" thickBot="1">
      <c r="A70" s="236">
        <v>6</v>
      </c>
      <c r="B70" s="275" t="s">
        <v>71</v>
      </c>
      <c r="C70" s="238"/>
      <c r="D70" s="239">
        <f>SUM(D71:D75)</f>
        <v>57</v>
      </c>
      <c r="E70" s="244" t="s">
        <v>10</v>
      </c>
      <c r="F70" s="240"/>
      <c r="G70" s="240"/>
      <c r="H70" s="131"/>
      <c r="I70" s="135"/>
      <c r="J70" s="6"/>
    </row>
    <row r="71" spans="1:16" s="3" customFormat="1" ht="12.75">
      <c r="A71" s="274" t="s">
        <v>146</v>
      </c>
      <c r="B71" s="142" t="s">
        <v>70</v>
      </c>
      <c r="C71" s="80"/>
      <c r="D71" s="18"/>
      <c r="E71" s="22"/>
      <c r="F71" s="22"/>
      <c r="G71" s="161"/>
      <c r="H71" s="276"/>
      <c r="I71" s="214"/>
      <c r="J71" s="214" t="s">
        <v>104</v>
      </c>
      <c r="K71" s="214" t="s">
        <v>105</v>
      </c>
      <c r="L71" s="44"/>
      <c r="M71" s="51"/>
      <c r="N71" s="51"/>
      <c r="O71" s="119"/>
      <c r="P71" s="14"/>
    </row>
    <row r="72" spans="1:16" s="3" customFormat="1" ht="12.75">
      <c r="A72" s="247"/>
      <c r="B72" s="82" t="s">
        <v>8</v>
      </c>
      <c r="C72" s="80"/>
      <c r="D72" s="22">
        <v>3</v>
      </c>
      <c r="E72" s="22">
        <v>1</v>
      </c>
      <c r="F72" s="22">
        <v>2</v>
      </c>
      <c r="G72" s="55">
        <f>F72*E72*D72*8</f>
        <v>48</v>
      </c>
      <c r="H72" s="276"/>
      <c r="I72" s="25" t="s">
        <v>125</v>
      </c>
      <c r="J72" s="9">
        <f>G74+G73+G72</f>
        <v>912</v>
      </c>
      <c r="K72" s="26">
        <f>J72*M4</f>
        <v>50160</v>
      </c>
      <c r="L72" s="44"/>
      <c r="M72" s="51"/>
      <c r="N72" s="51"/>
      <c r="O72" s="119"/>
      <c r="P72" s="14"/>
    </row>
    <row r="73" spans="1:16" s="3" customFormat="1" ht="13.5" thickBot="1">
      <c r="A73" s="248" t="s">
        <v>144</v>
      </c>
      <c r="B73" s="142" t="s">
        <v>69</v>
      </c>
      <c r="C73" s="80"/>
      <c r="D73" s="22">
        <v>18</v>
      </c>
      <c r="E73" s="22">
        <v>1</v>
      </c>
      <c r="F73" s="22">
        <v>2</v>
      </c>
      <c r="G73" s="55">
        <f>F73*E73*D73*8</f>
        <v>288</v>
      </c>
      <c r="H73" s="276"/>
      <c r="I73" s="194"/>
      <c r="J73" s="194"/>
      <c r="K73" s="194"/>
      <c r="L73" s="44"/>
      <c r="M73" s="51"/>
      <c r="N73" s="51"/>
      <c r="O73" s="119"/>
      <c r="P73" s="14"/>
    </row>
    <row r="74" spans="1:16" s="3" customFormat="1" ht="12.75">
      <c r="A74" s="248" t="s">
        <v>145</v>
      </c>
      <c r="B74" s="142" t="s">
        <v>77</v>
      </c>
      <c r="C74" s="80"/>
      <c r="D74" s="22">
        <v>36</v>
      </c>
      <c r="E74" s="22">
        <v>1</v>
      </c>
      <c r="F74" s="22">
        <v>2</v>
      </c>
      <c r="G74" s="55">
        <f>F74*E74*D74*8</f>
        <v>576</v>
      </c>
      <c r="H74" s="276"/>
      <c r="I74" s="44"/>
      <c r="J74" s="44"/>
      <c r="K74" s="44"/>
      <c r="L74" s="44"/>
      <c r="M74" s="51"/>
      <c r="N74" s="51"/>
      <c r="O74" s="119"/>
      <c r="P74" s="14"/>
    </row>
    <row r="75" spans="1:16" s="3" customFormat="1" ht="13.5" thickBot="1">
      <c r="A75" s="249"/>
      <c r="B75" s="139"/>
      <c r="C75" s="84"/>
      <c r="D75" s="85"/>
      <c r="E75" s="85"/>
      <c r="F75" s="85"/>
      <c r="G75" s="56"/>
      <c r="H75" s="89"/>
      <c r="I75" s="44"/>
      <c r="J75" s="44"/>
      <c r="K75" s="45"/>
      <c r="L75" s="44"/>
      <c r="M75" s="51"/>
      <c r="N75" s="51"/>
      <c r="O75" s="119"/>
      <c r="P75" s="14"/>
    </row>
    <row r="76" spans="1:16" s="3" customFormat="1" ht="12.75">
      <c r="A76" s="86"/>
      <c r="B76" s="87"/>
      <c r="C76" s="80"/>
      <c r="D76" s="45"/>
      <c r="E76" s="45"/>
      <c r="F76" s="45"/>
      <c r="G76" s="45"/>
      <c r="H76" s="45"/>
      <c r="I76" s="44"/>
      <c r="J76" s="44"/>
      <c r="K76" s="44"/>
      <c r="L76" s="44"/>
      <c r="M76" s="51"/>
      <c r="N76" s="51"/>
      <c r="O76" s="119"/>
      <c r="P76" s="14"/>
    </row>
    <row r="77" spans="1:16" s="3" customFormat="1" ht="13.5" thickBot="1">
      <c r="A77" s="86"/>
      <c r="B77" s="87"/>
      <c r="C77" s="80"/>
      <c r="D77" s="90"/>
      <c r="E77" s="45"/>
      <c r="F77" s="45"/>
      <c r="G77" s="45"/>
      <c r="H77" s="45"/>
      <c r="I77" s="91"/>
      <c r="J77" s="44"/>
      <c r="K77" s="44"/>
      <c r="L77" s="44"/>
      <c r="M77" s="51"/>
      <c r="N77" s="51"/>
      <c r="O77" s="119"/>
      <c r="P77" s="14"/>
    </row>
    <row r="78" spans="1:16" s="3" customFormat="1" ht="12.75">
      <c r="A78" s="62" t="s">
        <v>11</v>
      </c>
      <c r="B78" s="76" t="s">
        <v>13</v>
      </c>
      <c r="C78" s="63"/>
      <c r="D78" s="4" t="s">
        <v>6</v>
      </c>
      <c r="E78" s="4" t="s">
        <v>4</v>
      </c>
      <c r="F78" s="4" t="s">
        <v>3</v>
      </c>
      <c r="G78" s="4" t="s">
        <v>3</v>
      </c>
      <c r="H78" s="77"/>
      <c r="I78" s="4" t="s">
        <v>6</v>
      </c>
      <c r="J78" s="4" t="s">
        <v>4</v>
      </c>
      <c r="K78" s="4" t="s">
        <v>3</v>
      </c>
      <c r="L78" s="4" t="s">
        <v>3</v>
      </c>
      <c r="M78" s="15" t="s">
        <v>3</v>
      </c>
      <c r="N78" s="15" t="s">
        <v>24</v>
      </c>
      <c r="O78" s="4" t="s">
        <v>21</v>
      </c>
      <c r="P78" s="11"/>
    </row>
    <row r="79" spans="1:16" s="3" customFormat="1" ht="13.5" thickBot="1">
      <c r="A79" s="64" t="s">
        <v>12</v>
      </c>
      <c r="B79" s="78"/>
      <c r="C79" s="79"/>
      <c r="D79" s="5" t="s">
        <v>7</v>
      </c>
      <c r="E79" s="5" t="s">
        <v>5</v>
      </c>
      <c r="F79" s="5" t="s">
        <v>2</v>
      </c>
      <c r="G79" s="5" t="s">
        <v>23</v>
      </c>
      <c r="H79" s="5"/>
      <c r="I79" s="5" t="s">
        <v>7</v>
      </c>
      <c r="J79" s="5" t="s">
        <v>5</v>
      </c>
      <c r="K79" s="5" t="s">
        <v>2</v>
      </c>
      <c r="L79" s="5" t="s">
        <v>23</v>
      </c>
      <c r="M79" s="16" t="s">
        <v>20</v>
      </c>
      <c r="N79" s="16" t="s">
        <v>25</v>
      </c>
      <c r="O79" s="5" t="s">
        <v>24</v>
      </c>
      <c r="P79" s="11"/>
    </row>
    <row r="80" spans="1:15" ht="12.75">
      <c r="A80" s="243">
        <v>7</v>
      </c>
      <c r="B80" s="275" t="s">
        <v>78</v>
      </c>
      <c r="C80" s="238"/>
      <c r="D80" s="280">
        <f>D81+D84</f>
        <v>15</v>
      </c>
      <c r="E80" s="244" t="s">
        <v>22</v>
      </c>
      <c r="F80" s="240"/>
      <c r="G80" s="240"/>
      <c r="H80" s="137"/>
      <c r="I80" s="239">
        <f>I81+I84</f>
        <v>9</v>
      </c>
      <c r="J80" s="244" t="s">
        <v>101</v>
      </c>
      <c r="K80" s="240"/>
      <c r="L80" s="240"/>
      <c r="M80" s="281"/>
      <c r="N80" s="281"/>
      <c r="O80" s="252"/>
    </row>
    <row r="81" spans="1:16" s="3" customFormat="1" ht="12.75">
      <c r="A81" s="274" t="s">
        <v>143</v>
      </c>
      <c r="B81" s="87" t="s">
        <v>79</v>
      </c>
      <c r="C81" s="80"/>
      <c r="D81" s="18">
        <f>SUM(D82:D83)</f>
        <v>3</v>
      </c>
      <c r="E81" s="18"/>
      <c r="F81" s="22"/>
      <c r="G81" s="6">
        <f>SUM(G82:G83)</f>
        <v>72</v>
      </c>
      <c r="H81" s="277"/>
      <c r="I81" s="25">
        <f>SUM(I82:I83)</f>
        <v>1</v>
      </c>
      <c r="J81" s="9"/>
      <c r="K81" s="9"/>
      <c r="L81" s="25">
        <f>SUM(L82:L83)</f>
        <v>24</v>
      </c>
      <c r="M81" s="286">
        <v>17</v>
      </c>
      <c r="N81" s="67">
        <f>L81*M81</f>
        <v>408</v>
      </c>
      <c r="O81" s="121">
        <f>N81+G81</f>
        <v>480</v>
      </c>
      <c r="P81" s="14"/>
    </row>
    <row r="82" spans="1:15" ht="12.75">
      <c r="A82" s="248"/>
      <c r="B82" s="82" t="s">
        <v>80</v>
      </c>
      <c r="C82" s="83"/>
      <c r="D82" s="41">
        <v>3</v>
      </c>
      <c r="E82" s="41">
        <v>1</v>
      </c>
      <c r="F82" s="41">
        <v>3</v>
      </c>
      <c r="G82" s="46">
        <f>F82*E82*D82*8</f>
        <v>72</v>
      </c>
      <c r="H82" s="277"/>
      <c r="I82" s="41">
        <v>1</v>
      </c>
      <c r="J82" s="41">
        <v>1</v>
      </c>
      <c r="K82" s="41">
        <v>3</v>
      </c>
      <c r="L82" s="41">
        <f>K82*J82*I82*8</f>
        <v>24</v>
      </c>
      <c r="M82" s="124"/>
      <c r="N82" s="125"/>
      <c r="O82" s="121"/>
    </row>
    <row r="83" spans="1:15" ht="12.75">
      <c r="A83" s="248"/>
      <c r="B83" s="82"/>
      <c r="C83" s="83"/>
      <c r="D83" s="41"/>
      <c r="E83" s="41"/>
      <c r="F83" s="41">
        <v>3</v>
      </c>
      <c r="G83" s="46"/>
      <c r="H83" s="277"/>
      <c r="I83" s="41"/>
      <c r="J83" s="41"/>
      <c r="K83" s="41"/>
      <c r="L83" s="41"/>
      <c r="M83" s="124"/>
      <c r="N83" s="125"/>
      <c r="O83" s="121"/>
    </row>
    <row r="84" spans="1:16" s="1" customFormat="1" ht="12.75">
      <c r="A84" s="248" t="s">
        <v>158</v>
      </c>
      <c r="B84" s="142" t="s">
        <v>89</v>
      </c>
      <c r="C84" s="140"/>
      <c r="D84" s="123">
        <f>SUM(D85:D93)</f>
        <v>12</v>
      </c>
      <c r="E84" s="123"/>
      <c r="F84" s="123"/>
      <c r="G84" s="141">
        <f>SUM(G85:G92)</f>
        <v>176</v>
      </c>
      <c r="H84" s="278"/>
      <c r="I84" s="25">
        <f>SUM(I85:I93)</f>
        <v>8</v>
      </c>
      <c r="J84" s="25"/>
      <c r="K84" s="25"/>
      <c r="L84" s="25">
        <f>SUM(L85:L93)</f>
        <v>136</v>
      </c>
      <c r="M84" s="285">
        <v>17</v>
      </c>
      <c r="N84" s="67">
        <f>L84*M84</f>
        <v>2312</v>
      </c>
      <c r="O84" s="121">
        <f>N84+G84</f>
        <v>2488</v>
      </c>
      <c r="P84" s="13"/>
    </row>
    <row r="85" spans="1:16" s="3" customFormat="1" ht="12.75">
      <c r="A85" s="248"/>
      <c r="B85" s="82" t="s">
        <v>87</v>
      </c>
      <c r="C85" s="80"/>
      <c r="D85" s="22">
        <v>2</v>
      </c>
      <c r="E85" s="22">
        <v>1</v>
      </c>
      <c r="F85" s="22">
        <v>2</v>
      </c>
      <c r="G85" s="46">
        <f aca="true" t="shared" si="0" ref="G85:G93">F85*E85*D85*8</f>
        <v>32</v>
      </c>
      <c r="H85" s="277"/>
      <c r="I85" s="22">
        <v>1</v>
      </c>
      <c r="J85" s="22">
        <v>1</v>
      </c>
      <c r="K85" s="22">
        <v>2</v>
      </c>
      <c r="L85" s="41">
        <f aca="true" t="shared" si="1" ref="L85:L93">K85*J85*I85*8</f>
        <v>16</v>
      </c>
      <c r="M85" s="126">
        <v>17</v>
      </c>
      <c r="N85" s="65"/>
      <c r="O85" s="121"/>
      <c r="P85" s="14"/>
    </row>
    <row r="86" spans="1:15" ht="12.75">
      <c r="A86" s="248"/>
      <c r="B86" s="82" t="s">
        <v>88</v>
      </c>
      <c r="C86" s="83"/>
      <c r="D86" s="41">
        <v>1</v>
      </c>
      <c r="E86" s="41">
        <v>1</v>
      </c>
      <c r="F86" s="41">
        <v>2</v>
      </c>
      <c r="G86" s="46">
        <f t="shared" si="0"/>
        <v>16</v>
      </c>
      <c r="H86" s="277"/>
      <c r="I86" s="41">
        <v>0.5</v>
      </c>
      <c r="J86" s="41">
        <v>1</v>
      </c>
      <c r="K86" s="41">
        <v>2</v>
      </c>
      <c r="L86" s="41">
        <f t="shared" si="1"/>
        <v>8</v>
      </c>
      <c r="M86" s="124"/>
      <c r="N86" s="125"/>
      <c r="O86" s="121"/>
    </row>
    <row r="87" spans="1:15" ht="12.75">
      <c r="A87" s="248"/>
      <c r="B87" s="82" t="s">
        <v>81</v>
      </c>
      <c r="C87" s="83"/>
      <c r="D87" s="41">
        <v>2</v>
      </c>
      <c r="E87" s="41">
        <v>1</v>
      </c>
      <c r="F87" s="41">
        <v>2</v>
      </c>
      <c r="G87" s="46">
        <f t="shared" si="0"/>
        <v>32</v>
      </c>
      <c r="H87" s="277"/>
      <c r="I87" s="41">
        <v>1</v>
      </c>
      <c r="J87" s="41">
        <v>1</v>
      </c>
      <c r="K87" s="41">
        <v>2</v>
      </c>
      <c r="L87" s="41">
        <f t="shared" si="1"/>
        <v>16</v>
      </c>
      <c r="M87" s="124"/>
      <c r="N87" s="125"/>
      <c r="O87" s="121"/>
    </row>
    <row r="88" spans="1:15" ht="12.75">
      <c r="A88" s="247"/>
      <c r="B88" s="82" t="s">
        <v>82</v>
      </c>
      <c r="C88" s="83"/>
      <c r="D88" s="41">
        <v>2</v>
      </c>
      <c r="E88" s="41">
        <v>1</v>
      </c>
      <c r="F88" s="41">
        <v>2</v>
      </c>
      <c r="G88" s="46">
        <f t="shared" si="0"/>
        <v>32</v>
      </c>
      <c r="H88" s="277"/>
      <c r="I88" s="41">
        <v>1</v>
      </c>
      <c r="J88" s="41">
        <v>1</v>
      </c>
      <c r="K88" s="41">
        <v>2</v>
      </c>
      <c r="L88" s="41">
        <f t="shared" si="1"/>
        <v>16</v>
      </c>
      <c r="M88" s="124"/>
      <c r="N88" s="125"/>
      <c r="O88" s="121"/>
    </row>
    <row r="89" spans="1:15" ht="12.75">
      <c r="A89" s="247"/>
      <c r="B89" s="82" t="s">
        <v>83</v>
      </c>
      <c r="C89" s="83"/>
      <c r="D89" s="41">
        <v>1</v>
      </c>
      <c r="E89" s="41">
        <v>1</v>
      </c>
      <c r="F89" s="41">
        <v>2</v>
      </c>
      <c r="G89" s="46">
        <f t="shared" si="0"/>
        <v>16</v>
      </c>
      <c r="H89" s="277"/>
      <c r="I89" s="41">
        <v>1</v>
      </c>
      <c r="J89" s="41">
        <v>1</v>
      </c>
      <c r="K89" s="41">
        <v>2</v>
      </c>
      <c r="L89" s="41">
        <f t="shared" si="1"/>
        <v>16</v>
      </c>
      <c r="M89" s="124"/>
      <c r="N89" s="125"/>
      <c r="O89" s="121"/>
    </row>
    <row r="90" spans="1:15" ht="12.75">
      <c r="A90" s="247"/>
      <c r="B90" s="82" t="s">
        <v>84</v>
      </c>
      <c r="C90" s="83"/>
      <c r="D90" s="41">
        <v>1</v>
      </c>
      <c r="E90" s="41">
        <v>1</v>
      </c>
      <c r="F90" s="41">
        <v>2</v>
      </c>
      <c r="G90" s="46">
        <f t="shared" si="0"/>
        <v>16</v>
      </c>
      <c r="H90" s="277"/>
      <c r="I90" s="41">
        <v>1</v>
      </c>
      <c r="J90" s="41">
        <v>1</v>
      </c>
      <c r="K90" s="41">
        <v>2</v>
      </c>
      <c r="L90" s="41">
        <f t="shared" si="1"/>
        <v>16</v>
      </c>
      <c r="M90" s="124"/>
      <c r="N90" s="125"/>
      <c r="O90" s="121"/>
    </row>
    <row r="91" spans="1:15" ht="13.5" thickBot="1">
      <c r="A91" s="247"/>
      <c r="B91" s="82" t="s">
        <v>85</v>
      </c>
      <c r="C91" s="83"/>
      <c r="D91" s="41">
        <v>1</v>
      </c>
      <c r="E91" s="41">
        <v>1</v>
      </c>
      <c r="F91" s="41">
        <v>2</v>
      </c>
      <c r="G91" s="46">
        <f t="shared" si="0"/>
        <v>16</v>
      </c>
      <c r="H91" s="277"/>
      <c r="I91" s="41">
        <v>1</v>
      </c>
      <c r="J91" s="41">
        <v>1</v>
      </c>
      <c r="K91" s="41">
        <v>2</v>
      </c>
      <c r="L91" s="41">
        <f t="shared" si="1"/>
        <v>16</v>
      </c>
      <c r="M91" s="124"/>
      <c r="N91" s="125"/>
      <c r="O91" s="121"/>
    </row>
    <row r="92" spans="1:15" ht="12.75">
      <c r="A92" s="247"/>
      <c r="B92" s="82" t="s">
        <v>86</v>
      </c>
      <c r="C92" s="83"/>
      <c r="D92" s="41">
        <v>1</v>
      </c>
      <c r="E92" s="41">
        <v>1</v>
      </c>
      <c r="F92" s="41">
        <v>2</v>
      </c>
      <c r="G92" s="46">
        <f t="shared" si="0"/>
        <v>16</v>
      </c>
      <c r="H92" s="277"/>
      <c r="I92" s="41">
        <v>0.5</v>
      </c>
      <c r="J92" s="41">
        <v>1</v>
      </c>
      <c r="K92" s="41">
        <v>2</v>
      </c>
      <c r="L92" s="41">
        <f t="shared" si="1"/>
        <v>8</v>
      </c>
      <c r="M92" s="124"/>
      <c r="N92" s="215"/>
      <c r="O92" s="211">
        <f>SUM(O81:O91)</f>
        <v>2968</v>
      </c>
    </row>
    <row r="93" spans="1:15" ht="12.75">
      <c r="A93" s="247"/>
      <c r="B93" s="82" t="s">
        <v>90</v>
      </c>
      <c r="C93" s="83"/>
      <c r="D93" s="41">
        <v>1</v>
      </c>
      <c r="E93" s="41">
        <v>1</v>
      </c>
      <c r="F93" s="41">
        <v>3</v>
      </c>
      <c r="G93" s="46">
        <f t="shared" si="0"/>
        <v>24</v>
      </c>
      <c r="H93" s="277"/>
      <c r="I93" s="41">
        <v>1</v>
      </c>
      <c r="J93" s="41">
        <v>1</v>
      </c>
      <c r="K93" s="41">
        <v>3</v>
      </c>
      <c r="L93" s="41">
        <f t="shared" si="1"/>
        <v>24</v>
      </c>
      <c r="M93" s="124"/>
      <c r="N93" s="25" t="s">
        <v>21</v>
      </c>
      <c r="O93" s="26">
        <f>O92*M4</f>
        <v>163240</v>
      </c>
    </row>
    <row r="94" spans="1:15" ht="13.5" thickBot="1">
      <c r="A94" s="249"/>
      <c r="B94" s="94"/>
      <c r="C94" s="95"/>
      <c r="D94" s="54"/>
      <c r="E94" s="54"/>
      <c r="F94" s="54"/>
      <c r="G94" s="58"/>
      <c r="H94" s="279"/>
      <c r="I94" s="54"/>
      <c r="J94" s="54"/>
      <c r="K94" s="54"/>
      <c r="L94" s="54"/>
      <c r="M94" s="128"/>
      <c r="N94" s="43"/>
      <c r="O94" s="187"/>
    </row>
    <row r="95" spans="1:15" ht="12.75">
      <c r="A95" s="236">
        <v>8</v>
      </c>
      <c r="B95" s="237" t="s">
        <v>91</v>
      </c>
      <c r="C95" s="238"/>
      <c r="D95" s="239">
        <f>D96+D104+D106</f>
        <v>7</v>
      </c>
      <c r="E95" s="244" t="s">
        <v>22</v>
      </c>
      <c r="F95" s="240"/>
      <c r="G95" s="240"/>
      <c r="H95" s="137"/>
      <c r="I95" s="239">
        <f>I96+I104+I106</f>
        <v>4.5</v>
      </c>
      <c r="J95" s="244" t="s">
        <v>101</v>
      </c>
      <c r="K95" s="240"/>
      <c r="L95" s="240"/>
      <c r="M95" s="281"/>
      <c r="N95" s="281"/>
      <c r="O95" s="148"/>
    </row>
    <row r="96" spans="1:16" s="3" customFormat="1" ht="12.75">
      <c r="A96" s="250" t="s">
        <v>159</v>
      </c>
      <c r="B96" s="87" t="s">
        <v>92</v>
      </c>
      <c r="C96" s="80"/>
      <c r="D96" s="22">
        <v>2</v>
      </c>
      <c r="E96" s="22">
        <v>1</v>
      </c>
      <c r="F96" s="22">
        <v>2</v>
      </c>
      <c r="G96" s="55">
        <f>F96*E96*D96*8</f>
        <v>32</v>
      </c>
      <c r="H96" s="172"/>
      <c r="I96" s="144">
        <v>1.5</v>
      </c>
      <c r="J96" s="22">
        <v>1</v>
      </c>
      <c r="K96" s="22">
        <v>2</v>
      </c>
      <c r="L96" s="22">
        <f>K96*J96*I96*8</f>
        <v>24</v>
      </c>
      <c r="M96" s="126">
        <v>17</v>
      </c>
      <c r="N96" s="127">
        <f>M96*L96</f>
        <v>408</v>
      </c>
      <c r="O96" s="67">
        <f>N96+G96</f>
        <v>440</v>
      </c>
      <c r="P96" s="14"/>
    </row>
    <row r="97" spans="1:16" s="3" customFormat="1" ht="12.75">
      <c r="A97" s="250"/>
      <c r="B97" s="87" t="s">
        <v>93</v>
      </c>
      <c r="C97" s="80"/>
      <c r="D97" s="18"/>
      <c r="E97" s="22"/>
      <c r="F97" s="22"/>
      <c r="G97" s="55"/>
      <c r="H97" s="172"/>
      <c r="I97" s="144"/>
      <c r="J97" s="22"/>
      <c r="K97" s="22"/>
      <c r="L97" s="22"/>
      <c r="M97" s="126"/>
      <c r="N97" s="127"/>
      <c r="O97" s="25"/>
      <c r="P97" s="14"/>
    </row>
    <row r="98" spans="1:16" s="3" customFormat="1" ht="13.5" customHeight="1">
      <c r="A98" s="250"/>
      <c r="B98" s="87" t="s">
        <v>94</v>
      </c>
      <c r="C98" s="80"/>
      <c r="D98" s="18"/>
      <c r="E98" s="22"/>
      <c r="F98" s="22"/>
      <c r="G98" s="55"/>
      <c r="H98" s="172"/>
      <c r="I98" s="144"/>
      <c r="J98" s="22"/>
      <c r="K98" s="22"/>
      <c r="L98" s="22"/>
      <c r="M98" s="126"/>
      <c r="N98" s="127"/>
      <c r="O98" s="25"/>
      <c r="P98" s="14"/>
    </row>
    <row r="99" spans="1:16" s="3" customFormat="1" ht="13.5" customHeight="1">
      <c r="A99" s="250"/>
      <c r="B99" s="87" t="s">
        <v>95</v>
      </c>
      <c r="C99" s="80"/>
      <c r="D99" s="18"/>
      <c r="E99" s="22"/>
      <c r="F99" s="22"/>
      <c r="G99" s="55"/>
      <c r="H99" s="172"/>
      <c r="I99" s="144"/>
      <c r="J99" s="22"/>
      <c r="K99" s="22"/>
      <c r="L99" s="22"/>
      <c r="M99" s="126"/>
      <c r="N99" s="127"/>
      <c r="O99" s="25"/>
      <c r="P99" s="14"/>
    </row>
    <row r="100" spans="1:16" s="3" customFormat="1" ht="12.75">
      <c r="A100" s="250"/>
      <c r="B100" s="87" t="s">
        <v>96</v>
      </c>
      <c r="C100" s="80"/>
      <c r="D100" s="18"/>
      <c r="E100" s="22"/>
      <c r="F100" s="22"/>
      <c r="G100" s="55"/>
      <c r="H100" s="172"/>
      <c r="I100" s="144"/>
      <c r="J100" s="22"/>
      <c r="K100" s="22"/>
      <c r="L100" s="22"/>
      <c r="M100" s="126"/>
      <c r="N100" s="127"/>
      <c r="O100" s="25"/>
      <c r="P100" s="14"/>
    </row>
    <row r="101" spans="1:16" s="3" customFormat="1" ht="12.75">
      <c r="A101" s="250"/>
      <c r="B101" s="87" t="s">
        <v>97</v>
      </c>
      <c r="C101" s="80"/>
      <c r="D101" s="18"/>
      <c r="E101" s="22"/>
      <c r="F101" s="22"/>
      <c r="G101" s="55"/>
      <c r="H101" s="172"/>
      <c r="I101" s="144"/>
      <c r="J101" s="22"/>
      <c r="K101" s="22"/>
      <c r="L101" s="22"/>
      <c r="M101" s="126"/>
      <c r="N101" s="127"/>
      <c r="O101" s="25"/>
      <c r="P101" s="14"/>
    </row>
    <row r="102" spans="1:16" s="3" customFormat="1" ht="12.75">
      <c r="A102" s="250"/>
      <c r="B102" s="87" t="s">
        <v>98</v>
      </c>
      <c r="C102" s="80"/>
      <c r="D102" s="22"/>
      <c r="E102" s="22"/>
      <c r="F102" s="22"/>
      <c r="G102" s="55"/>
      <c r="H102" s="172"/>
      <c r="I102" s="144"/>
      <c r="J102" s="22"/>
      <c r="K102" s="22"/>
      <c r="L102" s="22"/>
      <c r="M102" s="126"/>
      <c r="N102" s="127"/>
      <c r="O102" s="25"/>
      <c r="P102" s="14"/>
    </row>
    <row r="103" spans="1:16" s="3" customFormat="1" ht="12.75">
      <c r="A103" s="250"/>
      <c r="B103" s="87"/>
      <c r="C103" s="80"/>
      <c r="D103" s="18"/>
      <c r="E103" s="22"/>
      <c r="F103" s="22"/>
      <c r="G103" s="55"/>
      <c r="H103" s="172"/>
      <c r="I103" s="144"/>
      <c r="J103" s="22"/>
      <c r="K103" s="22"/>
      <c r="L103" s="22"/>
      <c r="M103" s="126"/>
      <c r="N103" s="127"/>
      <c r="O103" s="25"/>
      <c r="P103" s="14"/>
    </row>
    <row r="104" spans="1:16" s="3" customFormat="1" ht="12.75">
      <c r="A104" s="250" t="s">
        <v>160</v>
      </c>
      <c r="B104" s="142" t="s">
        <v>99</v>
      </c>
      <c r="C104" s="80"/>
      <c r="D104" s="22">
        <v>4</v>
      </c>
      <c r="E104" s="22">
        <v>1</v>
      </c>
      <c r="F104" s="22">
        <v>3</v>
      </c>
      <c r="G104" s="55">
        <f>F104*E104*D104*8</f>
        <v>96</v>
      </c>
      <c r="H104" s="172"/>
      <c r="I104" s="144">
        <v>2</v>
      </c>
      <c r="J104" s="22">
        <v>1</v>
      </c>
      <c r="K104" s="22">
        <v>3</v>
      </c>
      <c r="L104" s="22">
        <f>K104*J104*I104*8</f>
        <v>48</v>
      </c>
      <c r="M104" s="126">
        <v>17</v>
      </c>
      <c r="N104" s="127">
        <f>M104*L104</f>
        <v>816</v>
      </c>
      <c r="O104" s="67">
        <f>N104+G104</f>
        <v>912</v>
      </c>
      <c r="P104" s="14"/>
    </row>
    <row r="105" spans="1:16" s="3" customFormat="1" ht="12.75">
      <c r="A105" s="251"/>
      <c r="B105" s="143"/>
      <c r="C105" s="80"/>
      <c r="D105" s="22"/>
      <c r="E105" s="22"/>
      <c r="F105" s="22"/>
      <c r="G105" s="55"/>
      <c r="H105" s="172"/>
      <c r="I105" s="144"/>
      <c r="J105" s="22"/>
      <c r="K105" s="22"/>
      <c r="L105" s="22"/>
      <c r="M105" s="126"/>
      <c r="N105" s="127"/>
      <c r="O105" s="25"/>
      <c r="P105" s="14"/>
    </row>
    <row r="106" spans="1:16" s="3" customFormat="1" ht="12.75">
      <c r="A106" s="251" t="s">
        <v>161</v>
      </c>
      <c r="B106" s="143" t="s">
        <v>100</v>
      </c>
      <c r="C106" s="80"/>
      <c r="D106" s="22">
        <v>1</v>
      </c>
      <c r="E106" s="22">
        <v>1</v>
      </c>
      <c r="F106" s="22">
        <v>3</v>
      </c>
      <c r="G106" s="55">
        <f>F106*E106*D106*8</f>
        <v>24</v>
      </c>
      <c r="H106" s="172"/>
      <c r="I106" s="144">
        <v>1</v>
      </c>
      <c r="J106" s="22">
        <v>1</v>
      </c>
      <c r="K106" s="22">
        <v>3</v>
      </c>
      <c r="L106" s="22">
        <f>K106*J106*I106*8</f>
        <v>24</v>
      </c>
      <c r="M106" s="126">
        <v>17</v>
      </c>
      <c r="N106" s="127">
        <f>M106*L106</f>
        <v>408</v>
      </c>
      <c r="O106" s="67">
        <f>N106+G106</f>
        <v>432</v>
      </c>
      <c r="P106" s="14"/>
    </row>
    <row r="107" spans="1:16" s="3" customFormat="1" ht="13.5" thickBot="1">
      <c r="A107" s="251"/>
      <c r="B107" s="143"/>
      <c r="C107" s="80"/>
      <c r="D107" s="22"/>
      <c r="E107" s="22"/>
      <c r="F107" s="22"/>
      <c r="G107" s="55"/>
      <c r="H107" s="172"/>
      <c r="I107" s="145"/>
      <c r="J107" s="85"/>
      <c r="K107" s="85"/>
      <c r="L107" s="85"/>
      <c r="M107" s="146"/>
      <c r="N107" s="147"/>
      <c r="O107" s="187"/>
      <c r="P107" s="14"/>
    </row>
    <row r="108" spans="1:16" s="3" customFormat="1" ht="12.75">
      <c r="A108" s="150"/>
      <c r="B108" s="151"/>
      <c r="C108" s="98"/>
      <c r="D108" s="59"/>
      <c r="E108" s="59"/>
      <c r="F108" s="59"/>
      <c r="G108" s="59"/>
      <c r="H108" s="59"/>
      <c r="I108" s="45"/>
      <c r="J108" s="45"/>
      <c r="K108" s="45"/>
      <c r="L108" s="45"/>
      <c r="M108" s="149"/>
      <c r="N108" s="215"/>
      <c r="O108" s="216">
        <f>SUM(O96:O107)</f>
        <v>1784</v>
      </c>
      <c r="P108" s="14"/>
    </row>
    <row r="109" spans="1:16" s="3" customFormat="1" ht="13.5" thickBot="1">
      <c r="A109" s="152"/>
      <c r="B109" s="142"/>
      <c r="C109" s="80"/>
      <c r="D109" s="45"/>
      <c r="E109" s="45"/>
      <c r="F109" s="45"/>
      <c r="G109" s="45"/>
      <c r="H109" s="45"/>
      <c r="I109" s="45"/>
      <c r="J109" s="45"/>
      <c r="K109" s="45"/>
      <c r="L109" s="45"/>
      <c r="M109" s="149"/>
      <c r="N109" s="25" t="s">
        <v>21</v>
      </c>
      <c r="O109" s="26">
        <f>O108*M4</f>
        <v>98120</v>
      </c>
      <c r="P109" s="14"/>
    </row>
    <row r="110" spans="1:16" s="3" customFormat="1" ht="13.5" thickBot="1">
      <c r="A110" s="62" t="s">
        <v>11</v>
      </c>
      <c r="B110" s="76" t="s">
        <v>13</v>
      </c>
      <c r="C110" s="63"/>
      <c r="D110" s="4" t="s">
        <v>6</v>
      </c>
      <c r="E110" s="4" t="s">
        <v>4</v>
      </c>
      <c r="F110" s="4" t="s">
        <v>3</v>
      </c>
      <c r="G110" s="4" t="s">
        <v>3</v>
      </c>
      <c r="H110" s="77"/>
      <c r="I110" s="4" t="s">
        <v>3</v>
      </c>
      <c r="J110" s="4" t="s">
        <v>21</v>
      </c>
      <c r="K110" s="44"/>
      <c r="L110" s="44"/>
      <c r="M110" s="51"/>
      <c r="N110" s="43"/>
      <c r="O110" s="187"/>
      <c r="P110" s="14"/>
    </row>
    <row r="111" spans="1:16" s="3" customFormat="1" ht="13.5" thickBot="1">
      <c r="A111" s="64" t="s">
        <v>12</v>
      </c>
      <c r="B111" s="78"/>
      <c r="C111" s="79"/>
      <c r="D111" s="5" t="s">
        <v>7</v>
      </c>
      <c r="E111" s="5" t="s">
        <v>5</v>
      </c>
      <c r="F111" s="5" t="s">
        <v>2</v>
      </c>
      <c r="G111" s="5" t="s">
        <v>23</v>
      </c>
      <c r="H111" s="5"/>
      <c r="I111" s="5" t="s">
        <v>20</v>
      </c>
      <c r="J111" s="5" t="s">
        <v>63</v>
      </c>
      <c r="K111" s="44"/>
      <c r="L111" s="44"/>
      <c r="M111" s="51"/>
      <c r="N111" s="51"/>
      <c r="O111" s="119"/>
      <c r="P111" s="14"/>
    </row>
    <row r="112" spans="1:16" s="3" customFormat="1" ht="13.5" thickBot="1">
      <c r="A112" s="243">
        <v>9</v>
      </c>
      <c r="B112" s="237" t="s">
        <v>103</v>
      </c>
      <c r="C112" s="238"/>
      <c r="D112" s="239">
        <f>D115+D117+D120</f>
        <v>10</v>
      </c>
      <c r="E112" s="244" t="s">
        <v>9</v>
      </c>
      <c r="F112" s="240"/>
      <c r="G112" s="240"/>
      <c r="H112" s="137"/>
      <c r="I112" s="245"/>
      <c r="J112" s="246"/>
      <c r="K112" s="44"/>
      <c r="L112" s="44"/>
      <c r="M112" s="51"/>
      <c r="N112" s="51"/>
      <c r="O112" s="119"/>
      <c r="P112" s="14"/>
    </row>
    <row r="113" spans="1:16" s="3" customFormat="1" ht="12.75">
      <c r="A113" s="247"/>
      <c r="B113" s="143" t="s">
        <v>123</v>
      </c>
      <c r="C113" s="157"/>
      <c r="D113" s="18"/>
      <c r="E113" s="155"/>
      <c r="F113" s="22"/>
      <c r="G113" s="129"/>
      <c r="H113" s="162"/>
      <c r="I113" s="24"/>
      <c r="J113" s="18"/>
      <c r="K113" s="44"/>
      <c r="L113" s="44"/>
      <c r="M113" s="51"/>
      <c r="N113" s="51"/>
      <c r="O113" s="119"/>
      <c r="P113" s="14"/>
    </row>
    <row r="114" spans="1:16" s="3" customFormat="1" ht="12.75">
      <c r="A114" s="247"/>
      <c r="B114" s="156"/>
      <c r="C114" s="158"/>
      <c r="D114" s="18"/>
      <c r="E114" s="155"/>
      <c r="F114" s="22"/>
      <c r="G114" s="129"/>
      <c r="H114" s="162"/>
      <c r="I114" s="18"/>
      <c r="J114" s="18"/>
      <c r="K114" s="44"/>
      <c r="L114" s="44"/>
      <c r="M114" s="51"/>
      <c r="N114" s="51"/>
      <c r="O114" s="119"/>
      <c r="P114" s="14"/>
    </row>
    <row r="115" spans="1:16" s="3" customFormat="1" ht="12.75">
      <c r="A115" s="248" t="s">
        <v>162</v>
      </c>
      <c r="B115" s="93" t="s">
        <v>116</v>
      </c>
      <c r="C115" s="80"/>
      <c r="D115" s="22">
        <v>1</v>
      </c>
      <c r="E115" s="22">
        <v>1</v>
      </c>
      <c r="F115" s="22">
        <v>4</v>
      </c>
      <c r="G115" s="129">
        <f>F115*E115*D115*8</f>
        <v>32</v>
      </c>
      <c r="H115" s="162"/>
      <c r="I115" s="22">
        <v>18</v>
      </c>
      <c r="J115" s="44">
        <f>I115*G115</f>
        <v>576</v>
      </c>
      <c r="K115" s="129"/>
      <c r="L115" s="45"/>
      <c r="M115" s="52"/>
      <c r="N115" s="51"/>
      <c r="O115" s="119"/>
      <c r="P115" s="14"/>
    </row>
    <row r="116" spans="1:16" s="3" customFormat="1" ht="12.75">
      <c r="A116" s="248"/>
      <c r="B116" s="87"/>
      <c r="C116" s="80"/>
      <c r="D116" s="22"/>
      <c r="E116" s="22"/>
      <c r="F116" s="22"/>
      <c r="G116" s="129"/>
      <c r="H116" s="162"/>
      <c r="I116" s="22"/>
      <c r="J116" s="44"/>
      <c r="K116" s="129"/>
      <c r="L116" s="45"/>
      <c r="M116" s="52"/>
      <c r="N116" s="52"/>
      <c r="O116" s="119"/>
      <c r="P116" s="14"/>
    </row>
    <row r="117" spans="1:16" s="3" customFormat="1" ht="12.75">
      <c r="A117" s="248" t="s">
        <v>163</v>
      </c>
      <c r="B117" s="93" t="s">
        <v>102</v>
      </c>
      <c r="C117" s="80"/>
      <c r="D117" s="18"/>
      <c r="E117" s="18"/>
      <c r="F117" s="22"/>
      <c r="G117" s="129"/>
      <c r="H117" s="162"/>
      <c r="I117" s="22"/>
      <c r="J117" s="44">
        <f aca="true" t="shared" si="2" ref="J117:J128">I117*G117</f>
        <v>0</v>
      </c>
      <c r="K117" s="129"/>
      <c r="L117" s="45"/>
      <c r="M117" s="52"/>
      <c r="N117" s="52"/>
      <c r="O117" s="119"/>
      <c r="P117" s="14"/>
    </row>
    <row r="118" spans="1:16" s="3" customFormat="1" ht="12.75">
      <c r="A118" s="248"/>
      <c r="B118" s="81" t="s">
        <v>19</v>
      </c>
      <c r="C118" s="80"/>
      <c r="D118" s="22">
        <v>2</v>
      </c>
      <c r="E118" s="22">
        <v>1</v>
      </c>
      <c r="F118" s="22">
        <v>4</v>
      </c>
      <c r="G118" s="129">
        <f>F118*E118*D118*8</f>
        <v>64</v>
      </c>
      <c r="H118" s="162"/>
      <c r="I118" s="22">
        <v>18</v>
      </c>
      <c r="J118" s="44">
        <f t="shared" si="2"/>
        <v>1152</v>
      </c>
      <c r="K118" s="129"/>
      <c r="L118" s="45"/>
      <c r="M118" s="52"/>
      <c r="N118" s="52"/>
      <c r="O118" s="119"/>
      <c r="P118" s="14"/>
    </row>
    <row r="119" spans="1:16" s="3" customFormat="1" ht="14.25" customHeight="1">
      <c r="A119" s="248"/>
      <c r="B119" s="81"/>
      <c r="C119" s="80"/>
      <c r="D119" s="22"/>
      <c r="E119" s="22"/>
      <c r="F119" s="22"/>
      <c r="G119" s="129"/>
      <c r="H119" s="162"/>
      <c r="I119" s="22"/>
      <c r="J119" s="44">
        <f t="shared" si="2"/>
        <v>0</v>
      </c>
      <c r="K119" s="129"/>
      <c r="L119" s="45"/>
      <c r="M119" s="52"/>
      <c r="N119" s="52"/>
      <c r="O119" s="119"/>
      <c r="P119" s="14"/>
    </row>
    <row r="120" spans="1:16" s="3" customFormat="1" ht="12.75">
      <c r="A120" s="248" t="s">
        <v>164</v>
      </c>
      <c r="B120" s="93" t="s">
        <v>106</v>
      </c>
      <c r="C120" s="80"/>
      <c r="D120" s="18">
        <f>D121+D122+D123+D125+D126+D127+D128</f>
        <v>9</v>
      </c>
      <c r="E120" s="18"/>
      <c r="F120" s="22"/>
      <c r="G120" s="129"/>
      <c r="H120" s="162"/>
      <c r="I120" s="22"/>
      <c r="J120" s="44">
        <f t="shared" si="2"/>
        <v>0</v>
      </c>
      <c r="K120" s="129"/>
      <c r="L120" s="45"/>
      <c r="M120" s="52"/>
      <c r="N120" s="52"/>
      <c r="O120" s="119"/>
      <c r="P120" s="14"/>
    </row>
    <row r="121" spans="1:16" s="3" customFormat="1" ht="12.75">
      <c r="A121" s="247"/>
      <c r="B121" s="81" t="s">
        <v>14</v>
      </c>
      <c r="C121" s="80"/>
      <c r="D121" s="22">
        <v>1</v>
      </c>
      <c r="E121" s="22">
        <v>1</v>
      </c>
      <c r="F121" s="22">
        <v>3</v>
      </c>
      <c r="G121" s="129">
        <f aca="true" t="shared" si="3" ref="G121:G128">F121*E121*D121*8</f>
        <v>24</v>
      </c>
      <c r="H121" s="162"/>
      <c r="I121" s="22">
        <v>9</v>
      </c>
      <c r="J121" s="44">
        <f t="shared" si="2"/>
        <v>216</v>
      </c>
      <c r="K121" s="129"/>
      <c r="L121" s="45"/>
      <c r="M121" s="52"/>
      <c r="N121" s="52"/>
      <c r="O121" s="119"/>
      <c r="P121" s="14"/>
    </row>
    <row r="122" spans="1:16" s="3" customFormat="1" ht="12.75">
      <c r="A122" s="247"/>
      <c r="B122" s="81" t="s">
        <v>15</v>
      </c>
      <c r="C122" s="80"/>
      <c r="D122" s="22">
        <v>1</v>
      </c>
      <c r="E122" s="22">
        <v>2</v>
      </c>
      <c r="F122" s="22">
        <v>4</v>
      </c>
      <c r="G122" s="129">
        <f t="shared" si="3"/>
        <v>64</v>
      </c>
      <c r="H122" s="162"/>
      <c r="I122" s="22">
        <v>9</v>
      </c>
      <c r="J122" s="44">
        <f t="shared" si="2"/>
        <v>576</v>
      </c>
      <c r="K122" s="129"/>
      <c r="L122" s="45"/>
      <c r="M122" s="52"/>
      <c r="N122" s="52"/>
      <c r="O122" s="119"/>
      <c r="P122" s="14"/>
    </row>
    <row r="123" spans="1:16" s="3" customFormat="1" ht="12.75">
      <c r="A123" s="247"/>
      <c r="B123" s="81" t="s">
        <v>16</v>
      </c>
      <c r="C123" s="80"/>
      <c r="D123" s="22">
        <v>1</v>
      </c>
      <c r="E123" s="22">
        <v>3</v>
      </c>
      <c r="F123" s="22">
        <v>1</v>
      </c>
      <c r="G123" s="129">
        <f t="shared" si="3"/>
        <v>24</v>
      </c>
      <c r="H123" s="162"/>
      <c r="I123" s="22">
        <v>9</v>
      </c>
      <c r="J123" s="44">
        <f t="shared" si="2"/>
        <v>216</v>
      </c>
      <c r="K123" s="129"/>
      <c r="L123" s="45"/>
      <c r="M123" s="52"/>
      <c r="N123" s="52"/>
      <c r="O123" s="119"/>
      <c r="P123" s="14"/>
    </row>
    <row r="124" spans="1:16" s="3" customFormat="1" ht="12.75">
      <c r="A124" s="247"/>
      <c r="B124" s="81" t="s">
        <v>1</v>
      </c>
      <c r="C124" s="45"/>
      <c r="D124" s="22">
        <v>1</v>
      </c>
      <c r="E124" s="22">
        <v>1</v>
      </c>
      <c r="F124" s="22">
        <v>3</v>
      </c>
      <c r="G124" s="129">
        <f t="shared" si="3"/>
        <v>24</v>
      </c>
      <c r="H124" s="162"/>
      <c r="I124" s="22">
        <v>9</v>
      </c>
      <c r="J124" s="44">
        <f t="shared" si="2"/>
        <v>216</v>
      </c>
      <c r="K124" s="129"/>
      <c r="L124" s="45"/>
      <c r="M124" s="52"/>
      <c r="N124" s="52"/>
      <c r="O124" s="119"/>
      <c r="P124" s="14"/>
    </row>
    <row r="125" spans="1:16" s="3" customFormat="1" ht="13.5" thickBot="1">
      <c r="A125" s="247"/>
      <c r="B125" s="81" t="s">
        <v>17</v>
      </c>
      <c r="C125" s="83"/>
      <c r="D125" s="41">
        <v>1</v>
      </c>
      <c r="E125" s="41">
        <v>2</v>
      </c>
      <c r="F125" s="41">
        <v>1</v>
      </c>
      <c r="G125" s="129">
        <f t="shared" si="3"/>
        <v>16</v>
      </c>
      <c r="H125" s="162"/>
      <c r="I125" s="22">
        <v>9</v>
      </c>
      <c r="J125" s="44">
        <f t="shared" si="2"/>
        <v>144</v>
      </c>
      <c r="K125" s="130"/>
      <c r="L125" s="46"/>
      <c r="M125" s="53"/>
      <c r="N125" s="52"/>
      <c r="O125" s="119"/>
      <c r="P125" s="14"/>
    </row>
    <row r="126" spans="1:14" ht="12.75">
      <c r="A126" s="247"/>
      <c r="B126" s="82" t="s">
        <v>18</v>
      </c>
      <c r="C126" s="83"/>
      <c r="D126" s="41">
        <v>1</v>
      </c>
      <c r="E126" s="41">
        <v>1</v>
      </c>
      <c r="F126" s="41">
        <v>1</v>
      </c>
      <c r="G126" s="129">
        <f t="shared" si="3"/>
        <v>8</v>
      </c>
      <c r="H126" s="162"/>
      <c r="I126" s="22">
        <v>9</v>
      </c>
      <c r="J126" s="44">
        <f t="shared" si="2"/>
        <v>72</v>
      </c>
      <c r="K126" s="217"/>
      <c r="L126" s="57" t="s">
        <v>104</v>
      </c>
      <c r="M126" s="92" t="s">
        <v>105</v>
      </c>
      <c r="N126" s="53"/>
    </row>
    <row r="127" spans="1:13" ht="12.75">
      <c r="A127" s="247"/>
      <c r="B127" s="82" t="s">
        <v>0</v>
      </c>
      <c r="C127" s="83"/>
      <c r="D127" s="41">
        <v>2</v>
      </c>
      <c r="E127" s="41">
        <v>1</v>
      </c>
      <c r="F127" s="41">
        <v>2</v>
      </c>
      <c r="G127" s="129">
        <f t="shared" si="3"/>
        <v>32</v>
      </c>
      <c r="H127" s="162"/>
      <c r="I127" s="22">
        <v>9</v>
      </c>
      <c r="J127" s="44">
        <f t="shared" si="2"/>
        <v>288</v>
      </c>
      <c r="K127" s="218" t="s">
        <v>21</v>
      </c>
      <c r="L127" s="219">
        <f>SUM(J115:J128)</f>
        <v>4032</v>
      </c>
      <c r="M127" s="220">
        <f>L127*M4</f>
        <v>221760</v>
      </c>
    </row>
    <row r="128" spans="1:13" ht="13.5" thickBot="1">
      <c r="A128" s="249"/>
      <c r="B128" s="97" t="s">
        <v>150</v>
      </c>
      <c r="C128" s="88"/>
      <c r="D128" s="85">
        <v>2</v>
      </c>
      <c r="E128" s="85">
        <v>1</v>
      </c>
      <c r="F128" s="85">
        <v>2</v>
      </c>
      <c r="G128" s="133">
        <f t="shared" si="3"/>
        <v>32</v>
      </c>
      <c r="H128" s="163"/>
      <c r="I128" s="54">
        <v>18</v>
      </c>
      <c r="J128" s="47">
        <f t="shared" si="2"/>
        <v>576</v>
      </c>
      <c r="K128" s="221"/>
      <c r="L128" s="222"/>
      <c r="M128" s="223"/>
    </row>
    <row r="129" spans="1:13" ht="13.5" thickBot="1">
      <c r="A129" s="236">
        <v>10</v>
      </c>
      <c r="B129" s="237" t="s">
        <v>65</v>
      </c>
      <c r="C129" s="238"/>
      <c r="D129" s="239">
        <f>SUM(D130:D132)</f>
        <v>1</v>
      </c>
      <c r="E129" s="240"/>
      <c r="F129" s="240"/>
      <c r="G129" s="240"/>
      <c r="H129" s="241"/>
      <c r="I129" s="239"/>
      <c r="J129" s="242"/>
      <c r="K129" s="45"/>
      <c r="L129" s="45"/>
      <c r="M129" s="6"/>
    </row>
    <row r="130" spans="1:14" ht="12.75">
      <c r="A130" s="248"/>
      <c r="B130" s="82"/>
      <c r="C130" s="83"/>
      <c r="D130" s="41"/>
      <c r="E130" s="41"/>
      <c r="F130" s="41"/>
      <c r="G130" s="129"/>
      <c r="H130" s="22"/>
      <c r="I130" s="132"/>
      <c r="J130" s="41"/>
      <c r="K130" s="217"/>
      <c r="L130" s="57" t="s">
        <v>104</v>
      </c>
      <c r="M130" s="92" t="s">
        <v>105</v>
      </c>
      <c r="N130" s="6"/>
    </row>
    <row r="131" spans="1:14" ht="12.75">
      <c r="A131" s="248"/>
      <c r="B131" s="100" t="s">
        <v>64</v>
      </c>
      <c r="C131" s="83"/>
      <c r="D131" s="41">
        <v>1</v>
      </c>
      <c r="E131" s="41">
        <v>1</v>
      </c>
      <c r="F131" s="41">
        <v>2</v>
      </c>
      <c r="G131" s="129">
        <f>F131*8</f>
        <v>16</v>
      </c>
      <c r="H131" s="22">
        <v>0</v>
      </c>
      <c r="I131" s="99">
        <v>18</v>
      </c>
      <c r="J131" s="41">
        <f>I131*G131</f>
        <v>288</v>
      </c>
      <c r="K131" s="218" t="s">
        <v>21</v>
      </c>
      <c r="L131" s="219">
        <f>J131</f>
        <v>288</v>
      </c>
      <c r="M131" s="220">
        <f>L131*M4</f>
        <v>15840</v>
      </c>
      <c r="N131" s="42"/>
    </row>
    <row r="132" spans="1:14" ht="13.5" thickBot="1">
      <c r="A132" s="248"/>
      <c r="B132" s="82" t="s">
        <v>66</v>
      </c>
      <c r="C132" s="83"/>
      <c r="D132" s="41"/>
      <c r="E132" s="41"/>
      <c r="F132" s="41"/>
      <c r="G132" s="129"/>
      <c r="H132" s="22"/>
      <c r="I132" s="132"/>
      <c r="J132" s="41"/>
      <c r="K132" s="221"/>
      <c r="L132" s="222"/>
      <c r="M132" s="223"/>
      <c r="N132" s="42"/>
    </row>
    <row r="133" spans="1:14" ht="12.75">
      <c r="A133" s="165"/>
      <c r="B133" s="233"/>
      <c r="C133" s="234"/>
      <c r="D133" s="235"/>
      <c r="E133" s="235"/>
      <c r="F133" s="235"/>
      <c r="G133" s="235"/>
      <c r="H133" s="235"/>
      <c r="I133" s="235"/>
      <c r="J133" s="235"/>
      <c r="N133" s="42"/>
    </row>
    <row r="134" spans="1:14" ht="12.75">
      <c r="A134" s="86"/>
      <c r="B134" s="159"/>
      <c r="C134" s="83"/>
      <c r="D134" s="46"/>
      <c r="E134" s="46"/>
      <c r="F134" s="46"/>
      <c r="G134" s="46"/>
      <c r="H134" s="45"/>
      <c r="I134" s="46"/>
      <c r="J134" s="46"/>
      <c r="N134" s="42"/>
    </row>
    <row r="136" ht="13.5" thickBot="1">
      <c r="B136" s="159"/>
    </row>
    <row r="137" spans="2:11" ht="13.5" thickBot="1">
      <c r="B137" s="159"/>
      <c r="C137" s="166" t="s">
        <v>140</v>
      </c>
      <c r="D137" s="167"/>
      <c r="E137" s="168"/>
      <c r="F137" s="169">
        <f>O15</f>
        <v>198240</v>
      </c>
      <c r="G137" s="185">
        <f>F137/F148</f>
        <v>0.1435570829496201</v>
      </c>
      <c r="H137" s="186">
        <f>G137+G138</f>
        <v>0.16173344887998464</v>
      </c>
      <c r="I137" s="153"/>
      <c r="K137" s="177">
        <f>H137</f>
        <v>0.16173344887998464</v>
      </c>
    </row>
    <row r="138" spans="2:11" ht="13.5" thickBot="1">
      <c r="B138" s="160"/>
      <c r="C138" s="174" t="s">
        <v>114</v>
      </c>
      <c r="D138" s="175"/>
      <c r="E138" s="175"/>
      <c r="F138" s="176">
        <f>P21</f>
        <v>25100</v>
      </c>
      <c r="G138" s="177">
        <f>F138/F148</f>
        <v>0.018176365930364532</v>
      </c>
      <c r="H138" s="184"/>
      <c r="I138" s="153"/>
      <c r="K138" s="199">
        <f>H139</f>
        <v>0.08228180159794155</v>
      </c>
    </row>
    <row r="139" spans="2:11" ht="13.5" thickBot="1">
      <c r="B139" s="159"/>
      <c r="C139" s="196" t="s">
        <v>147</v>
      </c>
      <c r="D139" s="197"/>
      <c r="E139" s="197"/>
      <c r="F139" s="198">
        <f>O37</f>
        <v>86860</v>
      </c>
      <c r="G139" s="199">
        <f>F139/F148</f>
        <v>0.062900364331134</v>
      </c>
      <c r="H139" s="201">
        <f>G139+G140</f>
        <v>0.08228180159794155</v>
      </c>
      <c r="I139" s="283" t="s">
        <v>166</v>
      </c>
      <c r="K139" s="284">
        <f>H141</f>
        <v>0.358335105710051</v>
      </c>
    </row>
    <row r="140" spans="2:11" ht="13.5" thickBot="1">
      <c r="B140" s="160"/>
      <c r="C140" s="196" t="s">
        <v>148</v>
      </c>
      <c r="D140" s="200"/>
      <c r="E140" s="200"/>
      <c r="F140" s="198">
        <f>O46</f>
        <v>26764.1</v>
      </c>
      <c r="G140" s="199">
        <f>F140/F148</f>
        <v>0.019381437266807543</v>
      </c>
      <c r="H140" s="183"/>
      <c r="I140" s="153"/>
      <c r="K140" s="178">
        <f>H143</f>
        <v>0.3976496438120228</v>
      </c>
    </row>
    <row r="141" spans="2:9" ht="13.5" thickBot="1">
      <c r="B141" s="160"/>
      <c r="C141" s="253" t="s">
        <v>115</v>
      </c>
      <c r="D141" s="254"/>
      <c r="E141" s="254"/>
      <c r="F141" s="255">
        <f>O65</f>
        <v>494830</v>
      </c>
      <c r="G141" s="256">
        <f>F141/F148</f>
        <v>0.358335105710051</v>
      </c>
      <c r="H141" s="257">
        <f>G141</f>
        <v>0.358335105710051</v>
      </c>
      <c r="I141" s="283" t="s">
        <v>31</v>
      </c>
    </row>
    <row r="142" spans="2:9" ht="13.5" thickBot="1">
      <c r="B142" s="160"/>
      <c r="C142" s="171" t="s">
        <v>131</v>
      </c>
      <c r="D142" s="172"/>
      <c r="E142" s="172"/>
      <c r="F142" s="173">
        <f>K72</f>
        <v>50160</v>
      </c>
      <c r="G142" s="178">
        <f>F142/F148</f>
        <v>0.03632376554052131</v>
      </c>
      <c r="H142" s="183"/>
      <c r="I142" s="153"/>
    </row>
    <row r="143" spans="2:9" ht="13.5" thickBot="1">
      <c r="B143" s="154"/>
      <c r="C143" s="171" t="s">
        <v>120</v>
      </c>
      <c r="D143" s="172"/>
      <c r="E143" s="172"/>
      <c r="F143" s="173">
        <f>O93</f>
        <v>163240</v>
      </c>
      <c r="G143" s="178">
        <f>F143/F148</f>
        <v>0.11821155276783689</v>
      </c>
      <c r="H143" s="182">
        <f>G142+G143+G144+G145+G146</f>
        <v>0.3976496438120228</v>
      </c>
      <c r="I143" s="283" t="s">
        <v>165</v>
      </c>
    </row>
    <row r="144" spans="2:11" ht="12.75">
      <c r="B144" s="154"/>
      <c r="C144" s="171" t="s">
        <v>119</v>
      </c>
      <c r="D144" s="172"/>
      <c r="E144" s="172"/>
      <c r="F144" s="173">
        <f>O109</f>
        <v>98120</v>
      </c>
      <c r="G144" s="178">
        <f>F144/F148</f>
        <v>0.07105438346961625</v>
      </c>
      <c r="H144" s="181"/>
      <c r="K144" s="138"/>
    </row>
    <row r="145" spans="2:8" ht="12.75">
      <c r="B145" s="154"/>
      <c r="C145" s="171" t="s">
        <v>118</v>
      </c>
      <c r="D145" s="172"/>
      <c r="E145" s="172"/>
      <c r="F145" s="173">
        <f>M127</f>
        <v>221760</v>
      </c>
      <c r="G145" s="178">
        <f>F145/F148</f>
        <v>0.16058927923177843</v>
      </c>
      <c r="H145" s="130"/>
    </row>
    <row r="146" spans="2:7" ht="13.5" thickBot="1">
      <c r="B146" s="154"/>
      <c r="C146" s="179" t="s">
        <v>117</v>
      </c>
      <c r="D146" s="136"/>
      <c r="E146" s="136"/>
      <c r="F146" s="134">
        <f>M131</f>
        <v>15840</v>
      </c>
      <c r="G146" s="180">
        <f>F146/F148</f>
        <v>0.011470662802269887</v>
      </c>
    </row>
    <row r="147" spans="2:9" ht="12.75">
      <c r="B147" s="154"/>
      <c r="C147" s="225"/>
      <c r="D147" s="57"/>
      <c r="E147" s="57"/>
      <c r="F147" s="57"/>
      <c r="G147" s="226"/>
      <c r="H147" s="44"/>
      <c r="I147" s="44"/>
    </row>
    <row r="148" spans="2:9" ht="15.75">
      <c r="B148" s="154"/>
      <c r="C148" s="227" t="s">
        <v>124</v>
      </c>
      <c r="D148" s="170"/>
      <c r="E148" s="170"/>
      <c r="F148" s="228">
        <f>SUM(F137:F147)</f>
        <v>1380914.1</v>
      </c>
      <c r="G148" s="229">
        <f>SUM(G137:G147)</f>
        <v>1</v>
      </c>
      <c r="H148" s="224"/>
      <c r="I148" s="44"/>
    </row>
    <row r="149" spans="2:9" ht="12.75">
      <c r="B149" s="159"/>
      <c r="C149" s="230"/>
      <c r="D149" s="231"/>
      <c r="E149" s="231"/>
      <c r="F149" s="231"/>
      <c r="G149" s="232"/>
      <c r="H149" s="44"/>
      <c r="I149" s="44"/>
    </row>
    <row r="150" ht="12.75">
      <c r="B150" s="159"/>
    </row>
  </sheetData>
  <printOptions/>
  <pageMargins left="0.75" right="0.75" top="1" bottom="1" header="0.5" footer="0.5"/>
  <pageSetup horizontalDpi="300" verticalDpi="300" orientation="landscape" scale="55" r:id="rId2"/>
  <headerFooter alignWithMargins="0">
    <oddHeader>&amp;LJ.H. Chrzanowski&amp;C&amp;"Arial,Bold"&amp;14TF Coil Fabrication Plan&amp;ROctober 13, 2004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G17" sqref="G17"/>
    </sheetView>
  </sheetViews>
  <sheetFormatPr defaultColWidth="9.140625" defaultRowHeight="12.75"/>
  <cols>
    <col min="1" max="1" width="9.140625" style="38" customWidth="1"/>
    <col min="2" max="2" width="36.57421875" style="38" customWidth="1"/>
    <col min="3" max="3" width="12.28125" style="0" customWidth="1"/>
    <col min="4" max="4" width="13.57421875" style="0" customWidth="1"/>
    <col min="5" max="5" width="14.28125" style="0" customWidth="1"/>
    <col min="6" max="6" width="13.7109375" style="0" customWidth="1"/>
  </cols>
  <sheetData>
    <row r="2" spans="2:12" ht="13.5" thickBot="1">
      <c r="B2" s="36"/>
      <c r="C2" s="50"/>
      <c r="K2" s="36" t="s">
        <v>61</v>
      </c>
      <c r="L2" s="50" t="s">
        <v>62</v>
      </c>
    </row>
    <row r="3" spans="2:12" ht="12.75">
      <c r="B3" s="141"/>
      <c r="C3" s="53"/>
      <c r="K3" s="287" t="s">
        <v>57</v>
      </c>
      <c r="L3" s="288">
        <v>165</v>
      </c>
    </row>
    <row r="4" spans="2:12" ht="12.75">
      <c r="B4" s="141"/>
      <c r="C4" s="53"/>
      <c r="K4" s="120" t="s">
        <v>58</v>
      </c>
      <c r="L4" s="289">
        <v>108</v>
      </c>
    </row>
    <row r="5" spans="2:12" ht="12.75">
      <c r="B5" s="141"/>
      <c r="C5" s="53"/>
      <c r="K5" s="120" t="s">
        <v>59</v>
      </c>
      <c r="L5" s="289">
        <v>79</v>
      </c>
    </row>
    <row r="6" spans="2:12" ht="13.5" thickBot="1">
      <c r="B6" s="141"/>
      <c r="C6" s="53"/>
      <c r="K6" s="290" t="s">
        <v>60</v>
      </c>
      <c r="L6" s="291">
        <v>108</v>
      </c>
    </row>
    <row r="7" ht="13.5" thickBot="1"/>
    <row r="8" spans="1:2" ht="11.25" customHeight="1">
      <c r="A8" s="271">
        <v>1</v>
      </c>
      <c r="B8" s="292" t="s">
        <v>56</v>
      </c>
    </row>
    <row r="9" ht="13.5" thickBot="1"/>
    <row r="10" spans="1:2" ht="12.75">
      <c r="A10" s="271">
        <v>2</v>
      </c>
      <c r="B10" s="188" t="s">
        <v>136</v>
      </c>
    </row>
    <row r="11" ht="13.5" thickBot="1"/>
    <row r="12" spans="1:2" ht="12.75">
      <c r="A12" s="202">
        <v>3</v>
      </c>
      <c r="B12" s="293" t="s">
        <v>42</v>
      </c>
    </row>
    <row r="13" ht="13.5" thickBot="1"/>
    <row r="14" spans="1:2" ht="12.75">
      <c r="A14" s="202">
        <v>4</v>
      </c>
      <c r="B14" s="263" t="s">
        <v>44</v>
      </c>
    </row>
    <row r="15" ht="13.5" thickBot="1"/>
    <row r="16" spans="1:2" ht="12.75">
      <c r="A16" s="262">
        <v>5</v>
      </c>
      <c r="B16" s="294" t="s">
        <v>53</v>
      </c>
    </row>
    <row r="17" ht="13.5" thickBot="1"/>
    <row r="18" spans="1:2" ht="11.25" customHeight="1">
      <c r="A18" s="236">
        <v>6</v>
      </c>
      <c r="B18" s="275" t="s">
        <v>71</v>
      </c>
    </row>
    <row r="20" ht="13.5" thickBot="1"/>
    <row r="21" spans="1:2" ht="12.75">
      <c r="A21" s="243">
        <v>7</v>
      </c>
      <c r="B21" s="275" t="s">
        <v>78</v>
      </c>
    </row>
    <row r="22" ht="13.5" thickBot="1"/>
    <row r="23" spans="1:2" ht="22.5">
      <c r="A23" s="236">
        <v>8</v>
      </c>
      <c r="B23" s="237" t="s">
        <v>91</v>
      </c>
    </row>
    <row r="24" ht="13.5" thickBot="1"/>
    <row r="25" spans="1:2" ht="12.75">
      <c r="A25" s="243">
        <v>9</v>
      </c>
      <c r="B25" s="237" t="s">
        <v>103</v>
      </c>
    </row>
    <row r="26" ht="13.5" thickBot="1"/>
    <row r="27" spans="1:2" ht="12.75">
      <c r="A27" s="236">
        <v>10</v>
      </c>
      <c r="B27" s="237" t="s">
        <v>65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2004-10-07T12:54:53Z</cp:lastPrinted>
  <dcterms:created xsi:type="dcterms:W3CDTF">2003-03-28T13:53:34Z</dcterms:created>
  <dcterms:modified xsi:type="dcterms:W3CDTF">2004-10-13T18:36:22Z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