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7385" windowHeight="11715" activeTab="1"/>
  </bookViews>
  <sheets>
    <sheet name="task list" sheetId="1" r:id="rId1"/>
    <sheet name="matrix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<sst xmlns="http://schemas.openxmlformats.org/spreadsheetml/2006/main" count="307" uniqueCount="246">
  <si>
    <t xml:space="preserve">•Up to ~15 ksi compression </t>
  </si>
  <si>
    <t xml:space="preserve">•Up to ~ 4000 lbs per running inch shear </t>
  </si>
  <si>
    <t xml:space="preserve">•Does not connect winding forms electrically </t>
  </si>
  <si>
    <t xml:space="preserve">•Does not exceed permeability limits </t>
  </si>
  <si>
    <t xml:space="preserve">•Retains function over life of machine w/o maintenance </t>
  </si>
  <si>
    <t xml:space="preserve">•Does not distort winding forms </t>
  </si>
  <si>
    <t xml:space="preserve">•Can be installed reliably </t>
  </si>
  <si>
    <t>•Finite cost and schedule</t>
  </si>
  <si>
    <t>Loading</t>
  </si>
  <si>
    <t>welding</t>
  </si>
  <si>
    <t>inspection</t>
  </si>
  <si>
    <t>machining of winding forms</t>
  </si>
  <si>
    <t>machining of connection components</t>
  </si>
  <si>
    <t>design cost</t>
  </si>
  <si>
    <t>epoxy</t>
  </si>
  <si>
    <t>R&amp;D cost</t>
  </si>
  <si>
    <t>epoxy injection</t>
  </si>
  <si>
    <t>Requirements</t>
  </si>
  <si>
    <t xml:space="preserve">OPTIONS </t>
  </si>
  <si>
    <r>
      <t xml:space="preserve">•Shear stiffness of connection 
</t>
    </r>
    <r>
      <rPr>
        <sz val="10"/>
        <rFont val="Arial"/>
        <family val="2"/>
      </rPr>
      <t>(must be adequate to avoid overloading of bolts- no slippage either)</t>
    </r>
  </si>
  <si>
    <t>Areas needing additional development</t>
  </si>
  <si>
    <t>Welded shim (to flange)</t>
  </si>
  <si>
    <t>Welded shim-2 (to shim)</t>
  </si>
  <si>
    <t>Bonded shim (pins into flng)</t>
  </si>
  <si>
    <t>inflatable puck in counterbore</t>
  </si>
  <si>
    <t>superbolt -adjustable wedge</t>
  </si>
  <si>
    <t>shear thru-pin</t>
  </si>
  <si>
    <t>riveted waffle plate</t>
  </si>
  <si>
    <t>riveting</t>
  </si>
  <si>
    <t>serpentine tube</t>
  </si>
  <si>
    <t>pin cushion</t>
  </si>
  <si>
    <t>good - goes through flat shim, must be shimmed for thick</t>
  </si>
  <si>
    <t>fair - goes through epoxy to pins</t>
  </si>
  <si>
    <t>ok</t>
  </si>
  <si>
    <t>ok, but needs bushing on each pin</t>
  </si>
  <si>
    <t>welds may exceed, pins ok?</t>
  </si>
  <si>
    <t>Ease of disassembly</t>
  </si>
  <si>
    <t>bad, must re-do connection, probably does not damage casting</t>
  </si>
  <si>
    <t>low</t>
  </si>
  <si>
    <t>partially done, but potentially high to get reliability</t>
  </si>
  <si>
    <t>none</t>
  </si>
  <si>
    <t>medium</t>
  </si>
  <si>
    <t>stud welding only, but cleanup may be expensive</t>
  </si>
  <si>
    <t>flange to flange alignment requirement</t>
  </si>
  <si>
    <t>n/a</t>
  </si>
  <si>
    <t>difficult</t>
  </si>
  <si>
    <t>stud welds "tap check", no way to inspect epoxy fill</t>
  </si>
  <si>
    <t>no obvious issue other than epoxy failure?</t>
  </si>
  <si>
    <t>epoxy fill inspection</t>
  </si>
  <si>
    <t>epoxy fill process</t>
  </si>
  <si>
    <t>max of .125 pin to hole</t>
  </si>
  <si>
    <t>~ 100,000 psi effective shear modulus from test at twice load</t>
  </si>
  <si>
    <t>Major disadvantages</t>
  </si>
  <si>
    <t>major advantages</t>
  </si>
  <si>
    <t>ease of fit</t>
  </si>
  <si>
    <t>stud welding is simplest shear connection</t>
  </si>
  <si>
    <t>clean up of stud</t>
  </si>
  <si>
    <t>getting studs straight</t>
  </si>
  <si>
    <t>no obvious way to check epoxy fill</t>
  </si>
  <si>
    <t>may require pre-fit for thickness flanges</t>
  </si>
  <si>
    <t>tolerant of loss of preload on inboard studs</t>
  </si>
  <si>
    <t>moderately tolerant - no shear gap opens</t>
  </si>
  <si>
    <t>Works on C-C connection</t>
  </si>
  <si>
    <t>yes</t>
  </si>
  <si>
    <t>ok from P/A, but may have slight "setting", high initial peak stresses</t>
  </si>
  <si>
    <t>welds may be high</t>
  </si>
  <si>
    <t>may cause local distortion of flange</t>
  </si>
  <si>
    <t>should be high</t>
  </si>
  <si>
    <t>very tolerant</t>
  </si>
  <si>
    <t>yes, assuming welds are ok</t>
  </si>
  <si>
    <t>no</t>
  </si>
  <si>
    <t>must re-do all hardware after disassembly</t>
  </si>
  <si>
    <t>depends on weld development</t>
  </si>
  <si>
    <t>match reamed plates</t>
  </si>
  <si>
    <t>field welding</t>
  </si>
  <si>
    <t>requires weld inspection</t>
  </si>
  <si>
    <t>pin insulation scheme</t>
  </si>
  <si>
    <t>simple</t>
  </si>
  <si>
    <t>does not work on CC</t>
  </si>
  <si>
    <t xml:space="preserve">weld may be over-stressed </t>
  </si>
  <si>
    <t>distortion of shell flanges</t>
  </si>
  <si>
    <t>can't take apart</t>
  </si>
  <si>
    <t>ok from P/A, but may have slight "setting", high initial peak stresses, hard to make tight shear connection</t>
  </si>
  <si>
    <t>not expected</t>
  </si>
  <si>
    <t>weld spatter could short out</t>
  </si>
  <si>
    <t>needs insulated pins, and insulation between shims, weld spatter could short out</t>
  </si>
  <si>
    <t>relatively tolerant</t>
  </si>
  <si>
    <t>must grind weld off, must re-do all hardware after disassembly</t>
  </si>
  <si>
    <t>stud welding and field welding</t>
  </si>
  <si>
    <t>complicated insulation, shear bushings</t>
  </si>
  <si>
    <t>reduced/no distortion of shell flanges</t>
  </si>
  <si>
    <t>TBD, depends on load sharing</t>
  </si>
  <si>
    <t>requires insulation between pucks</t>
  </si>
  <si>
    <t>should not, no processing after manufacture</t>
  </si>
  <si>
    <t>arbitrary, probably 0.125</t>
  </si>
  <si>
    <t>requires testing, but no leaks means it works?</t>
  </si>
  <si>
    <t>moderate requires analysis</t>
  </si>
  <si>
    <t>yes, precision counterboring</t>
  </si>
  <si>
    <t>yes, standard pucks</t>
  </si>
  <si>
    <t>puck, seals</t>
  </si>
  <si>
    <t>relatively quick assembly</t>
  </si>
  <si>
    <t>can be disassembled</t>
  </si>
  <si>
    <t>leak check? Can't check fill</t>
  </si>
  <si>
    <t xml:space="preserve">seal development cost, winding form machining cost </t>
  </si>
  <si>
    <t>drilled holes in edge</t>
  </si>
  <si>
    <t>shear taken out on wedged features</t>
  </si>
  <si>
    <t>compression taken out on wedged features</t>
  </si>
  <si>
    <t>potentially high</t>
  </si>
  <si>
    <t>does not distort</t>
  </si>
  <si>
    <t>requires electrical insulation on one of the loading faces</t>
  </si>
  <si>
    <t>rivets only potential issue</t>
  </si>
  <si>
    <t>inspection done with parts disassembled, gap can be measured to check fitup</t>
  </si>
  <si>
    <t>must be capable of returning coils to original fitup position, rivets must not interfere with mating part</t>
  </si>
  <si>
    <t>yes, but joint surface insulation could fatigue due to repeated separations</t>
  </si>
  <si>
    <t>easy</t>
  </si>
  <si>
    <t>moderate</t>
  </si>
  <si>
    <t>drilling at assembly</t>
  </si>
  <si>
    <t>components must fit very precisely together</t>
  </si>
  <si>
    <t>many- need equivalent of 5% of flange area in shear e.g. 2 x 3/16 in dia rivets per square inch</t>
  </si>
  <si>
    <t>pre-inspection of matched parts and gap measurement at fitup (except CC)</t>
  </si>
  <si>
    <t>geometry of components</t>
  </si>
  <si>
    <t>assembly cost</t>
  </si>
  <si>
    <t>requires fitup and disassembly</t>
  </si>
  <si>
    <t>drilling / fixtures</t>
  </si>
  <si>
    <t>rivet choice</t>
  </si>
  <si>
    <t>shear test at temperature</t>
  </si>
  <si>
    <t>electrical coating choice</t>
  </si>
  <si>
    <t>prototype manufacture, fitup and assembly</t>
  </si>
  <si>
    <t>no epoxy</t>
  </si>
  <si>
    <t>no welding</t>
  </si>
  <si>
    <t>no distortion of flanges</t>
  </si>
  <si>
    <t>prefit of parts possible</t>
  </si>
  <si>
    <t>how to get the parts shimmed out between flanges within .001 or so</t>
  </si>
  <si>
    <t>aa</t>
  </si>
  <si>
    <t>ab</t>
  </si>
  <si>
    <t>cc</t>
  </si>
  <si>
    <t>bc</t>
  </si>
  <si>
    <t>2.5 inch dia</t>
  </si>
  <si>
    <t>unique cases</t>
  </si>
  <si>
    <t>requires cross pins for shear in any direction</t>
  </si>
  <si>
    <t>smearing of alumina during drilling could be an issue</t>
  </si>
  <si>
    <t>accomodates large misalignment</t>
  </si>
  <si>
    <t>no, unless pins are trapped in one side?</t>
  </si>
  <si>
    <t>yes unless flange gap opens up and scrubbing starts</t>
  </si>
  <si>
    <t>good</t>
  </si>
  <si>
    <t>4-jaw chuck</t>
  </si>
  <si>
    <t>putty puck</t>
  </si>
  <si>
    <t>Lepoxy</t>
  </si>
  <si>
    <t>Lsst</t>
  </si>
  <si>
    <t>L total</t>
  </si>
  <si>
    <t>E sst</t>
  </si>
  <si>
    <t>E equiv</t>
  </si>
  <si>
    <t>psi</t>
  </si>
  <si>
    <t>E epoxy</t>
  </si>
  <si>
    <t>ok, but must be shimmed for thickness</t>
  </si>
  <si>
    <t>should be ok except for stud welding</t>
  </si>
  <si>
    <t>yes if you can drill deep 1/4-5/16 inch holes</t>
  </si>
  <si>
    <t>moderate?  need to drill in place</t>
  </si>
  <si>
    <t>simple except for field drilling</t>
  </si>
  <si>
    <t>studs</t>
  </si>
  <si>
    <t>possible</t>
  </si>
  <si>
    <t>TBD, depends on deep drilling</t>
  </si>
  <si>
    <t>accomodation of gaps that may open up</t>
  </si>
  <si>
    <t>deep drilling</t>
  </si>
  <si>
    <t>no epoxy, provides compression and shear</t>
  </si>
  <si>
    <t>electrical insulation  may be an issue?</t>
  </si>
  <si>
    <t>yes, includes separate compression limiter shim</t>
  </si>
  <si>
    <t>yes, but need fatique test</t>
  </si>
  <si>
    <t>yes, but probably need all new hardware</t>
  </si>
  <si>
    <t>need to develop standard puck, seal, fill tube, fatigue testing, fill testing</t>
  </si>
  <si>
    <t>no shimming of puck needed</t>
  </si>
  <si>
    <t>filling of epoxy</t>
  </si>
  <si>
    <t>self aligning, both lateral and angular</t>
  </si>
  <si>
    <t>potential epoxy fatigue</t>
  </si>
  <si>
    <t>aspect ration of rings - start with acme thread form</t>
  </si>
  <si>
    <t>effect of cooldown</t>
  </si>
  <si>
    <t>epoxy shrinkage could be an issue</t>
  </si>
  <si>
    <t>epoxy fill</t>
  </si>
  <si>
    <t>Task</t>
  </si>
  <si>
    <t>puck model</t>
  </si>
  <si>
    <t>Who</t>
  </si>
  <si>
    <t>when</t>
  </si>
  <si>
    <t>PJ</t>
  </si>
  <si>
    <t>epoxy test at LN2</t>
  </si>
  <si>
    <t>KF</t>
  </si>
  <si>
    <t>comment</t>
  </si>
  <si>
    <t>if we have LN2, use pin test assy</t>
  </si>
  <si>
    <t>lay out pucks on flanges</t>
  </si>
  <si>
    <t>MJC</t>
  </si>
  <si>
    <t>use KF as start</t>
  </si>
  <si>
    <t>FEA model of pucks</t>
  </si>
  <si>
    <t>parametric: depth of cbore, dia, edge dist., epoxy stiffness, eccentricity, consider 1/2 model</t>
  </si>
  <si>
    <t>lay out compression limiting shims</t>
  </si>
  <si>
    <t>all the same, act to support seal?, relief for epoxy fill tube(s)</t>
  </si>
  <si>
    <t>run global bolt FEA case with mod coils only</t>
  </si>
  <si>
    <t>Decisions</t>
  </si>
  <si>
    <t>epoxy fill material</t>
  </si>
  <si>
    <t>update global model with final design</t>
  </si>
  <si>
    <t>lead/crossover analysis</t>
  </si>
  <si>
    <t>shear sleeve bushings inboard?</t>
  </si>
  <si>
    <t>seal concept for puck</t>
  </si>
  <si>
    <t>puck geometry</t>
  </si>
  <si>
    <t>shear testing</t>
  </si>
  <si>
    <t>KF/RB</t>
  </si>
  <si>
    <t>LM</t>
  </si>
  <si>
    <t>steel or G10 bushing matl?</t>
  </si>
  <si>
    <t>GM, MJC</t>
  </si>
  <si>
    <t>bore cbores in plexiglass</t>
  </si>
  <si>
    <t>order sst round and plexiglass round</t>
  </si>
  <si>
    <t>RB</t>
  </si>
  <si>
    <t>done</t>
  </si>
  <si>
    <t>JC, JH</t>
  </si>
  <si>
    <t>put counterbores in existing plexiglass mockups</t>
  </si>
  <si>
    <t>get seal type 1</t>
  </si>
  <si>
    <t>od</t>
  </si>
  <si>
    <t>thickness</t>
  </si>
  <si>
    <t>bearing area</t>
  </si>
  <si>
    <t>in^2</t>
  </si>
  <si>
    <t>load</t>
  </si>
  <si>
    <t>lbs</t>
  </si>
  <si>
    <t xml:space="preserve">in </t>
  </si>
  <si>
    <t>Friction Puck</t>
  </si>
  <si>
    <t>bearing stress to winding form</t>
  </si>
  <si>
    <t>bearing area of epoxy</t>
  </si>
  <si>
    <t>bearing stress within puck</t>
  </si>
  <si>
    <t>assumes 1.75 and 1 inch rings</t>
  </si>
  <si>
    <t>AE/L</t>
  </si>
  <si>
    <t>lbs/in</t>
  </si>
  <si>
    <t>stycast at 77K</t>
  </si>
  <si>
    <t>paths in series</t>
  </si>
  <si>
    <t>total stiffness</t>
  </si>
  <si>
    <t>pin in plate, no bonding of epoxy</t>
  </si>
  <si>
    <t>pin in plate, with bonding of epoxy</t>
  </si>
  <si>
    <t>shear area of epoxy</t>
  </si>
  <si>
    <t>shear modulus of epoxy</t>
  </si>
  <si>
    <t>assumed</t>
  </si>
  <si>
    <t>avg bond thickness</t>
  </si>
  <si>
    <t>shear stiffness, AG/t</t>
  </si>
  <si>
    <t>epoxy compression modulus</t>
  </si>
  <si>
    <t>total lateral stiffness</t>
  </si>
  <si>
    <t>gap width, avg</t>
  </si>
  <si>
    <t>inflatable puck w/o shear bond</t>
  </si>
  <si>
    <t>inflatable puck with shear bond</t>
  </si>
  <si>
    <t>shear stress, if bonded</t>
  </si>
  <si>
    <t>compressive stress in epoxy</t>
  </si>
  <si>
    <t>shear stress in epoxy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</si>
</sst>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">
    <font>
      <sz val="10"/>
      <name val="Arial"/>
      <family val="0"/>
    </font>
    <font>
      <sz val="14"/>
      <name val="Arial"/>
      <family val="0"/>
    </font>
    <font>
      <b/>
      <sz val="20"/>
      <name val="Arial"/>
      <family val="2"/>
    </font>
    <font>
      <sz val="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5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6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emf" /><Relationship Id="rId13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1371600</xdr:colOff>
      <xdr:row>3</xdr:row>
      <xdr:rowOff>38100</xdr:rowOff>
    </xdr:from>
    <xdr:to>
      <xdr:col>1</xdr:col>
      <xdr:colOff>3048000</xdr:colOff>
      <xdr:row>3</xdr:row>
      <xdr:rowOff>2057400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2E3233"/>
            </a:clrFrom>
            <a:clrTo>
              <a:srgbClr val="2E3233">
                <a:alpha val="0"/>
              </a:srgbClr>
            </a:clrTo>
          </a:clrChange>
        </a:blip>
        <a:srcRect l="19844" t="8616" r="27343" b="9819"/>
        <a:stretch>
          <a:fillRect/>
        </a:stretch>
      </xdr:blipFill>
      <xdr:spPr>
        <a:xfrm>
          <a:off x="5105400" y="1295400"/>
          <a:ext cx="16764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</xdr:row>
      <xdr:rowOff>85725</xdr:rowOff>
    </xdr:from>
    <xdr:to>
      <xdr:col>4</xdr:col>
      <xdr:colOff>2686050</xdr:colOff>
      <xdr:row>3</xdr:row>
      <xdr:rowOff>2105025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01350" y="1343025"/>
          <a:ext cx="230505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247650</xdr:colOff>
      <xdr:row>3</xdr:row>
      <xdr:rowOff>19050</xdr:rowOff>
    </xdr:from>
    <xdr:to>
      <xdr:col>5</xdr:col>
      <xdr:colOff>2809875</xdr:colOff>
      <xdr:row>3</xdr:row>
      <xdr:rowOff>2114550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773150" y="1276350"/>
          <a:ext cx="25622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323850</xdr:colOff>
      <xdr:row>3</xdr:row>
      <xdr:rowOff>47625</xdr:rowOff>
    </xdr:from>
    <xdr:to>
      <xdr:col>7</xdr:col>
      <xdr:colOff>2762250</xdr:colOff>
      <xdr:row>3</xdr:row>
      <xdr:rowOff>2200275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59650" y="1304925"/>
          <a:ext cx="24384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381000</xdr:colOff>
      <xdr:row>3</xdr:row>
      <xdr:rowOff>104775</xdr:rowOff>
    </xdr:from>
    <xdr:to>
      <xdr:col>8</xdr:col>
      <xdr:colOff>2705100</xdr:colOff>
      <xdr:row>3</xdr:row>
      <xdr:rowOff>2228850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3221950" y="1362075"/>
          <a:ext cx="23241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</xdr:colOff>
      <xdr:row>3</xdr:row>
      <xdr:rowOff>142875</xdr:rowOff>
    </xdr:from>
    <xdr:to>
      <xdr:col>9</xdr:col>
      <xdr:colOff>3048000</xdr:colOff>
      <xdr:row>3</xdr:row>
      <xdr:rowOff>1895475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5965150" y="1400175"/>
          <a:ext cx="30289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3</xdr:row>
      <xdr:rowOff>171450</xdr:rowOff>
    </xdr:from>
    <xdr:to>
      <xdr:col>3</xdr:col>
      <xdr:colOff>2952750</xdr:colOff>
      <xdr:row>3</xdr:row>
      <xdr:rowOff>1828800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24725" y="1428750"/>
          <a:ext cx="2943225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1057275</xdr:colOff>
      <xdr:row>2</xdr:row>
      <xdr:rowOff>361950</xdr:rowOff>
    </xdr:from>
    <xdr:to>
      <xdr:col>10</xdr:col>
      <xdr:colOff>2266950</xdr:colOff>
      <xdr:row>5</xdr:row>
      <xdr:rowOff>142875</xdr:rowOff>
    </xdr:to>
    <xdr:grpSp>
      <xdr:nvGrpSpPr>
        <xdr:cNvPr id="8" name="Group 13"/>
        <xdr:cNvGrpSpPr>
          <a:grpSpLocks/>
        </xdr:cNvGrpSpPr>
      </xdr:nvGrpSpPr>
      <xdr:grpSpPr>
        <a:xfrm>
          <a:off x="30108525" y="1028700"/>
          <a:ext cx="1209675" cy="2914650"/>
          <a:chOff x="3099" y="41"/>
          <a:chExt cx="228" cy="377"/>
        </a:xfrm>
        <a:solidFill>
          <a:srgbClr val="FFFFFF"/>
        </a:solidFill>
      </xdr:grpSpPr>
      <xdr:sp>
        <xdr:nvSpPr>
          <xdr:cNvPr id="9" name="AutoShape 12"/>
          <xdr:cNvSpPr>
            <a:spLocks/>
          </xdr:cNvSpPr>
        </xdr:nvSpPr>
        <xdr:spPr>
          <a:xfrm rot="16684193">
            <a:off x="3105" y="41"/>
            <a:ext cx="222" cy="377"/>
          </a:xfrm>
          <a:prstGeom prst="blockArc">
            <a:avLst>
              <a:gd name="adj1" fmla="val -41136560"/>
              <a:gd name="adj2" fmla="val -17175"/>
            </a:avLst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AutoShape 11"/>
          <xdr:cNvSpPr>
            <a:spLocks/>
          </xdr:cNvSpPr>
        </xdr:nvSpPr>
        <xdr:spPr>
          <a:xfrm>
            <a:off x="3099" y="128"/>
            <a:ext cx="61" cy="178"/>
          </a:xfrm>
          <a:custGeom>
            <a:pathLst>
              <a:path h="178" w="61">
                <a:moveTo>
                  <a:pt x="60" y="1"/>
                </a:moveTo>
                <a:cubicBezTo>
                  <a:pt x="53" y="0"/>
                  <a:pt x="46" y="0"/>
                  <a:pt x="42" y="1"/>
                </a:cubicBezTo>
                <a:cubicBezTo>
                  <a:pt x="38" y="2"/>
                  <a:pt x="34" y="5"/>
                  <a:pt x="33" y="8"/>
                </a:cubicBezTo>
                <a:cubicBezTo>
                  <a:pt x="32" y="11"/>
                  <a:pt x="31" y="19"/>
                  <a:pt x="34" y="22"/>
                </a:cubicBezTo>
                <a:cubicBezTo>
                  <a:pt x="37" y="25"/>
                  <a:pt x="46" y="25"/>
                  <a:pt x="50" y="28"/>
                </a:cubicBezTo>
                <a:cubicBezTo>
                  <a:pt x="54" y="31"/>
                  <a:pt x="55" y="35"/>
                  <a:pt x="57" y="38"/>
                </a:cubicBezTo>
                <a:cubicBezTo>
                  <a:pt x="59" y="41"/>
                  <a:pt x="61" y="44"/>
                  <a:pt x="59" y="46"/>
                </a:cubicBezTo>
                <a:cubicBezTo>
                  <a:pt x="57" y="48"/>
                  <a:pt x="53" y="50"/>
                  <a:pt x="47" y="51"/>
                </a:cubicBezTo>
                <a:cubicBezTo>
                  <a:pt x="41" y="52"/>
                  <a:pt x="26" y="50"/>
                  <a:pt x="22" y="52"/>
                </a:cubicBezTo>
                <a:cubicBezTo>
                  <a:pt x="18" y="54"/>
                  <a:pt x="19" y="59"/>
                  <a:pt x="20" y="62"/>
                </a:cubicBezTo>
                <a:cubicBezTo>
                  <a:pt x="21" y="65"/>
                  <a:pt x="26" y="70"/>
                  <a:pt x="30" y="73"/>
                </a:cubicBezTo>
                <a:cubicBezTo>
                  <a:pt x="34" y="76"/>
                  <a:pt x="40" y="76"/>
                  <a:pt x="43" y="79"/>
                </a:cubicBezTo>
                <a:cubicBezTo>
                  <a:pt x="46" y="82"/>
                  <a:pt x="48" y="87"/>
                  <a:pt x="47" y="91"/>
                </a:cubicBezTo>
                <a:cubicBezTo>
                  <a:pt x="46" y="95"/>
                  <a:pt x="41" y="99"/>
                  <a:pt x="36" y="101"/>
                </a:cubicBezTo>
                <a:cubicBezTo>
                  <a:pt x="31" y="103"/>
                  <a:pt x="23" y="100"/>
                  <a:pt x="18" y="101"/>
                </a:cubicBezTo>
                <a:cubicBezTo>
                  <a:pt x="13" y="102"/>
                  <a:pt x="6" y="104"/>
                  <a:pt x="4" y="107"/>
                </a:cubicBezTo>
                <a:cubicBezTo>
                  <a:pt x="2" y="110"/>
                  <a:pt x="0" y="118"/>
                  <a:pt x="3" y="122"/>
                </a:cubicBezTo>
                <a:cubicBezTo>
                  <a:pt x="6" y="126"/>
                  <a:pt x="18" y="128"/>
                  <a:pt x="23" y="130"/>
                </a:cubicBezTo>
                <a:cubicBezTo>
                  <a:pt x="28" y="132"/>
                  <a:pt x="31" y="129"/>
                  <a:pt x="31" y="132"/>
                </a:cubicBezTo>
                <a:cubicBezTo>
                  <a:pt x="31" y="135"/>
                  <a:pt x="28" y="146"/>
                  <a:pt x="25" y="150"/>
                </a:cubicBezTo>
                <a:cubicBezTo>
                  <a:pt x="22" y="154"/>
                  <a:pt x="16" y="150"/>
                  <a:pt x="13" y="153"/>
                </a:cubicBezTo>
                <a:cubicBezTo>
                  <a:pt x="10" y="156"/>
                  <a:pt x="7" y="165"/>
                  <a:pt x="8" y="169"/>
                </a:cubicBezTo>
                <a:cubicBezTo>
                  <a:pt x="9" y="173"/>
                  <a:pt x="16" y="175"/>
                  <a:pt x="22" y="176"/>
                </a:cubicBezTo>
                <a:cubicBezTo>
                  <a:pt x="28" y="177"/>
                  <a:pt x="43" y="178"/>
                  <a:pt x="47" y="178"/>
                </a:cubicBez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114300</xdr:colOff>
      <xdr:row>3</xdr:row>
      <xdr:rowOff>790575</xdr:rowOff>
    </xdr:from>
    <xdr:to>
      <xdr:col>1</xdr:col>
      <xdr:colOff>2114550</xdr:colOff>
      <xdr:row>3</xdr:row>
      <xdr:rowOff>2152650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48100" y="2047875"/>
          <a:ext cx="20002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66675</xdr:colOff>
      <xdr:row>3</xdr:row>
      <xdr:rowOff>590550</xdr:rowOff>
    </xdr:from>
    <xdr:to>
      <xdr:col>11</xdr:col>
      <xdr:colOff>3048000</xdr:colOff>
      <xdr:row>3</xdr:row>
      <xdr:rowOff>1819275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223075" y="1847850"/>
          <a:ext cx="2981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514350</xdr:colOff>
      <xdr:row>3</xdr:row>
      <xdr:rowOff>2038350</xdr:rowOff>
    </xdr:from>
    <xdr:to>
      <xdr:col>3</xdr:col>
      <xdr:colOff>2228850</xdr:colOff>
      <xdr:row>4</xdr:row>
      <xdr:rowOff>200025</xdr:rowOff>
    </xdr:to>
    <xdr:sp>
      <xdr:nvSpPr>
        <xdr:cNvPr id="13" name="TextBox 16"/>
        <xdr:cNvSpPr txBox="1">
          <a:spLocks noChangeArrowheads="1"/>
        </xdr:cNvSpPr>
      </xdr:nvSpPr>
      <xdr:spPr>
        <a:xfrm>
          <a:off x="7829550" y="3295650"/>
          <a:ext cx="1714500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assume round pucks with tapered concentric rings</a:t>
          </a:r>
        </a:p>
      </xdr:txBody>
    </xdr:sp>
    <xdr:clientData/>
  </xdr:twoCellAnchor>
  <xdr:twoCellAnchor editAs="oneCell">
    <xdr:from>
      <xdr:col>12</xdr:col>
      <xdr:colOff>333375</xdr:colOff>
      <xdr:row>3</xdr:row>
      <xdr:rowOff>628650</xdr:rowOff>
    </xdr:from>
    <xdr:to>
      <xdr:col>12</xdr:col>
      <xdr:colOff>2828925</xdr:colOff>
      <xdr:row>3</xdr:row>
      <xdr:rowOff>1647825</xdr:rowOff>
    </xdr:to>
    <xdr:pic>
      <xdr:nvPicPr>
        <xdr:cNvPr id="14" name="Picture 1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594925" y="1885950"/>
          <a:ext cx="2495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209550</xdr:colOff>
      <xdr:row>3</xdr:row>
      <xdr:rowOff>590550</xdr:rowOff>
    </xdr:from>
    <xdr:to>
      <xdr:col>13</xdr:col>
      <xdr:colOff>2581275</xdr:colOff>
      <xdr:row>3</xdr:row>
      <xdr:rowOff>1571625</xdr:rowOff>
    </xdr:to>
    <xdr:pic>
      <xdr:nvPicPr>
        <xdr:cNvPr id="15" name="Picture 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576250" y="1847850"/>
          <a:ext cx="23717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304800</xdr:colOff>
      <xdr:row>3</xdr:row>
      <xdr:rowOff>1685925</xdr:rowOff>
    </xdr:from>
    <xdr:to>
      <xdr:col>13</xdr:col>
      <xdr:colOff>2447925</xdr:colOff>
      <xdr:row>3</xdr:row>
      <xdr:rowOff>2105025</xdr:rowOff>
    </xdr:to>
    <xdr:sp>
      <xdr:nvSpPr>
        <xdr:cNvPr id="16" name="TextBox 19"/>
        <xdr:cNvSpPr txBox="1">
          <a:spLocks noChangeArrowheads="1"/>
        </xdr:cNvSpPr>
      </xdr:nvSpPr>
      <xdr:spPr>
        <a:xfrm>
          <a:off x="38671500" y="2943225"/>
          <a:ext cx="214312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can be attached via rivets, stud welding, or counterbores</a:t>
          </a:r>
        </a:p>
      </xdr:txBody>
    </xdr:sp>
    <xdr:clientData/>
  </xdr:twoCellAnchor>
  <xdr:twoCellAnchor editAs="oneCell">
    <xdr:from>
      <xdr:col>6</xdr:col>
      <xdr:colOff>371475</xdr:colOff>
      <xdr:row>3</xdr:row>
      <xdr:rowOff>114300</xdr:rowOff>
    </xdr:from>
    <xdr:to>
      <xdr:col>6</xdr:col>
      <xdr:colOff>2752725</xdr:colOff>
      <xdr:row>3</xdr:row>
      <xdr:rowOff>2190750</xdr:rowOff>
    </xdr:to>
    <xdr:pic>
      <xdr:nvPicPr>
        <xdr:cNvPr id="17" name="Picture 2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002125" y="1371600"/>
          <a:ext cx="238125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238125</xdr:colOff>
      <xdr:row>3</xdr:row>
      <xdr:rowOff>76200</xdr:rowOff>
    </xdr:from>
    <xdr:to>
      <xdr:col>14</xdr:col>
      <xdr:colOff>2905125</xdr:colOff>
      <xdr:row>3</xdr:row>
      <xdr:rowOff>2200275</xdr:rowOff>
    </xdr:to>
    <xdr:pic>
      <xdr:nvPicPr>
        <xdr:cNvPr id="18" name="Picture 2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1709975" y="1333500"/>
          <a:ext cx="266700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</xdr:row>
      <xdr:rowOff>66675</xdr:rowOff>
    </xdr:from>
    <xdr:to>
      <xdr:col>7</xdr:col>
      <xdr:colOff>552450</xdr:colOff>
      <xdr:row>51</xdr:row>
      <xdr:rowOff>142875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rcRect l="26095" t="9419" r="41839" b="12992"/>
        <a:stretch>
          <a:fillRect/>
        </a:stretch>
      </xdr:blipFill>
      <xdr:spPr>
        <a:xfrm>
          <a:off x="771525" y="2009775"/>
          <a:ext cx="4505325" cy="639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390525</xdr:colOff>
      <xdr:row>12</xdr:row>
      <xdr:rowOff>76200</xdr:rowOff>
    </xdr:from>
    <xdr:to>
      <xdr:col>15</xdr:col>
      <xdr:colOff>161925</xdr:colOff>
      <xdr:row>51</xdr:row>
      <xdr:rowOff>133350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rcRect l="30656" t="9977" r="37297" b="12350"/>
        <a:stretch>
          <a:fillRect/>
        </a:stretch>
      </xdr:blipFill>
      <xdr:spPr>
        <a:xfrm>
          <a:off x="5724525" y="2019300"/>
          <a:ext cx="40386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80</xdr:row>
      <xdr:rowOff>19050</xdr:rowOff>
    </xdr:from>
    <xdr:to>
      <xdr:col>15</xdr:col>
      <xdr:colOff>19050</xdr:colOff>
      <xdr:row>92</xdr:row>
      <xdr:rowOff>133350</xdr:rowOff>
    </xdr:to>
    <xdr:grpSp>
      <xdr:nvGrpSpPr>
        <xdr:cNvPr id="3" name="Group 13"/>
        <xdr:cNvGrpSpPr>
          <a:grpSpLocks/>
        </xdr:cNvGrpSpPr>
      </xdr:nvGrpSpPr>
      <xdr:grpSpPr>
        <a:xfrm>
          <a:off x="1028700" y="12973050"/>
          <a:ext cx="8591550" cy="2057400"/>
          <a:chOff x="153" y="1471"/>
          <a:chExt cx="5454" cy="1376"/>
        </a:xfrm>
        <a:solidFill>
          <a:srgbClr val="FFFFFF"/>
        </a:solidFill>
      </xdr:grpSpPr>
      <xdr:sp>
        <xdr:nvSpPr>
          <xdr:cNvPr id="4" name="AutoShape 14"/>
          <xdr:cNvSpPr>
            <a:spLocks/>
          </xdr:cNvSpPr>
        </xdr:nvSpPr>
        <xdr:spPr>
          <a:xfrm>
            <a:off x="427" y="1765"/>
            <a:ext cx="4898" cy="788"/>
          </a:xfrm>
          <a:prstGeom prst="rect">
            <a:avLst/>
          </a:prstGeom>
          <a:solidFill>
            <a:srgbClr val="CC66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15"/>
          <xdr:cNvSpPr>
            <a:spLocks/>
          </xdr:cNvSpPr>
        </xdr:nvSpPr>
        <xdr:spPr>
          <a:xfrm>
            <a:off x="153" y="1471"/>
            <a:ext cx="5450" cy="970"/>
          </a:xfrm>
          <a:custGeom>
            <a:pathLst>
              <a:path h="970" w="5450">
                <a:moveTo>
                  <a:pt x="0" y="543"/>
                </a:moveTo>
                <a:lnTo>
                  <a:pt x="0" y="0"/>
                </a:lnTo>
                <a:lnTo>
                  <a:pt x="5450" y="0"/>
                </a:lnTo>
                <a:lnTo>
                  <a:pt x="5450" y="547"/>
                </a:lnTo>
                <a:lnTo>
                  <a:pt x="5263" y="547"/>
                </a:lnTo>
                <a:lnTo>
                  <a:pt x="5263" y="361"/>
                </a:lnTo>
                <a:lnTo>
                  <a:pt x="4633" y="361"/>
                </a:lnTo>
                <a:lnTo>
                  <a:pt x="4633" y="970"/>
                </a:lnTo>
                <a:lnTo>
                  <a:pt x="4090" y="970"/>
                </a:lnTo>
                <a:lnTo>
                  <a:pt x="4090" y="356"/>
                </a:lnTo>
                <a:lnTo>
                  <a:pt x="3402" y="356"/>
                </a:lnTo>
                <a:lnTo>
                  <a:pt x="3402" y="953"/>
                </a:lnTo>
                <a:lnTo>
                  <a:pt x="2047" y="953"/>
                </a:lnTo>
                <a:lnTo>
                  <a:pt x="2047" y="356"/>
                </a:lnTo>
                <a:lnTo>
                  <a:pt x="1364" y="356"/>
                </a:lnTo>
                <a:lnTo>
                  <a:pt x="1364" y="966"/>
                </a:lnTo>
                <a:lnTo>
                  <a:pt x="817" y="966"/>
                </a:lnTo>
                <a:lnTo>
                  <a:pt x="817" y="356"/>
                </a:lnTo>
                <a:lnTo>
                  <a:pt x="187" y="356"/>
                </a:lnTo>
                <a:lnTo>
                  <a:pt x="187" y="543"/>
                </a:lnTo>
                <a:lnTo>
                  <a:pt x="0" y="543"/>
                </a:lnTo>
                <a:close/>
              </a:path>
            </a:pathLst>
          </a:custGeom>
          <a:solidFill>
            <a:srgbClr val="5ED8B2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16"/>
          <xdr:cNvSpPr>
            <a:spLocks/>
          </xdr:cNvSpPr>
        </xdr:nvSpPr>
        <xdr:spPr>
          <a:xfrm>
            <a:off x="153" y="1894"/>
            <a:ext cx="5454" cy="953"/>
          </a:xfrm>
          <a:custGeom>
            <a:pathLst>
              <a:path h="953" w="5454">
                <a:moveTo>
                  <a:pt x="0" y="393"/>
                </a:moveTo>
                <a:lnTo>
                  <a:pt x="0" y="953"/>
                </a:lnTo>
                <a:lnTo>
                  <a:pt x="5454" y="953"/>
                </a:lnTo>
                <a:lnTo>
                  <a:pt x="5454" y="393"/>
                </a:lnTo>
                <a:lnTo>
                  <a:pt x="5263" y="393"/>
                </a:lnTo>
                <a:lnTo>
                  <a:pt x="5263" y="584"/>
                </a:lnTo>
                <a:lnTo>
                  <a:pt x="5126" y="584"/>
                </a:lnTo>
                <a:lnTo>
                  <a:pt x="5126" y="0"/>
                </a:lnTo>
                <a:lnTo>
                  <a:pt x="4704" y="0"/>
                </a:lnTo>
                <a:lnTo>
                  <a:pt x="4704" y="613"/>
                </a:lnTo>
                <a:lnTo>
                  <a:pt x="4020" y="613"/>
                </a:lnTo>
                <a:lnTo>
                  <a:pt x="4020" y="0"/>
                </a:lnTo>
                <a:lnTo>
                  <a:pt x="3477" y="0"/>
                </a:lnTo>
                <a:lnTo>
                  <a:pt x="3477" y="613"/>
                </a:lnTo>
                <a:lnTo>
                  <a:pt x="1973" y="613"/>
                </a:lnTo>
                <a:lnTo>
                  <a:pt x="1973" y="4"/>
                </a:lnTo>
                <a:lnTo>
                  <a:pt x="1434" y="4"/>
                </a:lnTo>
                <a:lnTo>
                  <a:pt x="1434" y="617"/>
                </a:lnTo>
                <a:lnTo>
                  <a:pt x="746" y="617"/>
                </a:lnTo>
                <a:lnTo>
                  <a:pt x="746" y="0"/>
                </a:lnTo>
                <a:lnTo>
                  <a:pt x="328" y="0"/>
                </a:lnTo>
                <a:lnTo>
                  <a:pt x="328" y="588"/>
                </a:lnTo>
                <a:lnTo>
                  <a:pt x="187" y="588"/>
                </a:lnTo>
                <a:lnTo>
                  <a:pt x="187" y="393"/>
                </a:lnTo>
                <a:lnTo>
                  <a:pt x="0" y="393"/>
                </a:lnTo>
                <a:close/>
              </a:path>
            </a:pathLst>
          </a:custGeom>
          <a:solidFill>
            <a:srgbClr val="3399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AutoShape 17"/>
          <xdr:cNvSpPr>
            <a:spLocks/>
          </xdr:cNvSpPr>
        </xdr:nvSpPr>
        <xdr:spPr>
          <a:xfrm>
            <a:off x="344" y="1827"/>
            <a:ext cx="134" cy="651"/>
          </a:xfrm>
          <a:prstGeom prst="rect">
            <a:avLst/>
          </a:prstGeom>
          <a:solidFill>
            <a:srgbClr val="FFCC6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AutoShape 18"/>
          <xdr:cNvSpPr>
            <a:spLocks/>
          </xdr:cNvSpPr>
        </xdr:nvSpPr>
        <xdr:spPr>
          <a:xfrm>
            <a:off x="5278" y="1823"/>
            <a:ext cx="134" cy="651"/>
          </a:xfrm>
          <a:prstGeom prst="rect">
            <a:avLst/>
          </a:prstGeom>
          <a:solidFill>
            <a:srgbClr val="FFCC66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AutoShape 19"/>
          <xdr:cNvSpPr>
            <a:spLocks/>
          </xdr:cNvSpPr>
        </xdr:nvSpPr>
        <xdr:spPr>
          <a:xfrm>
            <a:off x="482" y="2225"/>
            <a:ext cx="41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590550</xdr:colOff>
      <xdr:row>68</xdr:row>
      <xdr:rowOff>85725</xdr:rowOff>
    </xdr:from>
    <xdr:to>
      <xdr:col>17</xdr:col>
      <xdr:colOff>209550</xdr:colOff>
      <xdr:row>80</xdr:row>
      <xdr:rowOff>9525</xdr:rowOff>
    </xdr:to>
    <xdr:sp>
      <xdr:nvSpPr>
        <xdr:cNvPr id="10" name="Rectangle 20"/>
        <xdr:cNvSpPr>
          <a:spLocks/>
        </xdr:cNvSpPr>
      </xdr:nvSpPr>
      <xdr:spPr>
        <a:xfrm>
          <a:off x="590550" y="11096625"/>
          <a:ext cx="10439400" cy="186690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542925</xdr:colOff>
      <xdr:row>92</xdr:row>
      <xdr:rowOff>152400</xdr:rowOff>
    </xdr:from>
    <xdr:to>
      <xdr:col>17</xdr:col>
      <xdr:colOff>161925</xdr:colOff>
      <xdr:row>106</xdr:row>
      <xdr:rowOff>76200</xdr:rowOff>
    </xdr:to>
    <xdr:sp>
      <xdr:nvSpPr>
        <xdr:cNvPr id="11" name="Rectangle 21"/>
        <xdr:cNvSpPr>
          <a:spLocks/>
        </xdr:cNvSpPr>
      </xdr:nvSpPr>
      <xdr:spPr>
        <a:xfrm>
          <a:off x="542925" y="15049500"/>
          <a:ext cx="10439400" cy="219075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485775</xdr:colOff>
      <xdr:row>93</xdr:row>
      <xdr:rowOff>9525</xdr:rowOff>
    </xdr:from>
    <xdr:to>
      <xdr:col>17</xdr:col>
      <xdr:colOff>152400</xdr:colOff>
      <xdr:row>117</xdr:row>
      <xdr:rowOff>0</xdr:rowOff>
    </xdr:to>
    <xdr:sp>
      <xdr:nvSpPr>
        <xdr:cNvPr id="12" name="Rectangle 22"/>
        <xdr:cNvSpPr>
          <a:spLocks/>
        </xdr:cNvSpPr>
      </xdr:nvSpPr>
      <xdr:spPr>
        <a:xfrm>
          <a:off x="7648575" y="15068550"/>
          <a:ext cx="3324225" cy="38766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542925</xdr:colOff>
      <xdr:row>56</xdr:row>
      <xdr:rowOff>9525</xdr:rowOff>
    </xdr:from>
    <xdr:to>
      <xdr:col>17</xdr:col>
      <xdr:colOff>209550</xdr:colOff>
      <xdr:row>80</xdr:row>
      <xdr:rowOff>0</xdr:rowOff>
    </xdr:to>
    <xdr:sp>
      <xdr:nvSpPr>
        <xdr:cNvPr id="13" name="Rectangle 23"/>
        <xdr:cNvSpPr>
          <a:spLocks/>
        </xdr:cNvSpPr>
      </xdr:nvSpPr>
      <xdr:spPr>
        <a:xfrm>
          <a:off x="7705725" y="9077325"/>
          <a:ext cx="3324225" cy="3876675"/>
        </a:xfrm>
        <a:prstGeom prst="rect">
          <a:avLst/>
        </a:prstGeom>
        <a:solidFill>
          <a:srgbClr val="C0C0C0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428625</xdr:colOff>
      <xdr:row>76</xdr:row>
      <xdr:rowOff>95250</xdr:rowOff>
    </xdr:from>
    <xdr:to>
      <xdr:col>15</xdr:col>
      <xdr:colOff>0</xdr:colOff>
      <xdr:row>80</xdr:row>
      <xdr:rowOff>28575</xdr:rowOff>
    </xdr:to>
    <xdr:sp>
      <xdr:nvSpPr>
        <xdr:cNvPr id="14" name="Rectangle 24"/>
        <xdr:cNvSpPr>
          <a:spLocks/>
        </xdr:cNvSpPr>
      </xdr:nvSpPr>
      <xdr:spPr>
        <a:xfrm>
          <a:off x="1038225" y="12401550"/>
          <a:ext cx="8562975" cy="581025"/>
        </a:xfrm>
        <a:prstGeom prst="rect">
          <a:avLst/>
        </a:prstGeom>
        <a:solidFill>
          <a:srgbClr val="00F6B6">
            <a:alpha val="38000"/>
          </a:srgbClr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419100</xdr:colOff>
      <xdr:row>92</xdr:row>
      <xdr:rowOff>142875</xdr:rowOff>
    </xdr:from>
    <xdr:to>
      <xdr:col>14</xdr:col>
      <xdr:colOff>600075</xdr:colOff>
      <xdr:row>96</xdr:row>
      <xdr:rowOff>76200</xdr:rowOff>
    </xdr:to>
    <xdr:sp>
      <xdr:nvSpPr>
        <xdr:cNvPr id="15" name="Rectangle 25"/>
        <xdr:cNvSpPr>
          <a:spLocks/>
        </xdr:cNvSpPr>
      </xdr:nvSpPr>
      <xdr:spPr>
        <a:xfrm>
          <a:off x="1028700" y="15039975"/>
          <a:ext cx="8562975" cy="581025"/>
        </a:xfrm>
        <a:prstGeom prst="rect">
          <a:avLst/>
        </a:prstGeom>
        <a:solidFill>
          <a:srgbClr val="3498DC">
            <a:alpha val="38000"/>
          </a:srgbClr>
        </a:solidFill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80</xdr:row>
      <xdr:rowOff>142875</xdr:rowOff>
    </xdr:from>
    <xdr:to>
      <xdr:col>1</xdr:col>
      <xdr:colOff>400050</xdr:colOff>
      <xdr:row>91</xdr:row>
      <xdr:rowOff>123825</xdr:rowOff>
    </xdr:to>
    <xdr:sp>
      <xdr:nvSpPr>
        <xdr:cNvPr id="16" name="Rectangle 26"/>
        <xdr:cNvSpPr>
          <a:spLocks/>
        </xdr:cNvSpPr>
      </xdr:nvSpPr>
      <xdr:spPr>
        <a:xfrm>
          <a:off x="885825" y="13096875"/>
          <a:ext cx="123825" cy="1762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80</xdr:row>
      <xdr:rowOff>152400</xdr:rowOff>
    </xdr:from>
    <xdr:to>
      <xdr:col>1</xdr:col>
      <xdr:colOff>276225</xdr:colOff>
      <xdr:row>84</xdr:row>
      <xdr:rowOff>0</xdr:rowOff>
    </xdr:to>
    <xdr:sp>
      <xdr:nvSpPr>
        <xdr:cNvPr id="17" name="Rectangle 27"/>
        <xdr:cNvSpPr>
          <a:spLocks/>
        </xdr:cNvSpPr>
      </xdr:nvSpPr>
      <xdr:spPr>
        <a:xfrm>
          <a:off x="809625" y="1310640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95250</xdr:rowOff>
    </xdr:from>
    <xdr:to>
      <xdr:col>1</xdr:col>
      <xdr:colOff>266700</xdr:colOff>
      <xdr:row>91</xdr:row>
      <xdr:rowOff>104775</xdr:rowOff>
    </xdr:to>
    <xdr:sp>
      <xdr:nvSpPr>
        <xdr:cNvPr id="18" name="Rectangle 28"/>
        <xdr:cNvSpPr>
          <a:spLocks/>
        </xdr:cNvSpPr>
      </xdr:nvSpPr>
      <xdr:spPr>
        <a:xfrm>
          <a:off x="800100" y="1434465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19050</xdr:colOff>
      <xdr:row>80</xdr:row>
      <xdr:rowOff>123825</xdr:rowOff>
    </xdr:from>
    <xdr:to>
      <xdr:col>15</xdr:col>
      <xdr:colOff>142875</xdr:colOff>
      <xdr:row>91</xdr:row>
      <xdr:rowOff>104775</xdr:rowOff>
    </xdr:to>
    <xdr:sp>
      <xdr:nvSpPr>
        <xdr:cNvPr id="19" name="Rectangle 29"/>
        <xdr:cNvSpPr>
          <a:spLocks/>
        </xdr:cNvSpPr>
      </xdr:nvSpPr>
      <xdr:spPr>
        <a:xfrm>
          <a:off x="9620250" y="13077825"/>
          <a:ext cx="123825" cy="17621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133350</xdr:colOff>
      <xdr:row>80</xdr:row>
      <xdr:rowOff>133350</xdr:rowOff>
    </xdr:from>
    <xdr:to>
      <xdr:col>15</xdr:col>
      <xdr:colOff>209550</xdr:colOff>
      <xdr:row>83</xdr:row>
      <xdr:rowOff>142875</xdr:rowOff>
    </xdr:to>
    <xdr:sp>
      <xdr:nvSpPr>
        <xdr:cNvPr id="20" name="Rectangle 30"/>
        <xdr:cNvSpPr>
          <a:spLocks/>
        </xdr:cNvSpPr>
      </xdr:nvSpPr>
      <xdr:spPr>
        <a:xfrm>
          <a:off x="9734550" y="13087350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161925</xdr:colOff>
      <xdr:row>88</xdr:row>
      <xdr:rowOff>85725</xdr:rowOff>
    </xdr:from>
    <xdr:to>
      <xdr:col>15</xdr:col>
      <xdr:colOff>238125</xdr:colOff>
      <xdr:row>91</xdr:row>
      <xdr:rowOff>95250</xdr:rowOff>
    </xdr:to>
    <xdr:sp>
      <xdr:nvSpPr>
        <xdr:cNvPr id="21" name="Rectangle 31"/>
        <xdr:cNvSpPr>
          <a:spLocks/>
        </xdr:cNvSpPr>
      </xdr:nvSpPr>
      <xdr:spPr>
        <a:xfrm>
          <a:off x="9763125" y="14335125"/>
          <a:ext cx="76200" cy="4953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84</xdr:row>
      <xdr:rowOff>66675</xdr:rowOff>
    </xdr:from>
    <xdr:to>
      <xdr:col>1</xdr:col>
      <xdr:colOff>266700</xdr:colOff>
      <xdr:row>87</xdr:row>
      <xdr:rowOff>104775</xdr:rowOff>
    </xdr:to>
    <xdr:sp>
      <xdr:nvSpPr>
        <xdr:cNvPr id="22" name="Rectangle 32"/>
        <xdr:cNvSpPr>
          <a:spLocks/>
        </xdr:cNvSpPr>
      </xdr:nvSpPr>
      <xdr:spPr>
        <a:xfrm>
          <a:off x="152400" y="13668375"/>
          <a:ext cx="723900" cy="523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85</xdr:row>
      <xdr:rowOff>57150</xdr:rowOff>
    </xdr:from>
    <xdr:to>
      <xdr:col>1</xdr:col>
      <xdr:colOff>419100</xdr:colOff>
      <xdr:row>86</xdr:row>
      <xdr:rowOff>133350</xdr:rowOff>
    </xdr:to>
    <xdr:sp>
      <xdr:nvSpPr>
        <xdr:cNvPr id="23" name="Rectangle 33"/>
        <xdr:cNvSpPr>
          <a:spLocks/>
        </xdr:cNvSpPr>
      </xdr:nvSpPr>
      <xdr:spPr>
        <a:xfrm>
          <a:off x="133350" y="13820775"/>
          <a:ext cx="89535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46</xdr:row>
      <xdr:rowOff>57150</xdr:rowOff>
    </xdr:from>
    <xdr:to>
      <xdr:col>10</xdr:col>
      <xdr:colOff>600075</xdr:colOff>
      <xdr:row>47</xdr:row>
      <xdr:rowOff>133350</xdr:rowOff>
    </xdr:to>
    <xdr:sp>
      <xdr:nvSpPr>
        <xdr:cNvPr id="1" name="Rectangle 23"/>
        <xdr:cNvSpPr>
          <a:spLocks/>
        </xdr:cNvSpPr>
      </xdr:nvSpPr>
      <xdr:spPr>
        <a:xfrm>
          <a:off x="4171950" y="7505700"/>
          <a:ext cx="2743200" cy="238125"/>
        </a:xfrm>
        <a:prstGeom prst="roundRect">
          <a:avLst>
            <a:gd name="adj" fmla="val 0"/>
          </a:avLst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28</xdr:row>
      <xdr:rowOff>76200</xdr:rowOff>
    </xdr:from>
    <xdr:to>
      <xdr:col>14</xdr:col>
      <xdr:colOff>57150</xdr:colOff>
      <xdr:row>32</xdr:row>
      <xdr:rowOff>133350</xdr:rowOff>
    </xdr:to>
    <xdr:sp>
      <xdr:nvSpPr>
        <xdr:cNvPr id="2" name="Rectangle 6"/>
        <xdr:cNvSpPr>
          <a:spLocks/>
        </xdr:cNvSpPr>
      </xdr:nvSpPr>
      <xdr:spPr>
        <a:xfrm>
          <a:off x="3581400" y="4610100"/>
          <a:ext cx="5229225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19</xdr:row>
      <xdr:rowOff>57150</xdr:rowOff>
    </xdr:from>
    <xdr:to>
      <xdr:col>14</xdr:col>
      <xdr:colOff>180975</xdr:colOff>
      <xdr:row>23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3705225" y="3133725"/>
          <a:ext cx="5229225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22</xdr:row>
      <xdr:rowOff>38100</xdr:rowOff>
    </xdr:from>
    <xdr:to>
      <xdr:col>10</xdr:col>
      <xdr:colOff>504825</xdr:colOff>
      <xdr:row>27</xdr:row>
      <xdr:rowOff>66675</xdr:rowOff>
    </xdr:to>
    <xdr:sp>
      <xdr:nvSpPr>
        <xdr:cNvPr id="4" name="Rectangle 1"/>
        <xdr:cNvSpPr>
          <a:spLocks/>
        </xdr:cNvSpPr>
      </xdr:nvSpPr>
      <xdr:spPr>
        <a:xfrm>
          <a:off x="4267200" y="3600450"/>
          <a:ext cx="2552700" cy="838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27</xdr:row>
      <xdr:rowOff>133350</xdr:rowOff>
    </xdr:from>
    <xdr:to>
      <xdr:col>10</xdr:col>
      <xdr:colOff>514350</xdr:colOff>
      <xdr:row>29</xdr:row>
      <xdr:rowOff>57150</xdr:rowOff>
    </xdr:to>
    <xdr:sp>
      <xdr:nvSpPr>
        <xdr:cNvPr id="5" name="Rectangle 2"/>
        <xdr:cNvSpPr>
          <a:spLocks/>
        </xdr:cNvSpPr>
      </xdr:nvSpPr>
      <xdr:spPr>
        <a:xfrm>
          <a:off x="4267200" y="4505325"/>
          <a:ext cx="2562225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23</xdr:row>
      <xdr:rowOff>95250</xdr:rowOff>
    </xdr:from>
    <xdr:to>
      <xdr:col>10</xdr:col>
      <xdr:colOff>247650</xdr:colOff>
      <xdr:row>27</xdr:row>
      <xdr:rowOff>66675</xdr:rowOff>
    </xdr:to>
    <xdr:sp>
      <xdr:nvSpPr>
        <xdr:cNvPr id="6" name="Rectangle 3"/>
        <xdr:cNvSpPr>
          <a:spLocks/>
        </xdr:cNvSpPr>
      </xdr:nvSpPr>
      <xdr:spPr>
        <a:xfrm>
          <a:off x="4572000" y="3819525"/>
          <a:ext cx="1990725" cy="619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24</xdr:row>
      <xdr:rowOff>9525</xdr:rowOff>
    </xdr:from>
    <xdr:to>
      <xdr:col>10</xdr:col>
      <xdr:colOff>142875</xdr:colOff>
      <xdr:row>27</xdr:row>
      <xdr:rowOff>152400</xdr:rowOff>
    </xdr:to>
    <xdr:sp>
      <xdr:nvSpPr>
        <xdr:cNvPr id="7" name="Rectangle 4"/>
        <xdr:cNvSpPr>
          <a:spLocks/>
        </xdr:cNvSpPr>
      </xdr:nvSpPr>
      <xdr:spPr>
        <a:xfrm>
          <a:off x="4714875" y="3895725"/>
          <a:ext cx="1743075" cy="628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266700</xdr:colOff>
      <xdr:row>24</xdr:row>
      <xdr:rowOff>85725</xdr:rowOff>
    </xdr:from>
    <xdr:to>
      <xdr:col>7</xdr:col>
      <xdr:colOff>228600</xdr:colOff>
      <xdr:row>26</xdr:row>
      <xdr:rowOff>66675</xdr:rowOff>
    </xdr:to>
    <xdr:sp>
      <xdr:nvSpPr>
        <xdr:cNvPr id="8" name="Rectangle 7"/>
        <xdr:cNvSpPr>
          <a:spLocks/>
        </xdr:cNvSpPr>
      </xdr:nvSpPr>
      <xdr:spPr>
        <a:xfrm>
          <a:off x="4143375" y="3971925"/>
          <a:ext cx="571500" cy="304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142875</xdr:colOff>
      <xdr:row>24</xdr:row>
      <xdr:rowOff>152400</xdr:rowOff>
    </xdr:from>
    <xdr:to>
      <xdr:col>10</xdr:col>
      <xdr:colOff>600075</xdr:colOff>
      <xdr:row>26</xdr:row>
      <xdr:rowOff>9525</xdr:rowOff>
    </xdr:to>
    <xdr:sp>
      <xdr:nvSpPr>
        <xdr:cNvPr id="9" name="Rectangle 9"/>
        <xdr:cNvSpPr>
          <a:spLocks/>
        </xdr:cNvSpPr>
      </xdr:nvSpPr>
      <xdr:spPr>
        <a:xfrm>
          <a:off x="6457950" y="4038600"/>
          <a:ext cx="457200" cy="1809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276225</xdr:colOff>
      <xdr:row>25</xdr:row>
      <xdr:rowOff>28575</xdr:rowOff>
    </xdr:from>
    <xdr:to>
      <xdr:col>10</xdr:col>
      <xdr:colOff>161925</xdr:colOff>
      <xdr:row>25</xdr:row>
      <xdr:rowOff>114300</xdr:rowOff>
    </xdr:to>
    <xdr:sp>
      <xdr:nvSpPr>
        <xdr:cNvPr id="10" name="Rectangle 10"/>
        <xdr:cNvSpPr>
          <a:spLocks/>
        </xdr:cNvSpPr>
      </xdr:nvSpPr>
      <xdr:spPr>
        <a:xfrm>
          <a:off x="4152900" y="4076700"/>
          <a:ext cx="232410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285750</xdr:colOff>
      <xdr:row>24</xdr:row>
      <xdr:rowOff>114300</xdr:rowOff>
    </xdr:from>
    <xdr:to>
      <xdr:col>8</xdr:col>
      <xdr:colOff>581025</xdr:colOff>
      <xdr:row>26</xdr:row>
      <xdr:rowOff>95250</xdr:rowOff>
    </xdr:to>
    <xdr:sp>
      <xdr:nvSpPr>
        <xdr:cNvPr id="11" name="Oval 8"/>
        <xdr:cNvSpPr>
          <a:spLocks/>
        </xdr:cNvSpPr>
      </xdr:nvSpPr>
      <xdr:spPr>
        <a:xfrm>
          <a:off x="5381625" y="4000500"/>
          <a:ext cx="295275" cy="30480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314325</xdr:colOff>
      <xdr:row>48</xdr:row>
      <xdr:rowOff>28575</xdr:rowOff>
    </xdr:from>
    <xdr:to>
      <xdr:col>14</xdr:col>
      <xdr:colOff>57150</xdr:colOff>
      <xdr:row>52</xdr:row>
      <xdr:rowOff>85725</xdr:rowOff>
    </xdr:to>
    <xdr:sp>
      <xdr:nvSpPr>
        <xdr:cNvPr id="12" name="Rectangle 11"/>
        <xdr:cNvSpPr>
          <a:spLocks/>
        </xdr:cNvSpPr>
      </xdr:nvSpPr>
      <xdr:spPr>
        <a:xfrm>
          <a:off x="3581400" y="7800975"/>
          <a:ext cx="5229225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438150</xdr:colOff>
      <xdr:row>39</xdr:row>
      <xdr:rowOff>9525</xdr:rowOff>
    </xdr:from>
    <xdr:to>
      <xdr:col>14</xdr:col>
      <xdr:colOff>180975</xdr:colOff>
      <xdr:row>43</xdr:row>
      <xdr:rowOff>66675</xdr:rowOff>
    </xdr:to>
    <xdr:sp>
      <xdr:nvSpPr>
        <xdr:cNvPr id="13" name="Rectangle 12"/>
        <xdr:cNvSpPr>
          <a:spLocks/>
        </xdr:cNvSpPr>
      </xdr:nvSpPr>
      <xdr:spPr>
        <a:xfrm>
          <a:off x="3705225" y="6324600"/>
          <a:ext cx="5229225" cy="70485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39</xdr:row>
      <xdr:rowOff>0</xdr:rowOff>
    </xdr:from>
    <xdr:to>
      <xdr:col>10</xdr:col>
      <xdr:colOff>504825</xdr:colOff>
      <xdr:row>47</xdr:row>
      <xdr:rowOff>19050</xdr:rowOff>
    </xdr:to>
    <xdr:sp>
      <xdr:nvSpPr>
        <xdr:cNvPr id="14" name="Rectangle 13"/>
        <xdr:cNvSpPr>
          <a:spLocks/>
        </xdr:cNvSpPr>
      </xdr:nvSpPr>
      <xdr:spPr>
        <a:xfrm>
          <a:off x="4267200" y="6315075"/>
          <a:ext cx="2552700" cy="131445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390525</xdr:colOff>
      <xdr:row>47</xdr:row>
      <xdr:rowOff>85725</xdr:rowOff>
    </xdr:from>
    <xdr:to>
      <xdr:col>10</xdr:col>
      <xdr:colOff>514350</xdr:colOff>
      <xdr:row>49</xdr:row>
      <xdr:rowOff>9525</xdr:rowOff>
    </xdr:to>
    <xdr:sp>
      <xdr:nvSpPr>
        <xdr:cNvPr id="15" name="Rectangle 14"/>
        <xdr:cNvSpPr>
          <a:spLocks/>
        </xdr:cNvSpPr>
      </xdr:nvSpPr>
      <xdr:spPr>
        <a:xfrm>
          <a:off x="4267200" y="7696200"/>
          <a:ext cx="2562225" cy="247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43</xdr:row>
      <xdr:rowOff>47625</xdr:rowOff>
    </xdr:from>
    <xdr:to>
      <xdr:col>10</xdr:col>
      <xdr:colOff>247650</xdr:colOff>
      <xdr:row>47</xdr:row>
      <xdr:rowOff>19050</xdr:rowOff>
    </xdr:to>
    <xdr:sp>
      <xdr:nvSpPr>
        <xdr:cNvPr id="16" name="Rectangle 15"/>
        <xdr:cNvSpPr>
          <a:spLocks/>
        </xdr:cNvSpPr>
      </xdr:nvSpPr>
      <xdr:spPr>
        <a:xfrm>
          <a:off x="4572000" y="7010400"/>
          <a:ext cx="1990725" cy="619125"/>
        </a:xfrm>
        <a:prstGeom prst="rect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228600</xdr:colOff>
      <xdr:row>43</xdr:row>
      <xdr:rowOff>123825</xdr:rowOff>
    </xdr:from>
    <xdr:to>
      <xdr:col>10</xdr:col>
      <xdr:colOff>142875</xdr:colOff>
      <xdr:row>47</xdr:row>
      <xdr:rowOff>104775</xdr:rowOff>
    </xdr:to>
    <xdr:sp>
      <xdr:nvSpPr>
        <xdr:cNvPr id="17" name="Rectangle 16"/>
        <xdr:cNvSpPr>
          <a:spLocks/>
        </xdr:cNvSpPr>
      </xdr:nvSpPr>
      <xdr:spPr>
        <a:xfrm>
          <a:off x="4714875" y="7086600"/>
          <a:ext cx="1743075" cy="628650"/>
        </a:xfrm>
        <a:prstGeom prst="rect">
          <a:avLst/>
        </a:prstGeom>
        <a:solidFill>
          <a:srgbClr val="FF99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43</xdr:row>
      <xdr:rowOff>57150</xdr:rowOff>
    </xdr:from>
    <xdr:to>
      <xdr:col>9</xdr:col>
      <xdr:colOff>381000</xdr:colOff>
      <xdr:row>46</xdr:row>
      <xdr:rowOff>133350</xdr:rowOff>
    </xdr:to>
    <xdr:sp>
      <xdr:nvSpPr>
        <xdr:cNvPr id="18" name="Rectangle 21"/>
        <xdr:cNvSpPr>
          <a:spLocks/>
        </xdr:cNvSpPr>
      </xdr:nvSpPr>
      <xdr:spPr>
        <a:xfrm>
          <a:off x="5048250" y="7019925"/>
          <a:ext cx="1038225" cy="561975"/>
        </a:xfrm>
        <a:prstGeom prst="rect">
          <a:avLst/>
        </a:prstGeom>
        <a:solidFill>
          <a:srgbClr val="8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43</xdr:row>
      <xdr:rowOff>47625</xdr:rowOff>
    </xdr:from>
    <xdr:to>
      <xdr:col>9</xdr:col>
      <xdr:colOff>219075</xdr:colOff>
      <xdr:row>45</xdr:row>
      <xdr:rowOff>95250</xdr:rowOff>
    </xdr:to>
    <xdr:sp>
      <xdr:nvSpPr>
        <xdr:cNvPr id="19" name="Rectangle 22"/>
        <xdr:cNvSpPr>
          <a:spLocks/>
        </xdr:cNvSpPr>
      </xdr:nvSpPr>
      <xdr:spPr>
        <a:xfrm>
          <a:off x="5191125" y="7010400"/>
          <a:ext cx="733425" cy="37147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0:G32"/>
  <sheetViews>
    <sheetView workbookViewId="0" topLeftCell="A1">
      <selection activeCell="D5" sqref="D5"/>
    </sheetView>
  </sheetViews>
  <sheetFormatPr defaultColWidth="9.140625" defaultRowHeight="12.75"/>
  <cols>
    <col min="4" max="4" width="24.28125" style="10" customWidth="1"/>
    <col min="5" max="6" width="9.140625" style="8" customWidth="1"/>
    <col min="7" max="7" width="34.8515625" style="10" customWidth="1"/>
  </cols>
  <sheetData>
    <row r="10" spans="4:7" ht="12.75">
      <c r="D10" s="11" t="s">
        <v>178</v>
      </c>
      <c r="E10" s="12" t="s">
        <v>180</v>
      </c>
      <c r="F10" s="12" t="s">
        <v>181</v>
      </c>
      <c r="G10" s="11" t="s">
        <v>185</v>
      </c>
    </row>
    <row r="12" spans="4:6" ht="12.75">
      <c r="D12" s="10" t="s">
        <v>179</v>
      </c>
      <c r="E12" s="8" t="s">
        <v>182</v>
      </c>
      <c r="F12" s="9">
        <v>39213</v>
      </c>
    </row>
    <row r="13" spans="4:7" ht="12.75">
      <c r="D13" s="10" t="s">
        <v>183</v>
      </c>
      <c r="E13" s="8" t="s">
        <v>184</v>
      </c>
      <c r="F13" s="9">
        <v>39213</v>
      </c>
      <c r="G13" s="10" t="s">
        <v>186</v>
      </c>
    </row>
    <row r="14" spans="4:7" ht="12.75">
      <c r="D14" s="10" t="s">
        <v>187</v>
      </c>
      <c r="E14" s="8" t="s">
        <v>188</v>
      </c>
      <c r="G14" s="10" t="s">
        <v>189</v>
      </c>
    </row>
    <row r="15" spans="4:7" ht="38.25">
      <c r="D15" s="10" t="s">
        <v>190</v>
      </c>
      <c r="E15" s="8" t="s">
        <v>184</v>
      </c>
      <c r="G15" s="10" t="s">
        <v>191</v>
      </c>
    </row>
    <row r="16" spans="4:7" ht="25.5">
      <c r="D16" s="10" t="s">
        <v>192</v>
      </c>
      <c r="E16" s="8" t="s">
        <v>206</v>
      </c>
      <c r="G16" s="10" t="s">
        <v>193</v>
      </c>
    </row>
    <row r="17" spans="4:5" ht="25.5">
      <c r="D17" s="10" t="s">
        <v>194</v>
      </c>
      <c r="E17" s="8" t="s">
        <v>204</v>
      </c>
    </row>
    <row r="18" spans="4:5" ht="25.5">
      <c r="D18" s="10" t="s">
        <v>197</v>
      </c>
      <c r="E18" s="8" t="s">
        <v>204</v>
      </c>
    </row>
    <row r="19" spans="4:5" ht="12.75">
      <c r="D19" s="10" t="s">
        <v>198</v>
      </c>
      <c r="E19" s="8" t="s">
        <v>204</v>
      </c>
    </row>
    <row r="20" spans="4:5" ht="12.75">
      <c r="D20" s="10" t="s">
        <v>202</v>
      </c>
      <c r="E20" s="8" t="s">
        <v>203</v>
      </c>
    </row>
    <row r="21" spans="4:7" ht="25.5">
      <c r="D21" s="10" t="s">
        <v>207</v>
      </c>
      <c r="E21" s="8" t="s">
        <v>211</v>
      </c>
      <c r="F21" s="9">
        <v>39215</v>
      </c>
      <c r="G21" s="10" t="s">
        <v>212</v>
      </c>
    </row>
    <row r="22" spans="4:6" ht="25.5">
      <c r="D22" s="10" t="s">
        <v>208</v>
      </c>
      <c r="E22" s="8" t="s">
        <v>209</v>
      </c>
      <c r="F22" s="8" t="s">
        <v>210</v>
      </c>
    </row>
    <row r="23" ht="12.75">
      <c r="D23" s="10" t="s">
        <v>213</v>
      </c>
    </row>
    <row r="26" ht="12.75">
      <c r="D26" s="11" t="s">
        <v>195</v>
      </c>
    </row>
    <row r="28" ht="12.75">
      <c r="D28" s="10" t="s">
        <v>205</v>
      </c>
    </row>
    <row r="29" ht="25.5">
      <c r="D29" s="10" t="s">
        <v>199</v>
      </c>
    </row>
    <row r="30" ht="12.75">
      <c r="D30" s="10" t="s">
        <v>196</v>
      </c>
    </row>
    <row r="31" ht="12.75">
      <c r="D31" s="10" t="s">
        <v>200</v>
      </c>
    </row>
    <row r="32" ht="12.75">
      <c r="D32" s="10" t="s">
        <v>201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4"/>
  <sheetViews>
    <sheetView tabSelected="1" workbookViewId="0" topLeftCell="A1">
      <pane xSplit="6270" ySplit="5775" topLeftCell="B7" activePane="topLeft" state="split"/>
      <selection pane="topLeft" activeCell="A4" sqref="A4"/>
      <selection pane="topRight" activeCell="F1" sqref="F1:F16384"/>
      <selection pane="bottomLeft" activeCell="A27" sqref="A27"/>
      <selection pane="bottomRight" activeCell="G12" sqref="G12"/>
    </sheetView>
  </sheetViews>
  <sheetFormatPr defaultColWidth="9.140625" defaultRowHeight="12.75"/>
  <cols>
    <col min="1" max="1" width="56.00390625" style="1" customWidth="1"/>
    <col min="2" max="2" width="46.57421875" style="1" customWidth="1"/>
    <col min="3" max="3" width="7.140625" style="1" customWidth="1"/>
    <col min="4" max="18" width="46.57421875" style="1" customWidth="1"/>
    <col min="19" max="16384" width="9.140625" style="1" customWidth="1"/>
  </cols>
  <sheetData>
    <row r="1" spans="2:4" ht="26.25">
      <c r="B1" s="2" t="s">
        <v>18</v>
      </c>
      <c r="C1" s="2"/>
      <c r="D1" s="2"/>
    </row>
    <row r="2" spans="2:14" ht="26.25">
      <c r="B2" s="2"/>
      <c r="C2" s="2"/>
      <c r="D2" s="2"/>
      <c r="M2" s="1">
        <f>2.5*PI()*3/16</f>
        <v>1.4726215563702154</v>
      </c>
      <c r="N2" s="1">
        <f>M2*13600</f>
        <v>20027.65316663493</v>
      </c>
    </row>
    <row r="3" spans="2:15" s="3" customFormat="1" ht="46.5">
      <c r="B3" s="4" t="s">
        <v>30</v>
      </c>
      <c r="C3" s="4"/>
      <c r="D3" s="4" t="s">
        <v>27</v>
      </c>
      <c r="E3" s="3" t="s">
        <v>21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29</v>
      </c>
      <c r="L3" s="3" t="s">
        <v>104</v>
      </c>
      <c r="M3" s="3" t="s">
        <v>145</v>
      </c>
      <c r="N3" s="3" t="s">
        <v>146</v>
      </c>
      <c r="O3" s="3" t="s">
        <v>221</v>
      </c>
    </row>
    <row r="4" ht="178.5" customHeight="1"/>
    <row r="5" ht="21.75" customHeight="1"/>
    <row r="6" ht="26.25">
      <c r="A6" s="2" t="s">
        <v>17</v>
      </c>
    </row>
    <row r="7" ht="18">
      <c r="A7" s="5" t="s">
        <v>8</v>
      </c>
    </row>
    <row r="8" spans="1:12" ht="25.5">
      <c r="A8" s="5" t="s">
        <v>0</v>
      </c>
      <c r="B8" s="1" t="s">
        <v>31</v>
      </c>
      <c r="D8" s="1" t="s">
        <v>106</v>
      </c>
      <c r="E8" s="1" t="s">
        <v>63</v>
      </c>
      <c r="F8" s="1" t="s">
        <v>63</v>
      </c>
      <c r="H8" s="1" t="s">
        <v>166</v>
      </c>
      <c r="L8" s="1" t="s">
        <v>154</v>
      </c>
    </row>
    <row r="9" spans="1:12" ht="25.5">
      <c r="A9" s="5" t="s">
        <v>1</v>
      </c>
      <c r="B9" s="1" t="s">
        <v>32</v>
      </c>
      <c r="D9" s="1" t="s">
        <v>105</v>
      </c>
      <c r="E9" s="1" t="s">
        <v>64</v>
      </c>
      <c r="F9" s="1" t="s">
        <v>82</v>
      </c>
      <c r="H9" s="1" t="s">
        <v>63</v>
      </c>
      <c r="L9" s="1" t="s">
        <v>139</v>
      </c>
    </row>
    <row r="12" spans="1:12" ht="43.5">
      <c r="A12" s="5" t="s">
        <v>19</v>
      </c>
      <c r="B12" s="1" t="s">
        <v>51</v>
      </c>
      <c r="D12" s="1" t="s">
        <v>107</v>
      </c>
      <c r="E12" s="1" t="s">
        <v>67</v>
      </c>
      <c r="F12" s="1" t="s">
        <v>67</v>
      </c>
      <c r="H12" s="1" t="s">
        <v>91</v>
      </c>
      <c r="L12" s="1" t="s">
        <v>67</v>
      </c>
    </row>
    <row r="14" spans="1:12" ht="18">
      <c r="A14" s="5" t="s">
        <v>5</v>
      </c>
      <c r="B14" s="1" t="s">
        <v>33</v>
      </c>
      <c r="D14" s="1" t="s">
        <v>108</v>
      </c>
      <c r="E14" s="1" t="s">
        <v>66</v>
      </c>
      <c r="F14" s="1" t="s">
        <v>83</v>
      </c>
      <c r="H14" s="1" t="s">
        <v>70</v>
      </c>
      <c r="L14" s="1" t="s">
        <v>108</v>
      </c>
    </row>
    <row r="15" spans="1:12" ht="25.5">
      <c r="A15" s="5" t="s">
        <v>2</v>
      </c>
      <c r="B15" s="1" t="s">
        <v>34</v>
      </c>
      <c r="D15" s="1" t="s">
        <v>109</v>
      </c>
      <c r="E15" s="1" t="s">
        <v>85</v>
      </c>
      <c r="F15" s="1" t="s">
        <v>84</v>
      </c>
      <c r="H15" s="1" t="s">
        <v>92</v>
      </c>
      <c r="L15" s="1" t="s">
        <v>140</v>
      </c>
    </row>
    <row r="16" spans="1:12" ht="18">
      <c r="A16" s="5" t="s">
        <v>3</v>
      </c>
      <c r="B16" s="1" t="s">
        <v>35</v>
      </c>
      <c r="D16" s="1" t="s">
        <v>110</v>
      </c>
      <c r="E16" s="1" t="s">
        <v>65</v>
      </c>
      <c r="F16" s="1" t="s">
        <v>65</v>
      </c>
      <c r="H16" s="1" t="s">
        <v>93</v>
      </c>
      <c r="L16" s="1" t="s">
        <v>155</v>
      </c>
    </row>
    <row r="17" ht="18">
      <c r="A17" s="5"/>
    </row>
    <row r="18" spans="1:12" ht="25.5">
      <c r="A18" s="5" t="s">
        <v>43</v>
      </c>
      <c r="B18" s="1" t="s">
        <v>50</v>
      </c>
      <c r="D18" s="1" t="s">
        <v>112</v>
      </c>
      <c r="E18" s="1" t="s">
        <v>68</v>
      </c>
      <c r="F18" s="1" t="s">
        <v>86</v>
      </c>
      <c r="H18" s="1" t="s">
        <v>94</v>
      </c>
      <c r="L18" s="1" t="s">
        <v>141</v>
      </c>
    </row>
    <row r="20" spans="1:12" ht="25.5">
      <c r="A20" s="5" t="s">
        <v>6</v>
      </c>
      <c r="B20" s="1" t="s">
        <v>58</v>
      </c>
      <c r="D20" s="1" t="s">
        <v>111</v>
      </c>
      <c r="E20" s="1" t="s">
        <v>69</v>
      </c>
      <c r="F20" s="1" t="s">
        <v>69</v>
      </c>
      <c r="H20" s="1" t="s">
        <v>95</v>
      </c>
      <c r="L20" s="1" t="s">
        <v>156</v>
      </c>
    </row>
    <row r="21" spans="1:12" ht="15.75">
      <c r="A21" s="6" t="s">
        <v>62</v>
      </c>
      <c r="D21" s="1" t="s">
        <v>63</v>
      </c>
      <c r="E21" s="1" t="s">
        <v>70</v>
      </c>
      <c r="F21" s="1" t="s">
        <v>70</v>
      </c>
      <c r="H21" s="1" t="s">
        <v>63</v>
      </c>
      <c r="L21" s="1" t="s">
        <v>142</v>
      </c>
    </row>
    <row r="22" ht="15.75">
      <c r="A22" s="6"/>
    </row>
    <row r="23" spans="1:12" ht="36">
      <c r="A23" s="5" t="s">
        <v>4</v>
      </c>
      <c r="B23" s="1" t="s">
        <v>47</v>
      </c>
      <c r="D23" s="1" t="s">
        <v>63</v>
      </c>
      <c r="E23" s="1" t="s">
        <v>69</v>
      </c>
      <c r="F23" s="1" t="s">
        <v>69</v>
      </c>
      <c r="H23" s="1" t="s">
        <v>167</v>
      </c>
      <c r="L23" s="1" t="s">
        <v>143</v>
      </c>
    </row>
    <row r="24" spans="1:12" ht="25.5">
      <c r="A24" s="6" t="s">
        <v>60</v>
      </c>
      <c r="B24" s="1" t="s">
        <v>61</v>
      </c>
      <c r="D24" s="1" t="s">
        <v>113</v>
      </c>
      <c r="E24" s="1" t="s">
        <v>63</v>
      </c>
      <c r="F24" s="1" t="s">
        <v>63</v>
      </c>
      <c r="H24" s="1" t="s">
        <v>63</v>
      </c>
      <c r="L24" s="1" t="s">
        <v>143</v>
      </c>
    </row>
    <row r="25" spans="1:12" ht="25.5">
      <c r="A25" s="5" t="s">
        <v>36</v>
      </c>
      <c r="B25" s="1" t="s">
        <v>37</v>
      </c>
      <c r="D25" s="1" t="s">
        <v>114</v>
      </c>
      <c r="E25" s="1" t="s">
        <v>71</v>
      </c>
      <c r="F25" s="1" t="s">
        <v>87</v>
      </c>
      <c r="H25" s="1" t="s">
        <v>168</v>
      </c>
      <c r="L25" s="1" t="s">
        <v>144</v>
      </c>
    </row>
    <row r="26" ht="18">
      <c r="A26" s="5"/>
    </row>
    <row r="27" ht="18">
      <c r="A27" s="5" t="s">
        <v>7</v>
      </c>
    </row>
    <row r="28" spans="1:12" ht="12.75">
      <c r="A28" s="1" t="s">
        <v>13</v>
      </c>
      <c r="B28" s="1" t="s">
        <v>38</v>
      </c>
      <c r="D28" s="1" t="s">
        <v>115</v>
      </c>
      <c r="E28" s="1" t="s">
        <v>38</v>
      </c>
      <c r="F28" s="1" t="s">
        <v>41</v>
      </c>
      <c r="H28" s="1" t="s">
        <v>96</v>
      </c>
      <c r="L28" s="1" t="s">
        <v>38</v>
      </c>
    </row>
    <row r="29" spans="1:12" ht="25.5">
      <c r="A29" s="1" t="s">
        <v>15</v>
      </c>
      <c r="B29" s="1" t="s">
        <v>39</v>
      </c>
      <c r="D29" s="1" t="s">
        <v>115</v>
      </c>
      <c r="E29" s="1" t="s">
        <v>72</v>
      </c>
      <c r="F29" s="1" t="s">
        <v>72</v>
      </c>
      <c r="H29" s="1" t="s">
        <v>169</v>
      </c>
      <c r="L29" s="1" t="s">
        <v>157</v>
      </c>
    </row>
    <row r="30" spans="1:12" ht="12.75">
      <c r="A30" s="1" t="s">
        <v>11</v>
      </c>
      <c r="B30" s="1" t="s">
        <v>40</v>
      </c>
      <c r="D30" s="1" t="s">
        <v>116</v>
      </c>
      <c r="E30" s="1" t="s">
        <v>70</v>
      </c>
      <c r="F30" s="1" t="s">
        <v>70</v>
      </c>
      <c r="H30" s="1" t="s">
        <v>97</v>
      </c>
      <c r="L30" s="1" t="s">
        <v>40</v>
      </c>
    </row>
    <row r="31" spans="1:12" ht="12.75">
      <c r="A31" s="1" t="s">
        <v>12</v>
      </c>
      <c r="B31" s="1" t="s">
        <v>41</v>
      </c>
      <c r="D31" s="1" t="s">
        <v>117</v>
      </c>
      <c r="E31" s="1" t="s">
        <v>73</v>
      </c>
      <c r="F31" s="1" t="s">
        <v>89</v>
      </c>
      <c r="H31" s="1" t="s">
        <v>98</v>
      </c>
      <c r="L31" s="1" t="s">
        <v>158</v>
      </c>
    </row>
    <row r="32" spans="1:12" ht="12.75">
      <c r="A32" s="1" t="s">
        <v>9</v>
      </c>
      <c r="B32" s="1" t="s">
        <v>42</v>
      </c>
      <c r="D32" s="1" t="s">
        <v>40</v>
      </c>
      <c r="E32" s="1" t="s">
        <v>74</v>
      </c>
      <c r="F32" s="1" t="s">
        <v>88</v>
      </c>
      <c r="H32" s="1" t="s">
        <v>70</v>
      </c>
      <c r="L32" s="1" t="s">
        <v>159</v>
      </c>
    </row>
    <row r="33" spans="1:12" ht="25.5">
      <c r="A33" s="1" t="s">
        <v>28</v>
      </c>
      <c r="B33" s="1" t="s">
        <v>44</v>
      </c>
      <c r="D33" s="1" t="s">
        <v>118</v>
      </c>
      <c r="E33" s="1" t="s">
        <v>70</v>
      </c>
      <c r="F33" s="1" t="s">
        <v>70</v>
      </c>
      <c r="H33" s="1" t="s">
        <v>70</v>
      </c>
      <c r="L33" s="1" t="s">
        <v>40</v>
      </c>
    </row>
    <row r="34" spans="1:12" ht="12.75">
      <c r="A34" s="1" t="s">
        <v>16</v>
      </c>
      <c r="B34" s="1" t="s">
        <v>45</v>
      </c>
      <c r="D34" s="1" t="s">
        <v>40</v>
      </c>
      <c r="E34" s="1" t="s">
        <v>70</v>
      </c>
      <c r="F34" s="1" t="s">
        <v>70</v>
      </c>
      <c r="H34" s="1" t="s">
        <v>63</v>
      </c>
      <c r="L34" s="1" t="s">
        <v>40</v>
      </c>
    </row>
    <row r="35" spans="1:12" ht="25.5">
      <c r="A35" s="1" t="s">
        <v>10</v>
      </c>
      <c r="B35" s="1" t="s">
        <v>46</v>
      </c>
      <c r="D35" s="1" t="s">
        <v>119</v>
      </c>
      <c r="E35" s="1" t="s">
        <v>75</v>
      </c>
      <c r="F35" s="1" t="s">
        <v>75</v>
      </c>
      <c r="H35" s="1" t="s">
        <v>102</v>
      </c>
      <c r="L35" s="1" t="s">
        <v>160</v>
      </c>
    </row>
    <row r="36" spans="1:12" ht="12.75">
      <c r="A36" s="1" t="s">
        <v>121</v>
      </c>
      <c r="D36" s="1" t="s">
        <v>122</v>
      </c>
      <c r="H36" s="1" t="s">
        <v>177</v>
      </c>
      <c r="L36" s="1" t="s">
        <v>161</v>
      </c>
    </row>
    <row r="38" spans="1:8" ht="18">
      <c r="A38" s="5" t="s">
        <v>20</v>
      </c>
      <c r="B38" s="1" t="s">
        <v>49</v>
      </c>
      <c r="E38" s="1" t="s">
        <v>9</v>
      </c>
      <c r="F38" s="1" t="s">
        <v>9</v>
      </c>
      <c r="H38" s="1" t="s">
        <v>99</v>
      </c>
    </row>
    <row r="39" spans="2:12" ht="12.75">
      <c r="B39" s="1" t="s">
        <v>48</v>
      </c>
      <c r="D39" s="1" t="s">
        <v>120</v>
      </c>
      <c r="E39" s="1" t="s">
        <v>76</v>
      </c>
      <c r="F39" s="1" t="s">
        <v>76</v>
      </c>
      <c r="H39" s="1" t="s">
        <v>171</v>
      </c>
      <c r="L39" s="1" t="s">
        <v>162</v>
      </c>
    </row>
    <row r="40" spans="4:12" ht="12.75">
      <c r="D40" s="1" t="s">
        <v>123</v>
      </c>
      <c r="H40" s="1" t="s">
        <v>174</v>
      </c>
      <c r="L40" s="1" t="s">
        <v>163</v>
      </c>
    </row>
    <row r="41" spans="4:8" ht="12.75">
      <c r="D41" s="1" t="s">
        <v>124</v>
      </c>
      <c r="H41" s="1" t="s">
        <v>175</v>
      </c>
    </row>
    <row r="42" ht="12.75">
      <c r="D42" s="1" t="s">
        <v>126</v>
      </c>
    </row>
    <row r="43" ht="12.75">
      <c r="D43" s="1" t="s">
        <v>127</v>
      </c>
    </row>
    <row r="44" ht="12.75">
      <c r="D44" s="1" t="s">
        <v>125</v>
      </c>
    </row>
    <row r="45" spans="1:12" ht="18">
      <c r="A45" s="5" t="s">
        <v>53</v>
      </c>
      <c r="B45" s="1" t="s">
        <v>54</v>
      </c>
      <c r="E45" s="1" t="s">
        <v>77</v>
      </c>
      <c r="F45" s="1" t="s">
        <v>90</v>
      </c>
      <c r="H45" s="1" t="s">
        <v>100</v>
      </c>
      <c r="L45" s="1" t="s">
        <v>164</v>
      </c>
    </row>
    <row r="46" spans="2:8" ht="12.75">
      <c r="B46" s="1" t="s">
        <v>55</v>
      </c>
      <c r="D46" s="1" t="s">
        <v>128</v>
      </c>
      <c r="H46" s="1" t="s">
        <v>101</v>
      </c>
    </row>
    <row r="47" spans="4:8" ht="12.75">
      <c r="D47" s="1" t="s">
        <v>129</v>
      </c>
      <c r="H47" s="1" t="s">
        <v>170</v>
      </c>
    </row>
    <row r="48" spans="4:8" ht="12.75">
      <c r="D48" s="1" t="s">
        <v>130</v>
      </c>
      <c r="H48" s="1" t="s">
        <v>172</v>
      </c>
    </row>
    <row r="49" ht="12.75">
      <c r="D49" s="1" t="s">
        <v>131</v>
      </c>
    </row>
    <row r="50" spans="1:12" ht="18">
      <c r="A50" s="5" t="s">
        <v>52</v>
      </c>
      <c r="B50" s="1" t="s">
        <v>14</v>
      </c>
      <c r="E50" s="1" t="s">
        <v>78</v>
      </c>
      <c r="F50" s="1" t="s">
        <v>78</v>
      </c>
      <c r="H50" s="1" t="s">
        <v>103</v>
      </c>
      <c r="L50" s="1" t="s">
        <v>162</v>
      </c>
    </row>
    <row r="51" spans="2:12" ht="25.5">
      <c r="B51" s="1" t="s">
        <v>14</v>
      </c>
      <c r="D51" s="1" t="s">
        <v>132</v>
      </c>
      <c r="E51" s="1" t="s">
        <v>79</v>
      </c>
      <c r="F51" s="1" t="s">
        <v>79</v>
      </c>
      <c r="H51" s="1" t="s">
        <v>173</v>
      </c>
      <c r="L51" s="1" t="s">
        <v>165</v>
      </c>
    </row>
    <row r="52" spans="2:8" ht="12.75">
      <c r="B52" s="1" t="s">
        <v>56</v>
      </c>
      <c r="E52" s="1" t="s">
        <v>80</v>
      </c>
      <c r="F52" s="1" t="s">
        <v>81</v>
      </c>
      <c r="H52" s="1" t="s">
        <v>176</v>
      </c>
    </row>
    <row r="53" spans="2:5" ht="12.75">
      <c r="B53" s="1" t="s">
        <v>57</v>
      </c>
      <c r="E53" s="1" t="s">
        <v>81</v>
      </c>
    </row>
    <row r="54" ht="12.75">
      <c r="B54" s="1" t="s">
        <v>59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29:I152"/>
  <sheetViews>
    <sheetView workbookViewId="0" topLeftCell="A117">
      <selection activeCell="D154" sqref="D154"/>
    </sheetView>
  </sheetViews>
  <sheetFormatPr defaultColWidth="9.140625" defaultRowHeight="12.75"/>
  <cols>
    <col min="4" max="7" width="10.8515625" style="0" customWidth="1"/>
  </cols>
  <sheetData>
    <row r="129" spans="3:7" ht="63.75">
      <c r="C129" s="7"/>
      <c r="D129" s="10" t="s">
        <v>231</v>
      </c>
      <c r="E129" s="10" t="s">
        <v>232</v>
      </c>
      <c r="F129" s="10" t="s">
        <v>241</v>
      </c>
      <c r="G129" s="10" t="s">
        <v>242</v>
      </c>
    </row>
    <row r="130" spans="3:8" ht="12.75">
      <c r="C130" s="7" t="s">
        <v>218</v>
      </c>
      <c r="D130">
        <v>16000</v>
      </c>
      <c r="E130">
        <v>16000</v>
      </c>
      <c r="F130">
        <v>18000</v>
      </c>
      <c r="G130">
        <v>18000</v>
      </c>
      <c r="H130" t="s">
        <v>219</v>
      </c>
    </row>
    <row r="131" spans="3:8" ht="12.75">
      <c r="C131" s="7" t="s">
        <v>214</v>
      </c>
      <c r="D131">
        <v>2</v>
      </c>
      <c r="E131">
        <v>2</v>
      </c>
      <c r="F131">
        <v>2.5</v>
      </c>
      <c r="G131">
        <v>2.5</v>
      </c>
      <c r="H131" t="s">
        <v>220</v>
      </c>
    </row>
    <row r="132" spans="3:8" ht="12.75">
      <c r="C132" s="7" t="s">
        <v>215</v>
      </c>
      <c r="D132">
        <v>0.25</v>
      </c>
      <c r="E132">
        <v>0.25</v>
      </c>
      <c r="F132">
        <v>0.25</v>
      </c>
      <c r="G132">
        <v>0.25</v>
      </c>
      <c r="H132" t="s">
        <v>220</v>
      </c>
    </row>
    <row r="133" spans="3:8" ht="12.75">
      <c r="C133" s="7" t="s">
        <v>216</v>
      </c>
      <c r="D133">
        <f>D131*D132</f>
        <v>0.5</v>
      </c>
      <c r="E133">
        <f>E131*E132</f>
        <v>0.5</v>
      </c>
      <c r="F133">
        <f>F131*F132</f>
        <v>0.625</v>
      </c>
      <c r="G133">
        <f>G131*G132</f>
        <v>0.625</v>
      </c>
      <c r="H133" t="s">
        <v>217</v>
      </c>
    </row>
    <row r="134" spans="3:8" ht="12.75">
      <c r="C134" s="7" t="s">
        <v>222</v>
      </c>
      <c r="D134">
        <f>D130/D133</f>
        <v>32000</v>
      </c>
      <c r="E134">
        <f>E130/E133</f>
        <v>32000</v>
      </c>
      <c r="F134">
        <f>F130/F133</f>
        <v>28800</v>
      </c>
      <c r="G134">
        <f>G130/G133</f>
        <v>28800</v>
      </c>
      <c r="H134" t="s">
        <v>152</v>
      </c>
    </row>
    <row r="136" spans="3:9" ht="12.75">
      <c r="C136" s="7" t="s">
        <v>223</v>
      </c>
      <c r="D136">
        <f>D131*D132</f>
        <v>0.5</v>
      </c>
      <c r="E136">
        <f>E131*E132</f>
        <v>0.5</v>
      </c>
      <c r="F136">
        <f>(1.75+1)*0.5</f>
        <v>1.375</v>
      </c>
      <c r="G136">
        <f>(1.75+1)*0.5</f>
        <v>1.375</v>
      </c>
      <c r="H136" t="s">
        <v>217</v>
      </c>
      <c r="I136" t="s">
        <v>225</v>
      </c>
    </row>
    <row r="137" spans="3:8" ht="12.75">
      <c r="C137" s="7"/>
      <c r="H137" t="s">
        <v>152</v>
      </c>
    </row>
    <row r="138" spans="3:7" ht="12.75">
      <c r="C138" s="7" t="s">
        <v>224</v>
      </c>
      <c r="F138">
        <f>F130/F136</f>
        <v>13090.90909090909</v>
      </c>
      <c r="G138">
        <f>G130/G136</f>
        <v>13090.90909090909</v>
      </c>
    </row>
    <row r="139" spans="3:8" ht="12.75">
      <c r="C139" s="7" t="s">
        <v>233</v>
      </c>
      <c r="D139">
        <v>10</v>
      </c>
      <c r="E139">
        <v>10</v>
      </c>
      <c r="F139">
        <f>1.75*1.75*PI()/4</f>
        <v>2.405281875404685</v>
      </c>
      <c r="G139">
        <f>1.75*1.75*PI()/4</f>
        <v>2.405281875404685</v>
      </c>
      <c r="H139" t="s">
        <v>217</v>
      </c>
    </row>
    <row r="140" spans="3:7" ht="12.75">
      <c r="C140" s="7" t="s">
        <v>243</v>
      </c>
      <c r="D140">
        <v>0</v>
      </c>
      <c r="E140">
        <f>E130/E139</f>
        <v>1600</v>
      </c>
      <c r="F140">
        <v>0</v>
      </c>
      <c r="G140">
        <f>G130/G139</f>
        <v>7483.5303853821815</v>
      </c>
    </row>
    <row r="141" spans="3:9" ht="12.75">
      <c r="C141" s="7" t="s">
        <v>234</v>
      </c>
      <c r="D141" s="13">
        <v>1</v>
      </c>
      <c r="E141" s="13">
        <f>0.3*E144</f>
        <v>330000</v>
      </c>
      <c r="F141" s="13">
        <v>1</v>
      </c>
      <c r="G141" s="13">
        <f>0.3*G144</f>
        <v>330000</v>
      </c>
      <c r="H141" t="s">
        <v>152</v>
      </c>
      <c r="I141" t="s">
        <v>235</v>
      </c>
    </row>
    <row r="142" spans="3:7" ht="12.75">
      <c r="C142" s="7" t="s">
        <v>236</v>
      </c>
      <c r="D142">
        <v>0.025</v>
      </c>
      <c r="E142">
        <v>0.025</v>
      </c>
      <c r="F142">
        <v>0.125</v>
      </c>
      <c r="G142">
        <v>0.125</v>
      </c>
    </row>
    <row r="143" spans="3:8" ht="12.75">
      <c r="C143" s="7" t="s">
        <v>237</v>
      </c>
      <c r="D143" s="13">
        <f>D139*D141/D142</f>
        <v>400</v>
      </c>
      <c r="E143" s="13">
        <f>E139*E141/E142</f>
        <v>132000000</v>
      </c>
      <c r="F143" s="13">
        <f>F139*F141/F142</f>
        <v>19.24225500323748</v>
      </c>
      <c r="G143" s="13">
        <f>G139*G141/G142</f>
        <v>6349944.151068369</v>
      </c>
      <c r="H143" t="s">
        <v>227</v>
      </c>
    </row>
    <row r="144" spans="3:9" ht="12.75">
      <c r="C144" s="7" t="s">
        <v>238</v>
      </c>
      <c r="D144" s="13">
        <v>1100000</v>
      </c>
      <c r="E144" s="13">
        <v>1100000</v>
      </c>
      <c r="F144" s="13">
        <v>1100000</v>
      </c>
      <c r="G144" s="13">
        <v>1100000</v>
      </c>
      <c r="H144" t="s">
        <v>152</v>
      </c>
      <c r="I144" t="s">
        <v>228</v>
      </c>
    </row>
    <row r="145" spans="3:7" ht="12.75">
      <c r="C145" s="7" t="s">
        <v>240</v>
      </c>
      <c r="D145">
        <v>0.075</v>
      </c>
      <c r="E145">
        <v>0.075</v>
      </c>
      <c r="F145">
        <v>0.075</v>
      </c>
      <c r="G145">
        <v>0.075</v>
      </c>
    </row>
    <row r="146" spans="3:8" ht="12.75">
      <c r="C146" s="7" t="s">
        <v>226</v>
      </c>
      <c r="D146" s="13">
        <f>D136*D144/D145</f>
        <v>7333333.333333334</v>
      </c>
      <c r="E146" s="13">
        <f>E136*E144/E145</f>
        <v>7333333.333333334</v>
      </c>
      <c r="F146" s="13">
        <f>F136*F144/F145</f>
        <v>20166666.666666668</v>
      </c>
      <c r="G146" s="13">
        <f>G136*G144/G145</f>
        <v>20166666.666666668</v>
      </c>
      <c r="H146" t="s">
        <v>227</v>
      </c>
    </row>
    <row r="147" spans="3:8" ht="12.75">
      <c r="C147" s="7" t="s">
        <v>239</v>
      </c>
      <c r="D147" s="13">
        <f>D146+D143</f>
        <v>7333733.333333334</v>
      </c>
      <c r="E147" s="13">
        <f>E146+E143</f>
        <v>139333333.33333334</v>
      </c>
      <c r="F147" s="13">
        <f>F146+F143</f>
        <v>20166685.90892167</v>
      </c>
      <c r="G147" s="13">
        <f>G146+G143</f>
        <v>26516610.81773504</v>
      </c>
      <c r="H147" t="s">
        <v>227</v>
      </c>
    </row>
    <row r="148" spans="3:7" ht="12.75">
      <c r="C148" s="7" t="s">
        <v>229</v>
      </c>
      <c r="D148">
        <v>2</v>
      </c>
      <c r="E148">
        <v>2</v>
      </c>
      <c r="F148">
        <v>1</v>
      </c>
      <c r="G148">
        <v>1</v>
      </c>
    </row>
    <row r="149" spans="3:8" ht="12.75">
      <c r="C149" s="7" t="s">
        <v>230</v>
      </c>
      <c r="D149" s="13">
        <f>D147/D148</f>
        <v>3666866.666666667</v>
      </c>
      <c r="E149" s="13">
        <f>E147/E148</f>
        <v>69666666.66666667</v>
      </c>
      <c r="F149" s="13">
        <f>F147/F148</f>
        <v>20166685.90892167</v>
      </c>
      <c r="G149" s="13">
        <f>G147/G148</f>
        <v>26516610.81773504</v>
      </c>
      <c r="H149" t="s">
        <v>227</v>
      </c>
    </row>
    <row r="151" ht="12.75">
      <c r="C151" s="7" t="s">
        <v>244</v>
      </c>
    </row>
    <row r="152" ht="12.75">
      <c r="C152" s="7" t="s">
        <v>245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9:F41"/>
  <sheetViews>
    <sheetView workbookViewId="0" topLeftCell="A10">
      <selection activeCell="B43" sqref="B43"/>
    </sheetView>
  </sheetViews>
  <sheetFormatPr defaultColWidth="9.140625" defaultRowHeight="12.75"/>
  <cols>
    <col min="3" max="3" width="12.421875" style="0" bestFit="1" customWidth="1"/>
  </cols>
  <sheetData>
    <row r="9" ht="12.75">
      <c r="C9" t="s">
        <v>137</v>
      </c>
    </row>
    <row r="13" spans="3:6" ht="12.75">
      <c r="C13" t="s">
        <v>133</v>
      </c>
      <c r="D13">
        <v>12</v>
      </c>
      <c r="E13">
        <v>3</v>
      </c>
      <c r="F13">
        <f>E13*D13</f>
        <v>36</v>
      </c>
    </row>
    <row r="14" spans="3:6" ht="12.75">
      <c r="C14" t="s">
        <v>134</v>
      </c>
      <c r="D14">
        <v>14</v>
      </c>
      <c r="E14">
        <v>6</v>
      </c>
      <c r="F14">
        <f>E14*D14</f>
        <v>84</v>
      </c>
    </row>
    <row r="15" spans="3:6" ht="12.75">
      <c r="C15" t="s">
        <v>136</v>
      </c>
      <c r="D15">
        <v>10</v>
      </c>
      <c r="E15">
        <v>6</v>
      </c>
      <c r="F15">
        <f>E15*D15</f>
        <v>60</v>
      </c>
    </row>
    <row r="16" spans="3:6" ht="12.75">
      <c r="C16" t="s">
        <v>135</v>
      </c>
      <c r="D16">
        <v>14</v>
      </c>
      <c r="E16">
        <v>3</v>
      </c>
      <c r="F16">
        <f>E16*D16</f>
        <v>42</v>
      </c>
    </row>
    <row r="17" spans="4:6" ht="12.75">
      <c r="D17">
        <f>SUM(D13:D16)</f>
        <v>50</v>
      </c>
      <c r="F17">
        <f>SUM(F13:F16)</f>
        <v>222</v>
      </c>
    </row>
    <row r="18" spans="3:4" ht="12.75">
      <c r="C18" s="7" t="s">
        <v>138</v>
      </c>
      <c r="D18">
        <f>D17-D13/2-D16/2</f>
        <v>37</v>
      </c>
    </row>
    <row r="35" spans="2:3" ht="12.75">
      <c r="B35" t="s">
        <v>147</v>
      </c>
      <c r="C35">
        <v>0.05</v>
      </c>
    </row>
    <row r="36" spans="2:3" ht="12.75">
      <c r="B36" t="s">
        <v>148</v>
      </c>
      <c r="C36">
        <v>0.45</v>
      </c>
    </row>
    <row r="37" spans="2:3" ht="12.75">
      <c r="B37" t="s">
        <v>149</v>
      </c>
      <c r="C37">
        <f>C35+C36</f>
        <v>0.5</v>
      </c>
    </row>
    <row r="39" spans="2:4" ht="12.75">
      <c r="B39" t="s">
        <v>153</v>
      </c>
      <c r="C39">
        <v>100000</v>
      </c>
      <c r="D39" t="s">
        <v>152</v>
      </c>
    </row>
    <row r="40" spans="2:4" ht="12.75">
      <c r="B40" t="s">
        <v>150</v>
      </c>
      <c r="C40">
        <v>28000000</v>
      </c>
      <c r="D40" t="s">
        <v>152</v>
      </c>
    </row>
    <row r="41" spans="2:4" ht="12.75">
      <c r="B41" t="s">
        <v>151</v>
      </c>
      <c r="C41">
        <f>C37/(C35/C39+C36/C40)</f>
        <v>968858.1314878892</v>
      </c>
      <c r="D41" t="s">
        <v>152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</dc:creator>
  <cp:keywords/>
  <dc:description/>
  <cp:lastModifiedBy>ban</cp:lastModifiedBy>
  <dcterms:created xsi:type="dcterms:W3CDTF">2007-05-08T13:18:04Z</dcterms:created>
  <dcterms:modified xsi:type="dcterms:W3CDTF">2007-05-14T15:29:54Z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