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60" windowHeight="12150" activeTab="0"/>
  </bookViews>
  <sheets>
    <sheet name="New weld Analysis calcs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<sst xmlns="http://schemas.openxmlformats.org/spreadsheetml/2006/main" count="64" uniqueCount="41">
  <si>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NEW WELD ANALYSIS</t>
  </si>
  <si>
    <t>Avg. Compressive running load</t>
  </si>
  <si>
    <t>lbs/in</t>
  </si>
  <si>
    <t>Avg. Shear Running Load</t>
  </si>
  <si>
    <t>Geometry</t>
  </si>
  <si>
    <t>shim width (W)</t>
  </si>
  <si>
    <t>in</t>
  </si>
  <si>
    <t>shear shim thickness (t)</t>
  </si>
  <si>
    <t>compressive puck thickness</t>
  </si>
  <si>
    <t>compressive puck diameter (d)</t>
  </si>
  <si>
    <t>Puck Area</t>
  </si>
  <si>
    <t>in^2</t>
  </si>
  <si>
    <t>Location of hole</t>
  </si>
  <si>
    <t>distance to hole from edge (e)</t>
  </si>
  <si>
    <t>e-d/2</t>
  </si>
  <si>
    <t>tearout area (2*(e-d/2)*t</t>
  </si>
  <si>
    <t>friction (sst on sst)</t>
  </si>
  <si>
    <t>Stresses</t>
  </si>
  <si>
    <t>shear force on shim</t>
  </si>
  <si>
    <t>lbs</t>
  </si>
  <si>
    <t>compressive force on puck</t>
  </si>
  <si>
    <t>Compressive stress on puck</t>
  </si>
  <si>
    <t>psi</t>
  </si>
  <si>
    <t>shear force from friction on puck</t>
  </si>
  <si>
    <t xml:space="preserve">shear tearout </t>
  </si>
  <si>
    <t>snom = P/t/(W-d)</t>
  </si>
  <si>
    <t>d/W</t>
  </si>
  <si>
    <t>Kt = 3-3.13*(d/W) +3.66*(d/W)^2…</t>
  </si>
  <si>
    <t>smax = Kt*snom</t>
  </si>
  <si>
    <t>L shim (shim length)</t>
  </si>
  <si>
    <t>holes in shim</t>
  </si>
  <si>
    <t>Spacing (L)</t>
  </si>
  <si>
    <t>d/L</t>
  </si>
  <si>
    <t>Kt = 3-3.13*(d/L) +3.057*(d/L)^2…</t>
  </si>
  <si>
    <t>Weld</t>
  </si>
  <si>
    <t>weld size</t>
  </si>
  <si>
    <t>Average weld Stress</t>
  </si>
  <si>
    <t>If multiple holes in one shim</t>
  </si>
  <si>
    <t>gap between shims</t>
  </si>
  <si>
    <t>lb</t>
  </si>
  <si>
    <t>Stress Concentraion a single around hole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</si>
</sst>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8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66675</xdr:rowOff>
    </xdr:from>
    <xdr:to>
      <xdr:col>11</xdr:col>
      <xdr:colOff>476250</xdr:colOff>
      <xdr:row>16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467225" y="714375"/>
          <a:ext cx="434340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8</xdr:row>
      <xdr:rowOff>19050</xdr:rowOff>
    </xdr:from>
    <xdr:to>
      <xdr:col>7</xdr:col>
      <xdr:colOff>180975</xdr:colOff>
      <xdr:row>13</xdr:row>
      <xdr:rowOff>19050</xdr:rowOff>
    </xdr:to>
    <xdr:sp>
      <xdr:nvSpPr>
        <xdr:cNvPr id="2" name="Oval 2"/>
        <xdr:cNvSpPr>
          <a:spLocks/>
        </xdr:cNvSpPr>
      </xdr:nvSpPr>
      <xdr:spPr>
        <a:xfrm>
          <a:off x="5267325" y="1314450"/>
          <a:ext cx="809625" cy="809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</xdr:row>
      <xdr:rowOff>85725</xdr:rowOff>
    </xdr:from>
    <xdr:to>
      <xdr:col>6</xdr:col>
      <xdr:colOff>76200</xdr:colOff>
      <xdr:row>8</xdr:row>
      <xdr:rowOff>123825</xdr:rowOff>
    </xdr:to>
    <xdr:sp>
      <xdr:nvSpPr>
        <xdr:cNvPr id="3" name="Line 3"/>
        <xdr:cNvSpPr>
          <a:spLocks/>
        </xdr:cNvSpPr>
      </xdr:nvSpPr>
      <xdr:spPr>
        <a:xfrm flipH="1" flipV="1">
          <a:off x="4248150" y="571500"/>
          <a:ext cx="11144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12</xdr:row>
      <xdr:rowOff>76200</xdr:rowOff>
    </xdr:from>
    <xdr:to>
      <xdr:col>6</xdr:col>
      <xdr:colOff>95250</xdr:colOff>
      <xdr:row>18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4152900" y="2019300"/>
          <a:ext cx="12287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</xdr:row>
      <xdr:rowOff>123825</xdr:rowOff>
    </xdr:from>
    <xdr:to>
      <xdr:col>6</xdr:col>
      <xdr:colOff>371475</xdr:colOff>
      <xdr:row>2</xdr:row>
      <xdr:rowOff>123825</xdr:rowOff>
    </xdr:to>
    <xdr:sp>
      <xdr:nvSpPr>
        <xdr:cNvPr id="5" name="Line 5"/>
        <xdr:cNvSpPr>
          <a:spLocks/>
        </xdr:cNvSpPr>
      </xdr:nvSpPr>
      <xdr:spPr>
        <a:xfrm>
          <a:off x="4486275" y="4476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0</xdr:row>
      <xdr:rowOff>104775</xdr:rowOff>
    </xdr:from>
    <xdr:to>
      <xdr:col>6</xdr:col>
      <xdr:colOff>381000</xdr:colOff>
      <xdr:row>7</xdr:row>
      <xdr:rowOff>104775</xdr:rowOff>
    </xdr:to>
    <xdr:sp>
      <xdr:nvSpPr>
        <xdr:cNvPr id="6" name="Line 6"/>
        <xdr:cNvSpPr>
          <a:spLocks/>
        </xdr:cNvSpPr>
      </xdr:nvSpPr>
      <xdr:spPr>
        <a:xfrm flipH="1" flipV="1">
          <a:off x="5667375" y="10477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123825</xdr:rowOff>
    </xdr:from>
    <xdr:to>
      <xdr:col>4</xdr:col>
      <xdr:colOff>400050</xdr:colOff>
      <xdr:row>4</xdr:row>
      <xdr:rowOff>38100</xdr:rowOff>
    </xdr:to>
    <xdr:sp>
      <xdr:nvSpPr>
        <xdr:cNvPr id="7" name="Line 7"/>
        <xdr:cNvSpPr>
          <a:spLocks/>
        </xdr:cNvSpPr>
      </xdr:nvSpPr>
      <xdr:spPr>
        <a:xfrm flipV="1">
          <a:off x="4467225" y="1238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152400</xdr:rowOff>
    </xdr:from>
    <xdr:to>
      <xdr:col>6</xdr:col>
      <xdr:colOff>190500</xdr:colOff>
      <xdr:row>2</xdr:row>
      <xdr:rowOff>57150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886325" y="152400"/>
          <a:ext cx="590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66675</xdr:colOff>
      <xdr:row>10</xdr:row>
      <xdr:rowOff>114300</xdr:rowOff>
    </xdr:from>
    <xdr:to>
      <xdr:col>12</xdr:col>
      <xdr:colOff>209550</xdr:colOff>
      <xdr:row>10</xdr:row>
      <xdr:rowOff>114300</xdr:rowOff>
    </xdr:to>
    <xdr:sp>
      <xdr:nvSpPr>
        <xdr:cNvPr id="9" name="Line 9"/>
        <xdr:cNvSpPr>
          <a:spLocks/>
        </xdr:cNvSpPr>
      </xdr:nvSpPr>
      <xdr:spPr>
        <a:xfrm>
          <a:off x="7181850" y="1733550"/>
          <a:ext cx="1971675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7</xdr:row>
      <xdr:rowOff>66675</xdr:rowOff>
    </xdr:from>
    <xdr:to>
      <xdr:col>11</xdr:col>
      <xdr:colOff>285750</xdr:colOff>
      <xdr:row>9</xdr:row>
      <xdr:rowOff>133350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448550" y="1200150"/>
          <a:ext cx="11715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Load</a:t>
          </a:r>
        </a:p>
      </xdr:txBody>
    </xdr:sp>
    <xdr:clientData/>
  </xdr:twoCellAnchor>
  <xdr:twoCellAnchor>
    <xdr:from>
      <xdr:col>4</xdr:col>
      <xdr:colOff>390525</xdr:colOff>
      <xdr:row>7</xdr:row>
      <xdr:rowOff>76200</xdr:rowOff>
    </xdr:from>
    <xdr:to>
      <xdr:col>6</xdr:col>
      <xdr:colOff>142875</xdr:colOff>
      <xdr:row>13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457700" y="1209675"/>
          <a:ext cx="9715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40 degree tearout</a:t>
          </a:r>
        </a:p>
      </xdr:txBody>
    </xdr:sp>
    <xdr:clientData/>
  </xdr:twoCellAnchor>
  <xdr:twoCellAnchor>
    <xdr:from>
      <xdr:col>7</xdr:col>
      <xdr:colOff>76200</xdr:colOff>
      <xdr:row>12</xdr:row>
      <xdr:rowOff>38100</xdr:rowOff>
    </xdr:from>
    <xdr:to>
      <xdr:col>7</xdr:col>
      <xdr:colOff>514350</xdr:colOff>
      <xdr:row>14</xdr:row>
      <xdr:rowOff>133350</xdr:rowOff>
    </xdr:to>
    <xdr:sp>
      <xdr:nvSpPr>
        <xdr:cNvPr id="12" name="Line 12"/>
        <xdr:cNvSpPr>
          <a:spLocks/>
        </xdr:cNvSpPr>
      </xdr:nvSpPr>
      <xdr:spPr>
        <a:xfrm flipH="1" flipV="1">
          <a:off x="5972175" y="1981200"/>
          <a:ext cx="438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13</xdr:row>
      <xdr:rowOff>66675</xdr:rowOff>
    </xdr:from>
    <xdr:to>
      <xdr:col>10</xdr:col>
      <xdr:colOff>180975</xdr:colOff>
      <xdr:row>15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467475" y="2171700"/>
          <a:ext cx="1438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Hole Diameter</a:t>
          </a:r>
        </a:p>
      </xdr:txBody>
    </xdr:sp>
    <xdr:clientData/>
  </xdr:twoCellAnchor>
  <xdr:twoCellAnchor>
    <xdr:from>
      <xdr:col>4</xdr:col>
      <xdr:colOff>476250</xdr:colOff>
      <xdr:row>21</xdr:row>
      <xdr:rowOff>114300</xdr:rowOff>
    </xdr:from>
    <xdr:to>
      <xdr:col>11</xdr:col>
      <xdr:colOff>504825</xdr:colOff>
      <xdr:row>25</xdr:row>
      <xdr:rowOff>104775</xdr:rowOff>
    </xdr:to>
    <xdr:sp>
      <xdr:nvSpPr>
        <xdr:cNvPr id="14" name="Rectangle 14"/>
        <xdr:cNvSpPr>
          <a:spLocks/>
        </xdr:cNvSpPr>
      </xdr:nvSpPr>
      <xdr:spPr>
        <a:xfrm>
          <a:off x="4543425" y="3514725"/>
          <a:ext cx="42957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21</xdr:row>
      <xdr:rowOff>85725</xdr:rowOff>
    </xdr:from>
    <xdr:to>
      <xdr:col>12</xdr:col>
      <xdr:colOff>581025</xdr:colOff>
      <xdr:row>25</xdr:row>
      <xdr:rowOff>114300</xdr:rowOff>
    </xdr:to>
    <xdr:sp>
      <xdr:nvSpPr>
        <xdr:cNvPr id="15" name="AutoShape 15"/>
        <xdr:cNvSpPr>
          <a:spLocks/>
        </xdr:cNvSpPr>
      </xdr:nvSpPr>
      <xdr:spPr>
        <a:xfrm>
          <a:off x="8839200" y="3486150"/>
          <a:ext cx="685800" cy="67627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21</xdr:row>
      <xdr:rowOff>123825</xdr:rowOff>
    </xdr:from>
    <xdr:to>
      <xdr:col>4</xdr:col>
      <xdr:colOff>476250</xdr:colOff>
      <xdr:row>25</xdr:row>
      <xdr:rowOff>95250</xdr:rowOff>
    </xdr:to>
    <xdr:sp>
      <xdr:nvSpPr>
        <xdr:cNvPr id="16" name="AutoShape 16"/>
        <xdr:cNvSpPr>
          <a:spLocks/>
        </xdr:cNvSpPr>
      </xdr:nvSpPr>
      <xdr:spPr>
        <a:xfrm flipH="1" flipV="1">
          <a:off x="3829050" y="3524250"/>
          <a:ext cx="714375" cy="6191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21</xdr:row>
      <xdr:rowOff>142875</xdr:rowOff>
    </xdr:from>
    <xdr:to>
      <xdr:col>4</xdr:col>
      <xdr:colOff>457200</xdr:colOff>
      <xdr:row>23</xdr:row>
      <xdr:rowOff>123825</xdr:rowOff>
    </xdr:to>
    <xdr:sp>
      <xdr:nvSpPr>
        <xdr:cNvPr id="17" name="Line 17"/>
        <xdr:cNvSpPr>
          <a:spLocks/>
        </xdr:cNvSpPr>
      </xdr:nvSpPr>
      <xdr:spPr>
        <a:xfrm flipV="1">
          <a:off x="4181475" y="3543300"/>
          <a:ext cx="342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23</xdr:row>
      <xdr:rowOff>85725</xdr:rowOff>
    </xdr:from>
    <xdr:to>
      <xdr:col>13</xdr:col>
      <xdr:colOff>476250</xdr:colOff>
      <xdr:row>23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8058150" y="3810000"/>
          <a:ext cx="1971675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21</xdr:row>
      <xdr:rowOff>38100</xdr:rowOff>
    </xdr:from>
    <xdr:to>
      <xdr:col>7</xdr:col>
      <xdr:colOff>66675</xdr:colOff>
      <xdr:row>26</xdr:row>
      <xdr:rowOff>38100</xdr:rowOff>
    </xdr:to>
    <xdr:sp>
      <xdr:nvSpPr>
        <xdr:cNvPr id="19" name="Rectangle 19"/>
        <xdr:cNvSpPr>
          <a:spLocks/>
        </xdr:cNvSpPr>
      </xdr:nvSpPr>
      <xdr:spPr>
        <a:xfrm>
          <a:off x="5276850" y="3438525"/>
          <a:ext cx="685800" cy="809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8</xdr:row>
      <xdr:rowOff>85725</xdr:rowOff>
    </xdr:from>
    <xdr:to>
      <xdr:col>7</xdr:col>
      <xdr:colOff>28575</xdr:colOff>
      <xdr:row>12</xdr:row>
      <xdr:rowOff>114300</xdr:rowOff>
    </xdr:to>
    <xdr:sp>
      <xdr:nvSpPr>
        <xdr:cNvPr id="20" name="Oval 20"/>
        <xdr:cNvSpPr>
          <a:spLocks/>
        </xdr:cNvSpPr>
      </xdr:nvSpPr>
      <xdr:spPr>
        <a:xfrm>
          <a:off x="5276850" y="1381125"/>
          <a:ext cx="647700" cy="6762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27</xdr:row>
      <xdr:rowOff>123825</xdr:rowOff>
    </xdr:from>
    <xdr:to>
      <xdr:col>8</xdr:col>
      <xdr:colOff>504825</xdr:colOff>
      <xdr:row>46</xdr:row>
      <xdr:rowOff>114300</xdr:rowOff>
    </xdr:to>
    <xdr:sp>
      <xdr:nvSpPr>
        <xdr:cNvPr id="21" name="Rectangle 21"/>
        <xdr:cNvSpPr>
          <a:spLocks/>
        </xdr:cNvSpPr>
      </xdr:nvSpPr>
      <xdr:spPr>
        <a:xfrm>
          <a:off x="4848225" y="4495800"/>
          <a:ext cx="2162175" cy="3067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38100</xdr:rowOff>
    </xdr:from>
    <xdr:to>
      <xdr:col>7</xdr:col>
      <xdr:colOff>314325</xdr:colOff>
      <xdr:row>33</xdr:row>
      <xdr:rowOff>0</xdr:rowOff>
    </xdr:to>
    <xdr:sp>
      <xdr:nvSpPr>
        <xdr:cNvPr id="22" name="Oval 22"/>
        <xdr:cNvSpPr>
          <a:spLocks/>
        </xdr:cNvSpPr>
      </xdr:nvSpPr>
      <xdr:spPr>
        <a:xfrm>
          <a:off x="5600700" y="4733925"/>
          <a:ext cx="609600" cy="609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41</xdr:row>
      <xdr:rowOff>104775</xdr:rowOff>
    </xdr:from>
    <xdr:to>
      <xdr:col>7</xdr:col>
      <xdr:colOff>304800</xdr:colOff>
      <xdr:row>45</xdr:row>
      <xdr:rowOff>66675</xdr:rowOff>
    </xdr:to>
    <xdr:sp>
      <xdr:nvSpPr>
        <xdr:cNvPr id="23" name="Oval 24"/>
        <xdr:cNvSpPr>
          <a:spLocks/>
        </xdr:cNvSpPr>
      </xdr:nvSpPr>
      <xdr:spPr>
        <a:xfrm>
          <a:off x="5591175" y="6743700"/>
          <a:ext cx="609600" cy="609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36</xdr:row>
      <xdr:rowOff>76200</xdr:rowOff>
    </xdr:from>
    <xdr:to>
      <xdr:col>11</xdr:col>
      <xdr:colOff>447675</xdr:colOff>
      <xdr:row>36</xdr:row>
      <xdr:rowOff>76200</xdr:rowOff>
    </xdr:to>
    <xdr:sp>
      <xdr:nvSpPr>
        <xdr:cNvPr id="24" name="Line 25"/>
        <xdr:cNvSpPr>
          <a:spLocks/>
        </xdr:cNvSpPr>
      </xdr:nvSpPr>
      <xdr:spPr>
        <a:xfrm>
          <a:off x="6696075" y="5905500"/>
          <a:ext cx="2085975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35</xdr:row>
      <xdr:rowOff>38100</xdr:rowOff>
    </xdr:from>
    <xdr:to>
      <xdr:col>7</xdr:col>
      <xdr:colOff>304800</xdr:colOff>
      <xdr:row>39</xdr:row>
      <xdr:rowOff>0</xdr:rowOff>
    </xdr:to>
    <xdr:sp>
      <xdr:nvSpPr>
        <xdr:cNvPr id="25" name="Oval 29"/>
        <xdr:cNvSpPr>
          <a:spLocks/>
        </xdr:cNvSpPr>
      </xdr:nvSpPr>
      <xdr:spPr>
        <a:xfrm>
          <a:off x="5591175" y="5705475"/>
          <a:ext cx="609600" cy="609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40</xdr:row>
      <xdr:rowOff>9525</xdr:rowOff>
    </xdr:from>
    <xdr:to>
      <xdr:col>7</xdr:col>
      <xdr:colOff>352425</xdr:colOff>
      <xdr:row>41</xdr:row>
      <xdr:rowOff>66675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5676900" y="6486525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1</xdr:col>
      <xdr:colOff>19050</xdr:colOff>
      <xdr:row>34</xdr:row>
      <xdr:rowOff>66675</xdr:rowOff>
    </xdr:from>
    <xdr:to>
      <xdr:col>5</xdr:col>
      <xdr:colOff>19050</xdr:colOff>
      <xdr:row>34</xdr:row>
      <xdr:rowOff>66675</xdr:rowOff>
    </xdr:to>
    <xdr:sp>
      <xdr:nvSpPr>
        <xdr:cNvPr id="27" name="Line 28"/>
        <xdr:cNvSpPr>
          <a:spLocks/>
        </xdr:cNvSpPr>
      </xdr:nvSpPr>
      <xdr:spPr>
        <a:xfrm flipV="1">
          <a:off x="1924050" y="5572125"/>
          <a:ext cx="2771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36</xdr:row>
      <xdr:rowOff>85725</xdr:rowOff>
    </xdr:from>
    <xdr:to>
      <xdr:col>6</xdr:col>
      <xdr:colOff>581025</xdr:colOff>
      <xdr:row>43</xdr:row>
      <xdr:rowOff>66675</xdr:rowOff>
    </xdr:to>
    <xdr:sp>
      <xdr:nvSpPr>
        <xdr:cNvPr id="28" name="Line 26"/>
        <xdr:cNvSpPr>
          <a:spLocks/>
        </xdr:cNvSpPr>
      </xdr:nvSpPr>
      <xdr:spPr>
        <a:xfrm>
          <a:off x="5867400" y="59150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7"/>
  <sheetViews>
    <sheetView tabSelected="1" zoomScale="85" zoomScaleNormal="85" workbookViewId="0" topLeftCell="A1">
      <selection activeCell="D14" sqref="D14"/>
    </sheetView>
  </sheetViews>
  <sheetFormatPr defaultColWidth="9.140625" defaultRowHeight="12.75"/>
  <cols>
    <col min="1" max="1" width="28.57421875" style="0" bestFit="1" customWidth="1"/>
    <col min="2" max="2" width="14.140625" style="0" customWidth="1"/>
  </cols>
  <sheetData>
    <row r="2" ht="12.75">
      <c r="A2" t="s">
        <v>0</v>
      </c>
    </row>
    <row r="4" spans="1:3" ht="12.75">
      <c r="A4" s="1" t="s">
        <v>1</v>
      </c>
      <c r="B4" s="10">
        <v>12000</v>
      </c>
      <c r="C4" t="s">
        <v>2</v>
      </c>
    </row>
    <row r="5" spans="1:3" ht="12.75">
      <c r="A5" s="1" t="s">
        <v>3</v>
      </c>
      <c r="B5" s="10">
        <v>4200</v>
      </c>
      <c r="C5" t="s">
        <v>2</v>
      </c>
    </row>
    <row r="7" ht="12.75">
      <c r="A7" s="2" t="s">
        <v>4</v>
      </c>
    </row>
    <row r="8" spans="1:3" ht="12.75">
      <c r="A8" t="s">
        <v>38</v>
      </c>
      <c r="B8" s="10">
        <v>0.25</v>
      </c>
      <c r="C8" t="s">
        <v>6</v>
      </c>
    </row>
    <row r="9" spans="1:3" ht="12.75">
      <c r="A9" s="1" t="s">
        <v>5</v>
      </c>
      <c r="B9" s="10">
        <v>4</v>
      </c>
      <c r="C9" t="s">
        <v>6</v>
      </c>
    </row>
    <row r="10" spans="1:3" ht="12.75">
      <c r="A10" s="1" t="s">
        <v>7</v>
      </c>
      <c r="B10" s="10">
        <v>0.425</v>
      </c>
      <c r="C10" t="s">
        <v>6</v>
      </c>
    </row>
    <row r="11" spans="1:3" ht="12.75">
      <c r="A11" t="s">
        <v>8</v>
      </c>
      <c r="B11" s="10">
        <v>0.5</v>
      </c>
      <c r="C11" t="s">
        <v>6</v>
      </c>
    </row>
    <row r="12" spans="1:3" ht="12.75">
      <c r="A12" s="1" t="s">
        <v>9</v>
      </c>
      <c r="B12" s="10">
        <v>1.5</v>
      </c>
      <c r="C12" t="s">
        <v>6</v>
      </c>
    </row>
    <row r="13" spans="1:3" ht="12.75">
      <c r="A13" t="s">
        <v>10</v>
      </c>
      <c r="B13">
        <f>PI()*B12^2/4</f>
        <v>1.7671458676442586</v>
      </c>
      <c r="C13" t="s">
        <v>11</v>
      </c>
    </row>
    <row r="15" ht="12.75">
      <c r="A15" s="2" t="s">
        <v>12</v>
      </c>
    </row>
    <row r="16" spans="1:3" ht="12.75">
      <c r="A16" s="1" t="s">
        <v>13</v>
      </c>
      <c r="B16" s="10">
        <v>1.5</v>
      </c>
      <c r="C16" t="s">
        <v>6</v>
      </c>
    </row>
    <row r="17" spans="1:3" ht="12.75">
      <c r="A17" t="s">
        <v>14</v>
      </c>
      <c r="B17">
        <f>B16-B12/2</f>
        <v>0.75</v>
      </c>
      <c r="C17" t="s">
        <v>6</v>
      </c>
    </row>
    <row r="18" spans="1:3" ht="12.75">
      <c r="A18" s="1" t="s">
        <v>15</v>
      </c>
      <c r="B18">
        <f>2*B17*B10</f>
        <v>0.6375</v>
      </c>
      <c r="C18" t="s">
        <v>6</v>
      </c>
    </row>
    <row r="19" spans="1:3" ht="12.75">
      <c r="A19" s="1" t="s">
        <v>16</v>
      </c>
      <c r="B19">
        <v>0.3</v>
      </c>
      <c r="C19" t="s">
        <v>6</v>
      </c>
    </row>
    <row r="21" ht="12.75">
      <c r="A21" s="2" t="s">
        <v>17</v>
      </c>
    </row>
    <row r="22" spans="1:3" ht="12.75">
      <c r="A22" s="1" t="s">
        <v>18</v>
      </c>
      <c r="B22">
        <f>B5*(B9+B8)</f>
        <v>17850</v>
      </c>
      <c r="C22" s="3" t="s">
        <v>19</v>
      </c>
    </row>
    <row r="23" spans="1:3" ht="12.75">
      <c r="A23" s="1" t="s">
        <v>20</v>
      </c>
      <c r="B23">
        <f>B4*(B9+B8)</f>
        <v>51000</v>
      </c>
      <c r="C23" t="s">
        <v>19</v>
      </c>
    </row>
    <row r="24" spans="1:3" ht="12.75">
      <c r="A24" s="4" t="s">
        <v>21</v>
      </c>
      <c r="B24" s="5">
        <f>B23/B13</f>
        <v>28860.096347330356</v>
      </c>
      <c r="C24" s="5" t="s">
        <v>22</v>
      </c>
    </row>
    <row r="26" spans="1:3" ht="12.75">
      <c r="A26" s="1" t="s">
        <v>23</v>
      </c>
      <c r="B26">
        <f>B23*B19</f>
        <v>15300</v>
      </c>
      <c r="C26" t="s">
        <v>19</v>
      </c>
    </row>
    <row r="27" spans="1:3" ht="12.75">
      <c r="A27" s="4" t="s">
        <v>24</v>
      </c>
      <c r="B27" s="5">
        <f>B26/B18</f>
        <v>24000</v>
      </c>
      <c r="C27" s="5" t="s">
        <v>22</v>
      </c>
    </row>
    <row r="28" spans="1:3" ht="12.75">
      <c r="A28" s="4"/>
      <c r="B28" s="5"/>
      <c r="C28" s="5"/>
    </row>
    <row r="29" spans="1:3" ht="12.75">
      <c r="A29" s="9" t="s">
        <v>40</v>
      </c>
      <c r="B29" s="5"/>
      <c r="C29" s="5"/>
    </row>
    <row r="30" spans="1:3" ht="12.75">
      <c r="A30" s="6" t="s">
        <v>25</v>
      </c>
      <c r="B30" s="3">
        <f>B22/(B10*(B9-B12))</f>
        <v>16800</v>
      </c>
      <c r="C30" s="3" t="s">
        <v>22</v>
      </c>
    </row>
    <row r="31" spans="1:3" ht="12.75">
      <c r="A31" s="7" t="s">
        <v>26</v>
      </c>
      <c r="B31" s="3">
        <f>B12/B9</f>
        <v>0.375</v>
      </c>
      <c r="C31" s="3"/>
    </row>
    <row r="32" spans="1:3" ht="12.75">
      <c r="A32" s="6" t="s">
        <v>27</v>
      </c>
      <c r="B32" s="3">
        <f>3-3.13*B31+3.66*B31^2-1.53*B31^3</f>
        <v>2.26025390625</v>
      </c>
      <c r="C32" s="3"/>
    </row>
    <row r="33" spans="1:3" ht="12.75">
      <c r="A33" s="8" t="s">
        <v>28</v>
      </c>
      <c r="B33" s="5">
        <f>B30*B32</f>
        <v>37972.265625</v>
      </c>
      <c r="C33" s="5" t="s">
        <v>22</v>
      </c>
    </row>
    <row r="34" spans="1:3" ht="12.75">
      <c r="A34" s="8"/>
      <c r="B34" s="5"/>
      <c r="C34" s="5"/>
    </row>
    <row r="35" spans="1:3" ht="12.75">
      <c r="A35" s="9" t="s">
        <v>37</v>
      </c>
      <c r="B35" s="5"/>
      <c r="C35" s="5"/>
    </row>
    <row r="36" spans="1:3" ht="12.75">
      <c r="A36" s="6" t="s">
        <v>29</v>
      </c>
      <c r="B36" s="11">
        <v>12</v>
      </c>
      <c r="C36" s="3" t="s">
        <v>6</v>
      </c>
    </row>
    <row r="37" spans="1:3" ht="12.75">
      <c r="A37" s="6" t="s">
        <v>30</v>
      </c>
      <c r="B37" s="11">
        <v>3</v>
      </c>
      <c r="C37" s="3"/>
    </row>
    <row r="38" spans="1:3" ht="12.75">
      <c r="A38" s="7" t="s">
        <v>31</v>
      </c>
      <c r="B38" s="3">
        <f>B36/B37</f>
        <v>4</v>
      </c>
      <c r="C38" s="3" t="s">
        <v>6</v>
      </c>
    </row>
    <row r="39" spans="1:3" ht="12.75">
      <c r="A39" s="7" t="s">
        <v>18</v>
      </c>
      <c r="B39">
        <f>B5*(B36+B8)</f>
        <v>51450</v>
      </c>
      <c r="C39" s="3" t="s">
        <v>39</v>
      </c>
    </row>
    <row r="40" spans="1:3" ht="12.75">
      <c r="A40" s="6" t="s">
        <v>25</v>
      </c>
      <c r="B40" s="3">
        <f>B39/B10/(B36-B37*B12)</f>
        <v>16141.176470588234</v>
      </c>
      <c r="C40" s="3" t="s">
        <v>22</v>
      </c>
    </row>
    <row r="41" spans="1:3" ht="12.75">
      <c r="A41" s="7" t="s">
        <v>32</v>
      </c>
      <c r="B41" s="3">
        <f>B12/B38</f>
        <v>0.375</v>
      </c>
      <c r="C41" s="3"/>
    </row>
    <row r="42" spans="1:3" ht="12.75">
      <c r="A42" s="6" t="s">
        <v>33</v>
      </c>
      <c r="B42" s="3">
        <f>3-3.057*B41+0.214*B41^2+0.843*B41^3</f>
        <v>1.928173828125</v>
      </c>
      <c r="C42" s="3"/>
    </row>
    <row r="43" spans="1:3" ht="12.75">
      <c r="A43" s="8" t="s">
        <v>28</v>
      </c>
      <c r="B43" s="5">
        <f>B40*B42</f>
        <v>31122.994025735294</v>
      </c>
      <c r="C43" s="5" t="s">
        <v>22</v>
      </c>
    </row>
    <row r="45" ht="12.75">
      <c r="A45" s="2" t="s">
        <v>34</v>
      </c>
    </row>
    <row r="46" spans="1:3" ht="12.75">
      <c r="A46" t="s">
        <v>35</v>
      </c>
      <c r="B46">
        <f>0.707*B10</f>
        <v>0.300475</v>
      </c>
      <c r="C46" t="s">
        <v>6</v>
      </c>
    </row>
    <row r="47" spans="1:3" ht="12.75">
      <c r="A47" s="5" t="s">
        <v>36</v>
      </c>
      <c r="B47" s="5">
        <f>B5/B46</f>
        <v>13977.868375072801</v>
      </c>
      <c r="C47" s="5" t="s">
        <v>22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fdk</dc:creator>
  <cp:keywords/>
  <dc:description/>
  <cp:lastModifiedBy>bsimmons</cp:lastModifiedBy>
  <dcterms:created xsi:type="dcterms:W3CDTF">2007-09-27T13:13:34Z</dcterms:created>
  <dcterms:modified xsi:type="dcterms:W3CDTF">2007-09-27T18:29:08Z</dcterms:modified>
  <cp:category/>
  <cp:version/>
  <cp:contentType/>
  <cp:contentStatus/>
</cp:coreProperties>
</file>