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3290" activeTab="0"/>
  </bookViews>
  <sheets>
    <sheet name="AA" sheetId="1" r:id="rId1"/>
    <sheet name="AB" sheetId="2" r:id="rId2"/>
    <sheet name="BC" sheetId="3" r:id="rId3"/>
    <sheet name="CC" sheetId="4" r:id="rId4"/>
  </sheets>
  <definedNames/>
  <calcPr fullCalcOnLoad="1"/>
</workbook>
</file>

<file path=xl/sharedStrings.xml><?xml version="1.0" encoding="utf-8"?>
<sst xmlns="http://schemas.openxmlformats.org/spreadsheetml/2006/main" count="56" uniqueCount="17">
  <si>
    <t>Angle(deg)</t>
  </si>
  <si>
    <t>Fxy(N)</t>
  </si>
  <si>
    <t>Fyz(N)</t>
  </si>
  <si>
    <t>Txy(MPa)</t>
  </si>
  <si>
    <t>Tyz(MPa)</t>
  </si>
  <si>
    <t>Tsrs(MPa)</t>
  </si>
  <si>
    <t>Area(m**2)</t>
  </si>
  <si>
    <t>F/L, lb/in</t>
  </si>
  <si>
    <t>L_arc(in)</t>
  </si>
  <si>
    <t>t_weld(in)</t>
  </si>
  <si>
    <t>Weld Shear, ksi</t>
  </si>
  <si>
    <t>F/L</t>
  </si>
  <si>
    <t>Fxy (kips/in) Horizontal</t>
  </si>
  <si>
    <t>Fyz(Kips/in) Vertical</t>
  </si>
  <si>
    <t>shear stress, ksi</t>
  </si>
  <si>
    <t>F/L, kips/in</t>
  </si>
  <si>
    <t xml:space="preserve">Fxy(Kips/in) Horizontal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</si>
</sst>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0.2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.75"/>
      <name val="Arial"/>
      <family val="2"/>
    </font>
    <font>
      <b/>
      <sz val="13.75"/>
      <name val="Arial"/>
      <family val="2"/>
    </font>
    <font>
      <sz val="10.5"/>
      <name val="Arial"/>
      <family val="0"/>
    </font>
    <font>
      <b/>
      <sz val="12"/>
      <name val="Arial"/>
      <family val="2"/>
    </font>
    <font>
      <b/>
      <sz val="17.75"/>
      <name val="Arial"/>
      <family val="2"/>
    </font>
    <font>
      <b/>
      <sz val="15.25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5.75"/>
      <name val="Arial"/>
      <family val="2"/>
    </font>
    <font>
      <b/>
      <sz val="17.25"/>
      <name val="Arial"/>
      <family val="2"/>
    </font>
    <font>
      <b/>
      <sz val="17.5"/>
      <name val="Arial"/>
      <family val="2"/>
    </font>
    <font>
      <b/>
      <sz val="18"/>
      <name val="Arial"/>
      <family val="2"/>
    </font>
    <font>
      <sz val="11.5"/>
      <name val="Arial"/>
      <family val="0"/>
    </font>
    <font>
      <b/>
      <sz val="18.5"/>
      <name val="Arial"/>
      <family val="2"/>
    </font>
    <font>
      <b/>
      <sz val="15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AA Inboard Leg Shear Forces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1"/>
          <c:w val="0.9065"/>
          <c:h val="0.83875"/>
        </c:manualLayout>
      </c:layout>
      <c:scatterChart>
        <c:scatterStyle val="smooth"/>
        <c:varyColors val="0"/>
        <c:ser>
          <c:idx val="1"/>
          <c:order val="0"/>
          <c:tx>
            <c:strRef>
              <c:f>'AA'!$H$4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'AA'!$H$5:$H$32</c:f>
              <c:numCache>
                <c:ptCount val="28"/>
                <c:pt idx="0">
                  <c:v>0.3211249182472204</c:v>
                </c:pt>
                <c:pt idx="1">
                  <c:v>1.5591617614998912</c:v>
                </c:pt>
                <c:pt idx="2">
                  <c:v>1.4994822323959014</c:v>
                </c:pt>
                <c:pt idx="3">
                  <c:v>1.440960867669501</c:v>
                </c:pt>
                <c:pt idx="4">
                  <c:v>2.1822541966426856</c:v>
                </c:pt>
                <c:pt idx="5">
                  <c:v>2.590473076084587</c:v>
                </c:pt>
                <c:pt idx="6">
                  <c:v>2.533995530848049</c:v>
                </c:pt>
                <c:pt idx="7">
                  <c:v>2.576711358186178</c:v>
                </c:pt>
                <c:pt idx="8">
                  <c:v>2.443181818181818</c:v>
                </c:pt>
                <c:pt idx="9">
                  <c:v>2.8410453455417484</c:v>
                </c:pt>
                <c:pt idx="10">
                  <c:v>3.173983540440375</c:v>
                </c:pt>
                <c:pt idx="11">
                  <c:v>6.316969151951167</c:v>
                </c:pt>
                <c:pt idx="12">
                  <c:v>5.002316328755177</c:v>
                </c:pt>
                <c:pt idx="13">
                  <c:v>1.6046026814911707</c:v>
                </c:pt>
                <c:pt idx="14">
                  <c:v>-0.7363200348811859</c:v>
                </c:pt>
                <c:pt idx="15">
                  <c:v>-3.3740734684979286</c:v>
                </c:pt>
                <c:pt idx="16">
                  <c:v>-6.085949422280358</c:v>
                </c:pt>
                <c:pt idx="17">
                  <c:v>-3.907782864617397</c:v>
                </c:pt>
                <c:pt idx="18">
                  <c:v>-3.0761527141922826</c:v>
                </c:pt>
                <c:pt idx="19">
                  <c:v>-2.557158818399826</c:v>
                </c:pt>
                <c:pt idx="20">
                  <c:v>-2.477041094397209</c:v>
                </c:pt>
                <c:pt idx="21">
                  <c:v>-2.7608594942228035</c:v>
                </c:pt>
                <c:pt idx="22">
                  <c:v>-2.659486047525616</c:v>
                </c:pt>
                <c:pt idx="23">
                  <c:v>-2.7615407673860908</c:v>
                </c:pt>
                <c:pt idx="24">
                  <c:v>-1.7108812949640289</c:v>
                </c:pt>
                <c:pt idx="25">
                  <c:v>-1.5039786352735993</c:v>
                </c:pt>
                <c:pt idx="26">
                  <c:v>-1.6544037497274906</c:v>
                </c:pt>
                <c:pt idx="27">
                  <c:v>-0.5793001962066711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'AA'!$I$4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'AA'!$I$5:$I$32</c:f>
              <c:numCache>
                <c:ptCount val="28"/>
                <c:pt idx="0">
                  <c:v>-0.22315783736647044</c:v>
                </c:pt>
                <c:pt idx="1">
                  <c:v>-1.0671462829736211</c:v>
                </c:pt>
                <c:pt idx="2">
                  <c:v>-0.8248174187922389</c:v>
                </c:pt>
                <c:pt idx="3">
                  <c:v>-1.045754305646392</c:v>
                </c:pt>
                <c:pt idx="4">
                  <c:v>-1.4288342053629823</c:v>
                </c:pt>
                <c:pt idx="5">
                  <c:v>-1.5955417484194463</c:v>
                </c:pt>
                <c:pt idx="6">
                  <c:v>-1.1757412252016568</c:v>
                </c:pt>
                <c:pt idx="7">
                  <c:v>-1.0254523653804228</c:v>
                </c:pt>
                <c:pt idx="8">
                  <c:v>-1.2228172007848266</c:v>
                </c:pt>
                <c:pt idx="9">
                  <c:v>-2.2753161107477653</c:v>
                </c:pt>
                <c:pt idx="10">
                  <c:v>-2.855283954654458</c:v>
                </c:pt>
                <c:pt idx="11">
                  <c:v>-4.78982722912579</c:v>
                </c:pt>
                <c:pt idx="12">
                  <c:v>-5.314611946806191</c:v>
                </c:pt>
                <c:pt idx="13">
                  <c:v>-3.176708633093525</c:v>
                </c:pt>
                <c:pt idx="14">
                  <c:v>-1.4250872029649007</c:v>
                </c:pt>
                <c:pt idx="15">
                  <c:v>-4.455049596686287</c:v>
                </c:pt>
                <c:pt idx="16">
                  <c:v>-4.5434788532810115</c:v>
                </c:pt>
                <c:pt idx="17">
                  <c:v>-3.6491034445171135</c:v>
                </c:pt>
                <c:pt idx="18">
                  <c:v>-2.8610066492260735</c:v>
                </c:pt>
                <c:pt idx="19">
                  <c:v>-1.4714137780684544</c:v>
                </c:pt>
                <c:pt idx="20">
                  <c:v>-0.9755150425114454</c:v>
                </c:pt>
                <c:pt idx="21">
                  <c:v>-1.0450049051667756</c:v>
                </c:pt>
                <c:pt idx="22">
                  <c:v>-1.3730379332897318</c:v>
                </c:pt>
                <c:pt idx="23">
                  <c:v>-1.7187840636581642</c:v>
                </c:pt>
                <c:pt idx="24">
                  <c:v>-1.1653177458033572</c:v>
                </c:pt>
                <c:pt idx="25">
                  <c:v>-1.0142113581861782</c:v>
                </c:pt>
                <c:pt idx="26">
                  <c:v>-0.8359902986701547</c:v>
                </c:pt>
                <c:pt idx="27">
                  <c:v>-0.5916789295836058</c:v>
                </c:pt>
              </c:numCache>
            </c:numRef>
          </c:yVal>
          <c:smooth val="1"/>
        </c:ser>
        <c:ser>
          <c:idx val="0"/>
          <c:order val="2"/>
          <c:tx>
            <c:v>Combined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'AA'!$J$5:$J$32</c:f>
              <c:numCache>
                <c:ptCount val="28"/>
                <c:pt idx="0">
                  <c:v>0.39101741292121217</c:v>
                </c:pt>
                <c:pt idx="1">
                  <c:v>1.8892288275709095</c:v>
                </c:pt>
                <c:pt idx="2">
                  <c:v>1.7112231424363635</c:v>
                </c:pt>
                <c:pt idx="3">
                  <c:v>1.7802610106181818</c:v>
                </c:pt>
                <c:pt idx="4">
                  <c:v>2.608199939238788</c:v>
                </c:pt>
                <c:pt idx="5">
                  <c:v>3.0421167876751514</c:v>
                </c:pt>
                <c:pt idx="6">
                  <c:v>2.7932474394133338</c:v>
                </c:pt>
                <c:pt idx="7">
                  <c:v>2.773025235243636</c:v>
                </c:pt>
                <c:pt idx="8">
                  <c:v>2.731849536836364</c:v>
                </c:pt>
                <c:pt idx="9">
                  <c:v>3.639580135517576</c:v>
                </c:pt>
                <c:pt idx="10">
                  <c:v>4.2689406646303025</c:v>
                </c:pt>
                <c:pt idx="11">
                  <c:v>7.926664870690909</c:v>
                </c:pt>
                <c:pt idx="12">
                  <c:v>7.297923685333333</c:v>
                </c:pt>
                <c:pt idx="13">
                  <c:v>3.558618251345454</c:v>
                </c:pt>
                <c:pt idx="14">
                  <c:v>1.6038769632000003</c:v>
                </c:pt>
                <c:pt idx="15">
                  <c:v>5.5880310557575745</c:v>
                </c:pt>
                <c:pt idx="16">
                  <c:v>7.594204417648485</c:v>
                </c:pt>
                <c:pt idx="17">
                  <c:v>5.346096936</c:v>
                </c:pt>
                <c:pt idx="18">
                  <c:v>4.200461713963636</c:v>
                </c:pt>
                <c:pt idx="19">
                  <c:v>2.9499904356218183</c:v>
                </c:pt>
                <c:pt idx="20">
                  <c:v>2.6619825204218186</c:v>
                </c:pt>
                <c:pt idx="21">
                  <c:v>2.951768481684849</c:v>
                </c:pt>
                <c:pt idx="22">
                  <c:v>2.992765002230304</c:v>
                </c:pt>
                <c:pt idx="23">
                  <c:v>3.252448233236364</c:v>
                </c:pt>
                <c:pt idx="24">
                  <c:v>2.0698377212290913</c:v>
                </c:pt>
                <c:pt idx="25">
                  <c:v>1.8138821517527275</c:v>
                </c:pt>
                <c:pt idx="26">
                  <c:v>1.8534635379054547</c:v>
                </c:pt>
                <c:pt idx="27">
                  <c:v>0.8279820561600001</c:v>
                </c:pt>
              </c:numCache>
            </c:numRef>
          </c:yVal>
          <c:smooth val="1"/>
        </c:ser>
        <c:axId val="29296518"/>
        <c:axId val="62342071"/>
      </c:scatterChart>
      <c:valAx>
        <c:axId val="29296518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At val="-200000"/>
        <c:crossBetween val="midCat"/>
        <c:dispUnits/>
      </c:val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5"/>
          <c:y val="0.08025"/>
          <c:w val="0.35675"/>
          <c:h val="0.205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1375"/>
          <c:w val="0.898"/>
          <c:h val="0.787"/>
        </c:manualLayout>
      </c:layout>
      <c:scatterChart>
        <c:scatterStyle val="smooth"/>
        <c:varyColors val="0"/>
        <c:ser>
          <c:idx val="1"/>
          <c:order val="0"/>
          <c:tx>
            <c:strRef>
              <c:f>'CC'!$I$4</c:f>
              <c:strCache>
                <c:ptCount val="1"/>
                <c:pt idx="0">
                  <c:v>Fxy (kips/in) Horizontal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'CC'!$A$5:$A$36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'CC'!$I$5:$I$36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'CC'!$J$4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'CC'!$A$5:$A$36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'CC'!$J$5:$J$36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Combined (kips/in)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'CC'!$A$5:$A$36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'CC'!$L$5:$L$36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27200628"/>
        <c:axId val="43479061"/>
      </c:scatterChart>
      <c:valAx>
        <c:axId val="27200628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At val="-200000"/>
        <c:crossBetween val="midCat"/>
        <c:dispUnits/>
      </c:val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At val="-2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094"/>
          <c:w val="0.38925"/>
          <c:h val="0.147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A-A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5"/>
          <c:w val="0.9065"/>
          <c:h val="0.85175"/>
        </c:manualLayout>
      </c:layout>
      <c:scatterChart>
        <c:scatterStyle val="smooth"/>
        <c:varyColors val="0"/>
        <c:ser>
          <c:idx val="2"/>
          <c:order val="0"/>
          <c:tx>
            <c:strRef>
              <c:f>'AA'!$G$4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'AA'!$A$5:$A$32</c:f>
              <c:numCache>
                <c:ptCount val="28"/>
                <c:pt idx="0">
                  <c:v>146.25</c:v>
                </c:pt>
                <c:pt idx="1">
                  <c:v>148.75</c:v>
                </c:pt>
                <c:pt idx="2">
                  <c:v>151.25</c:v>
                </c:pt>
                <c:pt idx="3">
                  <c:v>153.75</c:v>
                </c:pt>
                <c:pt idx="4">
                  <c:v>156.25</c:v>
                </c:pt>
                <c:pt idx="5">
                  <c:v>158.75</c:v>
                </c:pt>
                <c:pt idx="6">
                  <c:v>161.25</c:v>
                </c:pt>
                <c:pt idx="7">
                  <c:v>163.75</c:v>
                </c:pt>
                <c:pt idx="8">
                  <c:v>166.25</c:v>
                </c:pt>
                <c:pt idx="9">
                  <c:v>168.75</c:v>
                </c:pt>
                <c:pt idx="10">
                  <c:v>171.25</c:v>
                </c:pt>
                <c:pt idx="11">
                  <c:v>173.75</c:v>
                </c:pt>
                <c:pt idx="12">
                  <c:v>176.25</c:v>
                </c:pt>
                <c:pt idx="13">
                  <c:v>178.75</c:v>
                </c:pt>
                <c:pt idx="14">
                  <c:v>181.25</c:v>
                </c:pt>
                <c:pt idx="15">
                  <c:v>183.75</c:v>
                </c:pt>
                <c:pt idx="16">
                  <c:v>186.25</c:v>
                </c:pt>
                <c:pt idx="17">
                  <c:v>188.75</c:v>
                </c:pt>
                <c:pt idx="18">
                  <c:v>191.25</c:v>
                </c:pt>
                <c:pt idx="19">
                  <c:v>193.75</c:v>
                </c:pt>
                <c:pt idx="20">
                  <c:v>196.25</c:v>
                </c:pt>
                <c:pt idx="21">
                  <c:v>198.75</c:v>
                </c:pt>
                <c:pt idx="22">
                  <c:v>201.25</c:v>
                </c:pt>
                <c:pt idx="23">
                  <c:v>203.75</c:v>
                </c:pt>
                <c:pt idx="24">
                  <c:v>206.25</c:v>
                </c:pt>
                <c:pt idx="25">
                  <c:v>208.75</c:v>
                </c:pt>
                <c:pt idx="26">
                  <c:v>211.25</c:v>
                </c:pt>
                <c:pt idx="27">
                  <c:v>213.75</c:v>
                </c:pt>
              </c:numCache>
            </c:numRef>
          </c:xVal>
          <c:yVal>
            <c:numRef>
              <c:f>'AA'!$G$5:$G$32</c:f>
              <c:numCache>
                <c:ptCount val="28"/>
                <c:pt idx="0">
                  <c:v>1.4305</c:v>
                </c:pt>
                <c:pt idx="1">
                  <c:v>4.9359</c:v>
                </c:pt>
                <c:pt idx="2">
                  <c:v>3.8727</c:v>
                </c:pt>
                <c:pt idx="3">
                  <c:v>4.2192</c:v>
                </c:pt>
                <c:pt idx="4">
                  <c:v>6.4756</c:v>
                </c:pt>
                <c:pt idx="5">
                  <c:v>7.6756</c:v>
                </c:pt>
                <c:pt idx="6">
                  <c:v>7.2607</c:v>
                </c:pt>
                <c:pt idx="7">
                  <c:v>6.2782</c:v>
                </c:pt>
                <c:pt idx="8">
                  <c:v>5.1609</c:v>
                </c:pt>
                <c:pt idx="9">
                  <c:v>5.6711</c:v>
                </c:pt>
                <c:pt idx="10">
                  <c:v>6.1826</c:v>
                </c:pt>
                <c:pt idx="11">
                  <c:v>9.0476</c:v>
                </c:pt>
                <c:pt idx="12">
                  <c:v>6.5846</c:v>
                </c:pt>
                <c:pt idx="13">
                  <c:v>2.5149</c:v>
                </c:pt>
                <c:pt idx="14">
                  <c:v>2.0108</c:v>
                </c:pt>
                <c:pt idx="15">
                  <c:v>5.0605</c:v>
                </c:pt>
                <c:pt idx="16">
                  <c:v>7.7342</c:v>
                </c:pt>
                <c:pt idx="17">
                  <c:v>7.2545</c:v>
                </c:pt>
                <c:pt idx="18">
                  <c:v>5.8111</c:v>
                </c:pt>
                <c:pt idx="19">
                  <c:v>5.0326</c:v>
                </c:pt>
                <c:pt idx="20">
                  <c:v>5.7366</c:v>
                </c:pt>
                <c:pt idx="21">
                  <c:v>7.0843</c:v>
                </c:pt>
                <c:pt idx="22">
                  <c:v>7.934</c:v>
                </c:pt>
                <c:pt idx="23">
                  <c:v>7.1571</c:v>
                </c:pt>
                <c:pt idx="24">
                  <c:v>5.1693</c:v>
                </c:pt>
                <c:pt idx="25">
                  <c:v>3.8602</c:v>
                </c:pt>
                <c:pt idx="26">
                  <c:v>4.8234</c:v>
                </c:pt>
                <c:pt idx="27">
                  <c:v>2.2518</c:v>
                </c:pt>
              </c:numCache>
            </c:numRef>
          </c:yVal>
          <c:smooth val="1"/>
        </c:ser>
        <c:axId val="24207728"/>
        <c:axId val="16542961"/>
      </c:scatterChart>
      <c:valAx>
        <c:axId val="24207728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At val="-200000"/>
        <c:crossBetween val="midCat"/>
        <c:dispUnits/>
      </c:val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A-B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1"/>
          <c:w val="0.9065"/>
          <c:h val="0.83875"/>
        </c:manualLayout>
      </c:layout>
      <c:scatterChart>
        <c:scatterStyle val="smooth"/>
        <c:varyColors val="0"/>
        <c:ser>
          <c:idx val="1"/>
          <c:order val="0"/>
          <c:tx>
            <c:strRef>
              <c:f>'AB'!$G$4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'AB'!$G$5:$G$32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'AB'!$H$4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'AB'!$H$5:$H$32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Combined Kips/in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'AB'!$J$5:$J$32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14668922"/>
        <c:axId val="64911435"/>
      </c:scatterChart>
      <c:valAx>
        <c:axId val="14668922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At val="-200000"/>
        <c:crossBetween val="midCat"/>
        <c:dispUnits/>
      </c:val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"/>
          <c:y val="0.1415"/>
          <c:w val="0.3295"/>
          <c:h val="0.172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A-B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5"/>
          <c:w val="0.9065"/>
          <c:h val="0.85175"/>
        </c:manualLayout>
      </c:layout>
      <c:scatterChart>
        <c:scatterStyle val="smooth"/>
        <c:varyColors val="0"/>
        <c:ser>
          <c:idx val="2"/>
          <c:order val="0"/>
          <c:tx>
            <c:strRef>
              <c:f>'AB'!$I$4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'AB'!$A$5:$A$32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'AB'!$I$5:$I$32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47332004"/>
        <c:axId val="23334853"/>
      </c:scatterChart>
      <c:valAx>
        <c:axId val="47332004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At val="-200000"/>
        <c:crossBetween val="midCat"/>
        <c:dispUnits/>
      </c:valAx>
      <c:valAx>
        <c:axId val="2333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1"/>
          <c:w val="0.9065"/>
          <c:h val="0.83875"/>
        </c:manualLayout>
      </c:layout>
      <c:scatterChart>
        <c:scatterStyle val="smooth"/>
        <c:varyColors val="0"/>
        <c:ser>
          <c:idx val="1"/>
          <c:order val="0"/>
          <c:tx>
            <c:strRef>
              <c:f>'BC'!$G$4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'BC'!$G$5:$G$28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'BC'!$H$4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'BC'!$H$5:$H$28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Combined Kips/in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'BC'!$J$5:$J$28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8687086"/>
        <c:axId val="11074911"/>
      </c:scatterChart>
      <c:valAx>
        <c:axId val="8687086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At val="-200000"/>
        <c:crossBetween val="midCat"/>
        <c:dispUnits/>
      </c:val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14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5"/>
          <c:w val="0.9065"/>
          <c:h val="0.85175"/>
        </c:manualLayout>
      </c:layout>
      <c:scatterChart>
        <c:scatterStyle val="smooth"/>
        <c:varyColors val="0"/>
        <c:ser>
          <c:idx val="2"/>
          <c:order val="0"/>
          <c:tx>
            <c:strRef>
              <c:f>'BC'!$I$4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'BC'!$A$5:$A$28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'BC'!$I$5:$I$28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2565336"/>
        <c:axId val="24652569"/>
      </c:scatterChart>
      <c:valAx>
        <c:axId val="32565336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At val="-200000"/>
        <c:crossBetween val="midCat"/>
        <c:dispUnits/>
      </c:valAx>
      <c:valAx>
        <c:axId val="2465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565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9"/>
          <c:w val="0.90825"/>
          <c:h val="0.81225"/>
        </c:manualLayout>
      </c:layout>
      <c:scatterChart>
        <c:scatterStyle val="smooth"/>
        <c:varyColors val="0"/>
        <c:ser>
          <c:idx val="1"/>
          <c:order val="0"/>
          <c:tx>
            <c:strRef>
              <c:f>'CC'!$I$4</c:f>
              <c:strCache>
                <c:ptCount val="1"/>
                <c:pt idx="0">
                  <c:v>Fxy (kips/in) Horizontal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'CC'!$I$5:$I$36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'CC'!$J$4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'CC'!$J$5:$J$36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20546530"/>
        <c:axId val="50701043"/>
      </c:scatterChart>
      <c:valAx>
        <c:axId val="2054653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At val="-200000"/>
        <c:crossBetween val="midCat"/>
        <c:dispUnits/>
      </c:valAx>
      <c:valAx>
        <c:axId val="507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At val="-2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15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C-C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8475"/>
          <c:w val="0.7745"/>
          <c:h val="0.69825"/>
        </c:manualLayout>
      </c:layout>
      <c:scatterChart>
        <c:scatterStyle val="smooth"/>
        <c:varyColors val="0"/>
        <c:ser>
          <c:idx val="1"/>
          <c:order val="1"/>
          <c:tx>
            <c:strRef>
              <c:f>'CC'!$M$4</c:f>
              <c:strCache>
                <c:ptCount val="1"/>
                <c:pt idx="0">
                  <c:v>shear stress, ksi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'CC'!$M$5:$M$36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53656204"/>
        <c:axId val="13143789"/>
      </c:scatterChart>
      <c:scatterChart>
        <c:scatterStyle val="lineMarker"/>
        <c:varyColors val="0"/>
        <c:ser>
          <c:idx val="0"/>
          <c:order val="0"/>
          <c:tx>
            <c:strRef>
              <c:f>'CC'!$K$4</c:f>
              <c:strCache>
                <c:ptCount val="1"/>
                <c:pt idx="0">
                  <c:v>F/L, kips/in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'CC'!$L$5:$L$36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51185238"/>
        <c:axId val="58013959"/>
      </c:scatterChart>
      <c:valAx>
        <c:axId val="5365620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At val="-200000"/>
        <c:crossBetween val="midCat"/>
        <c:dispUnits/>
      </c:valAx>
      <c:valAx>
        <c:axId val="1314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Shear Stress, ksi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At val="-20"/>
        <c:crossBetween val="midCat"/>
        <c:dispUnits/>
      </c:valAx>
      <c:valAx>
        <c:axId val="51185238"/>
        <c:scaling>
          <c:orientation val="minMax"/>
        </c:scaling>
        <c:axPos val="b"/>
        <c:delete val="1"/>
        <c:majorTickMark val="in"/>
        <c:minorTickMark val="none"/>
        <c:tickLblPos val="nextTo"/>
        <c:crossAx val="58013959"/>
        <c:crosses val="max"/>
        <c:crossBetween val="midCat"/>
        <c:dispUnits/>
      </c:valAx>
      <c:valAx>
        <c:axId val="5801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Running load (Kips/in)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75"/>
          <c:y val="0.208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5"/>
          <c:w val="0.83125"/>
          <c:h val="0.83125"/>
        </c:manualLayout>
      </c:layout>
      <c:scatterChart>
        <c:scatterStyle val="smooth"/>
        <c:varyColors val="0"/>
        <c:ser>
          <c:idx val="1"/>
          <c:order val="1"/>
          <c:tx>
            <c:strRef>
              <c:f>'CC'!$M$4</c:f>
              <c:strCache>
                <c:ptCount val="1"/>
                <c:pt idx="0">
                  <c:v>shear stress, ksi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'CC'!$M$5:$M$36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52363584"/>
        <c:axId val="1510209"/>
      </c:scatterChart>
      <c:scatterChart>
        <c:scatterStyle val="lineMarker"/>
        <c:varyColors val="0"/>
        <c:ser>
          <c:idx val="0"/>
          <c:order val="0"/>
          <c:tx>
            <c:strRef>
              <c:f>'CC'!$K$4</c:f>
              <c:strCache>
                <c:ptCount val="1"/>
                <c:pt idx="0">
                  <c:v>F/L, kips/in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'CC'!$H$5:$H$36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'CC'!$L$5:$L$36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13591882"/>
        <c:axId val="55218075"/>
      </c:scatterChart>
      <c:val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1510209"/>
        <c:crossesAt val="-200000"/>
        <c:crossBetween val="midCat"/>
        <c:dispUnits/>
      </c:valAx>
      <c:valAx>
        <c:axId val="151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At val="-20"/>
        <c:crossBetween val="midCat"/>
        <c:dispUnits/>
      </c:valAx>
      <c:valAx>
        <c:axId val="13591882"/>
        <c:scaling>
          <c:orientation val="minMax"/>
        </c:scaling>
        <c:axPos val="b"/>
        <c:delete val="1"/>
        <c:majorTickMark val="in"/>
        <c:minorTickMark val="none"/>
        <c:tickLblPos val="nextTo"/>
        <c:crossAx val="55218075"/>
        <c:crosses val="max"/>
        <c:crossBetween val="midCat"/>
        <c:dispUnits/>
      </c:valAx>
      <c:valAx>
        <c:axId val="5521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Running load (Kips/in)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135918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5.png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104775</xdr:rowOff>
    </xdr:from>
    <xdr:to>
      <xdr:col>21</xdr:col>
      <xdr:colOff>438150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8753475" y="2667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447675</xdr:colOff>
      <xdr:row>27</xdr:row>
      <xdr:rowOff>114300</xdr:rowOff>
    </xdr:from>
    <xdr:to>
      <xdr:col>21</xdr:col>
      <xdr:colOff>428625</xdr:colOff>
      <xdr:row>53</xdr:row>
      <xdr:rowOff>38100</xdr:rowOff>
    </xdr:to>
    <xdr:graphicFrame>
      <xdr:nvGraphicFramePr>
        <xdr:cNvPr id="2" name="Chart 3"/>
        <xdr:cNvGraphicFramePr/>
      </xdr:nvGraphicFramePr>
      <xdr:xfrm>
        <a:off x="8734425" y="4486275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180975</xdr:colOff>
      <xdr:row>36</xdr:row>
      <xdr:rowOff>133350</xdr:rowOff>
    </xdr:from>
    <xdr:to>
      <xdr:col>8</xdr:col>
      <xdr:colOff>266700</xdr:colOff>
      <xdr:row>68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4455" t="9571" r="17030" b="7304"/>
        <a:stretch>
          <a:fillRect/>
        </a:stretch>
      </xdr:blipFill>
      <xdr:spPr>
        <a:xfrm>
          <a:off x="180975" y="5962650"/>
          <a:ext cx="6134100" cy="5105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76200</xdr:rowOff>
    </xdr:from>
    <xdr:to>
      <xdr:col>22</xdr:col>
      <xdr:colOff>409575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9458325" y="762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26</xdr:row>
      <xdr:rowOff>95250</xdr:rowOff>
    </xdr:from>
    <xdr:to>
      <xdr:col>22</xdr:col>
      <xdr:colOff>323850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9363075" y="4305300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34</xdr:row>
      <xdr:rowOff>104775</xdr:rowOff>
    </xdr:from>
    <xdr:to>
      <xdr:col>7</xdr:col>
      <xdr:colOff>390525</xdr:colOff>
      <xdr:row>72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10098" t="10830" r="34555" b="8312"/>
        <a:stretch>
          <a:fillRect/>
        </a:stretch>
      </xdr:blipFill>
      <xdr:spPr>
        <a:xfrm>
          <a:off x="381000" y="5610225"/>
          <a:ext cx="5324475" cy="6115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180975</xdr:colOff>
      <xdr:row>53</xdr:row>
      <xdr:rowOff>47625</xdr:rowOff>
    </xdr:from>
    <xdr:to>
      <xdr:col>21</xdr:col>
      <xdr:colOff>219075</xdr:colOff>
      <xdr:row>80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8629650"/>
          <a:ext cx="62579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104775</xdr:rowOff>
    </xdr:from>
    <xdr:to>
      <xdr:col>21</xdr:col>
      <xdr:colOff>438150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8753475" y="2667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28</xdr:row>
      <xdr:rowOff>114300</xdr:rowOff>
    </xdr:from>
    <xdr:to>
      <xdr:col>21</xdr:col>
      <xdr:colOff>400050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8705850" y="4648200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285750</xdr:colOff>
      <xdr:row>36</xdr:row>
      <xdr:rowOff>142875</xdr:rowOff>
    </xdr:from>
    <xdr:to>
      <xdr:col>8</xdr:col>
      <xdr:colOff>219075</xdr:colOff>
      <xdr:row>72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663" t="9950" r="28514" b="8564"/>
        <a:stretch>
          <a:fillRect/>
        </a:stretch>
      </xdr:blipFill>
      <xdr:spPr>
        <a:xfrm>
          <a:off x="285750" y="5972175"/>
          <a:ext cx="6019800" cy="56864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123825</xdr:rowOff>
    </xdr:from>
    <xdr:to>
      <xdr:col>9</xdr:col>
      <xdr:colOff>104775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228600" y="6276975"/>
        <a:ext cx="66960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66</xdr:row>
      <xdr:rowOff>0</xdr:rowOff>
    </xdr:from>
    <xdr:to>
      <xdr:col>9</xdr:col>
      <xdr:colOff>104775</xdr:colOff>
      <xdr:row>95</xdr:row>
      <xdr:rowOff>47625</xdr:rowOff>
    </xdr:to>
    <xdr:graphicFrame>
      <xdr:nvGraphicFramePr>
        <xdr:cNvPr id="2" name="Chart 2"/>
        <xdr:cNvGraphicFramePr/>
      </xdr:nvGraphicFramePr>
      <xdr:xfrm>
        <a:off x="200025" y="10687050"/>
        <a:ext cx="6724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65</xdr:row>
      <xdr:rowOff>152400</xdr:rowOff>
    </xdr:from>
    <xdr:to>
      <xdr:col>19</xdr:col>
      <xdr:colOff>571500</xdr:colOff>
      <xdr:row>95</xdr:row>
      <xdr:rowOff>85725</xdr:rowOff>
    </xdr:to>
    <xdr:graphicFrame>
      <xdr:nvGraphicFramePr>
        <xdr:cNvPr id="3" name="Chart 6"/>
        <xdr:cNvGraphicFramePr/>
      </xdr:nvGraphicFramePr>
      <xdr:xfrm>
        <a:off x="7019925" y="10677525"/>
        <a:ext cx="68389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228600</xdr:colOff>
      <xdr:row>38</xdr:row>
      <xdr:rowOff>85725</xdr:rowOff>
    </xdr:from>
    <xdr:to>
      <xdr:col>16</xdr:col>
      <xdr:colOff>257175</xdr:colOff>
      <xdr:row>68</xdr:row>
      <xdr:rowOff>57150</xdr:rowOff>
    </xdr:to>
    <xdr:grpSp>
      <xdr:nvGrpSpPr>
        <xdr:cNvPr id="4" name="Group 12"/>
        <xdr:cNvGrpSpPr>
          <a:grpSpLocks/>
        </xdr:cNvGrpSpPr>
      </xdr:nvGrpSpPr>
      <xdr:grpSpPr>
        <a:xfrm>
          <a:off x="7820025" y="6238875"/>
          <a:ext cx="3895725" cy="4829175"/>
          <a:chOff x="790" y="604"/>
          <a:chExt cx="409" cy="507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A7A7A7"/>
              </a:clrFrom>
              <a:clrTo>
                <a:srgbClr val="A7A7A7">
                  <a:alpha val="0"/>
                </a:srgbClr>
              </a:clrTo>
            </a:clrChange>
          </a:blip>
          <a:srcRect l="22474" t="21508" r="37335" b="13703"/>
          <a:stretch>
            <a:fillRect/>
          </a:stretch>
        </xdr:blipFill>
        <xdr:spPr>
          <a:xfrm>
            <a:off x="790" y="604"/>
            <a:ext cx="409" cy="507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6" name="Line 7"/>
          <xdr:cNvSpPr>
            <a:spLocks/>
          </xdr:cNvSpPr>
        </xdr:nvSpPr>
        <xdr:spPr>
          <a:xfrm flipH="1" flipV="1">
            <a:off x="854" y="612"/>
            <a:ext cx="233" cy="237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863" y="851"/>
            <a:ext cx="226" cy="240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998" y="714"/>
            <a:ext cx="98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+20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999" y="953"/>
            <a:ext cx="98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-20</a:t>
            </a:r>
          </a:p>
        </xdr:txBody>
      </xdr:sp>
    </xdr:grpSp>
    <xdr:clientData/>
  </xdr:twoCellAnchor>
  <xdr:twoCellAnchor>
    <xdr:from>
      <xdr:col>15</xdr:col>
      <xdr:colOff>514350</xdr:colOff>
      <xdr:row>5</xdr:row>
      <xdr:rowOff>38100</xdr:rowOff>
    </xdr:from>
    <xdr:to>
      <xdr:col>26</xdr:col>
      <xdr:colOff>447675</xdr:colOff>
      <xdr:row>32</xdr:row>
      <xdr:rowOff>66675</xdr:rowOff>
    </xdr:to>
    <xdr:graphicFrame>
      <xdr:nvGraphicFramePr>
        <xdr:cNvPr id="10" name="Chart 13"/>
        <xdr:cNvGraphicFramePr/>
      </xdr:nvGraphicFramePr>
      <xdr:xfrm>
        <a:off x="11363325" y="847725"/>
        <a:ext cx="663892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25">
      <selection activeCell="L28" sqref="L28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7" width="11.00390625" style="0" bestFit="1" customWidth="1"/>
    <col min="8" max="9" width="11.57421875" style="0" bestFit="1" customWidth="1"/>
    <col min="10" max="11" width="11.00390625" style="0" bestFit="1" customWidth="1"/>
  </cols>
  <sheetData>
    <row r="2" spans="7:10" ht="12.75">
      <c r="G2" t="s">
        <v>8</v>
      </c>
      <c r="J2">
        <v>3.3</v>
      </c>
    </row>
    <row r="3" spans="7:10" ht="12.75">
      <c r="G3" t="s">
        <v>9</v>
      </c>
      <c r="J3">
        <v>0.375</v>
      </c>
    </row>
    <row r="4" spans="1:11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s="7" t="s">
        <v>16</v>
      </c>
      <c r="I4" s="7" t="s">
        <v>13</v>
      </c>
      <c r="J4" t="s">
        <v>7</v>
      </c>
      <c r="K4" t="s">
        <v>10</v>
      </c>
    </row>
    <row r="5" spans="1:11" ht="12.75">
      <c r="A5" s="3">
        <v>146.25</v>
      </c>
      <c r="B5" s="2">
        <v>0.0040126</v>
      </c>
      <c r="C5" s="2">
        <v>4713.6</v>
      </c>
      <c r="D5" s="2">
        <v>-3275.6</v>
      </c>
      <c r="E5" s="2">
        <v>1.1747</v>
      </c>
      <c r="F5" s="2">
        <v>-0.81634</v>
      </c>
      <c r="G5" s="2">
        <v>1.4305</v>
      </c>
      <c r="H5" s="2">
        <f>C5/4.448/1000/$J$2</f>
        <v>0.3211249182472204</v>
      </c>
      <c r="I5" s="2">
        <f>D5/4.448/1000/$J$2</f>
        <v>-0.22315783736647044</v>
      </c>
      <c r="J5" s="2">
        <f>0.2248*G5*B5*1000000/$J$2/1000</f>
        <v>0.39101741292121217</v>
      </c>
      <c r="K5" s="4">
        <f aca="true" t="shared" si="0" ref="K5:K32">J5/$J$3/1000</f>
        <v>0.0010427131011232324</v>
      </c>
    </row>
    <row r="6" spans="1:11" ht="12.75">
      <c r="A6" s="3">
        <v>148.75</v>
      </c>
      <c r="B6" s="2">
        <v>0.0056187</v>
      </c>
      <c r="C6" s="2">
        <v>22886</v>
      </c>
      <c r="D6" s="2">
        <v>-15664</v>
      </c>
      <c r="E6" s="2">
        <v>4.0732</v>
      </c>
      <c r="F6" s="2">
        <v>-2.7879</v>
      </c>
      <c r="G6" s="2">
        <v>4.9359</v>
      </c>
      <c r="H6" s="8">
        <f aca="true" t="shared" si="1" ref="H6:H32">C6/4.448/1000/$J$2</f>
        <v>1.5591617614998912</v>
      </c>
      <c r="I6" s="2">
        <f aca="true" t="shared" si="2" ref="I6:I32">D6/4.448/1000/$J$2</f>
        <v>-1.0671462829736211</v>
      </c>
      <c r="J6" s="2">
        <f aca="true" t="shared" si="3" ref="J6:J34">0.2248*G6*B6*1000000/$J$2/1000</f>
        <v>1.8892288275709095</v>
      </c>
      <c r="K6" s="4">
        <f t="shared" si="0"/>
        <v>0.005037943540189092</v>
      </c>
    </row>
    <row r="7" spans="1:11" ht="12.75">
      <c r="A7" s="3">
        <v>151.25</v>
      </c>
      <c r="B7" s="2">
        <v>0.0064865</v>
      </c>
      <c r="C7" s="2">
        <v>22010</v>
      </c>
      <c r="D7" s="2">
        <v>-12107</v>
      </c>
      <c r="E7" s="2">
        <v>3.3932</v>
      </c>
      <c r="F7" s="2">
        <v>-1.8665</v>
      </c>
      <c r="G7" s="2">
        <v>3.8727</v>
      </c>
      <c r="H7" s="8">
        <f t="shared" si="1"/>
        <v>1.4994822323959014</v>
      </c>
      <c r="I7" s="2">
        <f t="shared" si="2"/>
        <v>-0.8248174187922389</v>
      </c>
      <c r="J7" s="2">
        <f t="shared" si="3"/>
        <v>1.7112231424363635</v>
      </c>
      <c r="K7" s="4">
        <f t="shared" si="0"/>
        <v>0.0045632617131636365</v>
      </c>
    </row>
    <row r="8" spans="1:11" ht="12.75">
      <c r="A8" s="3">
        <v>153.75</v>
      </c>
      <c r="B8" s="2">
        <v>0.006194</v>
      </c>
      <c r="C8" s="2">
        <v>21151</v>
      </c>
      <c r="D8" s="2">
        <v>-15350</v>
      </c>
      <c r="E8" s="2">
        <v>3.4148</v>
      </c>
      <c r="F8" s="2">
        <v>-2.4781</v>
      </c>
      <c r="G8" s="2">
        <v>4.2192</v>
      </c>
      <c r="H8" s="8">
        <f t="shared" si="1"/>
        <v>1.440960867669501</v>
      </c>
      <c r="I8" s="2">
        <f t="shared" si="2"/>
        <v>-1.045754305646392</v>
      </c>
      <c r="J8" s="2">
        <f t="shared" si="3"/>
        <v>1.7802610106181818</v>
      </c>
      <c r="K8" s="4">
        <f t="shared" si="0"/>
        <v>0.0047473626949818175</v>
      </c>
    </row>
    <row r="9" spans="1:11" ht="12.75">
      <c r="A9" s="3">
        <v>156.25</v>
      </c>
      <c r="B9" s="2">
        <v>0.0059126</v>
      </c>
      <c r="C9" s="2">
        <v>32032</v>
      </c>
      <c r="D9" s="2">
        <v>-20973</v>
      </c>
      <c r="E9" s="2">
        <v>5.4176</v>
      </c>
      <c r="F9" s="2">
        <v>-3.5472</v>
      </c>
      <c r="G9" s="2">
        <v>6.4756</v>
      </c>
      <c r="H9" s="8">
        <f t="shared" si="1"/>
        <v>2.1822541966426856</v>
      </c>
      <c r="I9" s="2">
        <f t="shared" si="2"/>
        <v>-1.4288342053629823</v>
      </c>
      <c r="J9" s="2">
        <f t="shared" si="3"/>
        <v>2.608199939238788</v>
      </c>
      <c r="K9" s="4">
        <f t="shared" si="0"/>
        <v>0.006955199837970102</v>
      </c>
    </row>
    <row r="10" spans="1:11" ht="12.75">
      <c r="A10" s="3">
        <v>158.75</v>
      </c>
      <c r="B10" s="2">
        <v>0.0058181</v>
      </c>
      <c r="C10" s="2">
        <v>38024</v>
      </c>
      <c r="D10" s="2">
        <v>-23420</v>
      </c>
      <c r="E10" s="2">
        <v>6.5354</v>
      </c>
      <c r="F10" s="2">
        <v>-4.0253</v>
      </c>
      <c r="G10" s="2">
        <v>7.6756</v>
      </c>
      <c r="H10" s="8">
        <f t="shared" si="1"/>
        <v>2.590473076084587</v>
      </c>
      <c r="I10" s="2">
        <f t="shared" si="2"/>
        <v>-1.5955417484194463</v>
      </c>
      <c r="J10" s="2">
        <f t="shared" si="3"/>
        <v>3.0421167876751514</v>
      </c>
      <c r="K10" s="4">
        <f t="shared" si="0"/>
        <v>0.008112311433800404</v>
      </c>
    </row>
    <row r="11" spans="1:11" ht="12.75">
      <c r="A11" s="3">
        <v>161.25</v>
      </c>
      <c r="B11" s="2">
        <v>0.0056474</v>
      </c>
      <c r="C11" s="2">
        <v>37195</v>
      </c>
      <c r="D11" s="2">
        <v>-17258</v>
      </c>
      <c r="E11" s="2">
        <v>6.5863</v>
      </c>
      <c r="F11" s="2">
        <v>-3.0559</v>
      </c>
      <c r="G11" s="2">
        <v>7.2607</v>
      </c>
      <c r="H11" s="8">
        <f t="shared" si="1"/>
        <v>2.533995530848049</v>
      </c>
      <c r="I11" s="2">
        <f t="shared" si="2"/>
        <v>-1.1757412252016568</v>
      </c>
      <c r="J11" s="2">
        <f t="shared" si="3"/>
        <v>2.7932474394133338</v>
      </c>
      <c r="K11" s="4">
        <f t="shared" si="0"/>
        <v>0.007448659838435557</v>
      </c>
    </row>
    <row r="12" spans="1:11" ht="12.75">
      <c r="A12" s="3">
        <v>163.75</v>
      </c>
      <c r="B12" s="2">
        <v>0.0064839</v>
      </c>
      <c r="C12" s="2">
        <v>37822</v>
      </c>
      <c r="D12" s="2">
        <v>-15052</v>
      </c>
      <c r="E12" s="2">
        <v>5.8332</v>
      </c>
      <c r="F12" s="2">
        <v>-2.3214</v>
      </c>
      <c r="G12" s="2">
        <v>6.2782</v>
      </c>
      <c r="H12" s="8">
        <f t="shared" si="1"/>
        <v>2.576711358186178</v>
      </c>
      <c r="I12" s="2">
        <f t="shared" si="2"/>
        <v>-1.0254523653804228</v>
      </c>
      <c r="J12" s="2">
        <f t="shared" si="3"/>
        <v>2.773025235243636</v>
      </c>
      <c r="K12" s="4">
        <f t="shared" si="0"/>
        <v>0.007394733960649697</v>
      </c>
    </row>
    <row r="13" spans="1:11" ht="12.75">
      <c r="A13" s="3">
        <v>166.25</v>
      </c>
      <c r="B13" s="2">
        <v>0.0077705</v>
      </c>
      <c r="C13" s="2">
        <v>35862</v>
      </c>
      <c r="D13" s="2">
        <v>-17949</v>
      </c>
      <c r="E13" s="2">
        <v>4.6151</v>
      </c>
      <c r="F13" s="2">
        <v>-2.3099</v>
      </c>
      <c r="G13" s="2">
        <v>5.1609</v>
      </c>
      <c r="H13" s="8">
        <f t="shared" si="1"/>
        <v>2.443181818181818</v>
      </c>
      <c r="I13" s="2">
        <f t="shared" si="2"/>
        <v>-1.2228172007848266</v>
      </c>
      <c r="J13" s="2">
        <f t="shared" si="3"/>
        <v>2.731849536836364</v>
      </c>
      <c r="K13" s="4">
        <f t="shared" si="0"/>
        <v>0.007284932098230303</v>
      </c>
    </row>
    <row r="14" spans="1:11" ht="12.75">
      <c r="A14" s="3">
        <v>168.75</v>
      </c>
      <c r="B14" s="2">
        <v>0.0094211</v>
      </c>
      <c r="C14" s="2">
        <v>41702</v>
      </c>
      <c r="D14" s="2">
        <v>-33398</v>
      </c>
      <c r="E14" s="2">
        <v>4.4265</v>
      </c>
      <c r="F14" s="2">
        <v>-3.5451</v>
      </c>
      <c r="G14" s="2">
        <v>5.6711</v>
      </c>
      <c r="H14" s="8">
        <f t="shared" si="1"/>
        <v>2.8410453455417484</v>
      </c>
      <c r="I14" s="2">
        <f t="shared" si="2"/>
        <v>-2.2753161107477653</v>
      </c>
      <c r="J14" s="2">
        <f t="shared" si="3"/>
        <v>3.639580135517576</v>
      </c>
      <c r="K14" s="4">
        <f t="shared" si="0"/>
        <v>0.009705547028046869</v>
      </c>
    </row>
    <row r="15" spans="1:11" ht="12.75">
      <c r="A15" s="3">
        <v>171.25</v>
      </c>
      <c r="B15" s="2">
        <v>0.010136</v>
      </c>
      <c r="C15" s="2">
        <v>46589</v>
      </c>
      <c r="D15" s="2">
        <v>-41911</v>
      </c>
      <c r="E15" s="2">
        <v>4.5964</v>
      </c>
      <c r="F15" s="2">
        <v>-4.135</v>
      </c>
      <c r="G15" s="2">
        <v>6.1826</v>
      </c>
      <c r="H15" s="8">
        <f t="shared" si="1"/>
        <v>3.173983540440375</v>
      </c>
      <c r="I15" s="2">
        <f t="shared" si="2"/>
        <v>-2.855283954654458</v>
      </c>
      <c r="J15" s="2">
        <f t="shared" si="3"/>
        <v>4.2689406646303025</v>
      </c>
      <c r="K15" s="4">
        <f t="shared" si="0"/>
        <v>0.011383841772347473</v>
      </c>
    </row>
    <row r="16" spans="1:11" ht="12.75">
      <c r="A16" s="3">
        <v>173.75</v>
      </c>
      <c r="B16" s="2">
        <v>0.012861</v>
      </c>
      <c r="C16" s="2">
        <v>92723</v>
      </c>
      <c r="D16" s="2">
        <v>-70307</v>
      </c>
      <c r="E16" s="2">
        <v>7.2094</v>
      </c>
      <c r="F16" s="2">
        <v>-5.4665</v>
      </c>
      <c r="G16" s="2">
        <v>9.0476</v>
      </c>
      <c r="H16" s="8">
        <f t="shared" si="1"/>
        <v>6.316969151951167</v>
      </c>
      <c r="I16" s="2">
        <f t="shared" si="2"/>
        <v>-4.78982722912579</v>
      </c>
      <c r="J16" s="2">
        <f t="shared" si="3"/>
        <v>7.926664870690909</v>
      </c>
      <c r="K16" s="4">
        <f t="shared" si="0"/>
        <v>0.021137772988509093</v>
      </c>
    </row>
    <row r="17" spans="1:11" ht="12.75">
      <c r="A17" s="3">
        <v>176.25</v>
      </c>
      <c r="B17" s="2">
        <v>0.01627</v>
      </c>
      <c r="C17" s="2">
        <v>73426</v>
      </c>
      <c r="D17" s="2">
        <v>-78010</v>
      </c>
      <c r="E17" s="2">
        <v>4.513</v>
      </c>
      <c r="F17" s="2">
        <v>-4.7948</v>
      </c>
      <c r="G17" s="2">
        <v>6.5846</v>
      </c>
      <c r="H17" s="8">
        <f t="shared" si="1"/>
        <v>5.002316328755177</v>
      </c>
      <c r="I17" s="2">
        <f t="shared" si="2"/>
        <v>-5.314611946806191</v>
      </c>
      <c r="J17" s="2">
        <f t="shared" si="3"/>
        <v>7.297923685333333</v>
      </c>
      <c r="K17" s="4">
        <f t="shared" si="0"/>
        <v>0.019461129827555556</v>
      </c>
    </row>
    <row r="18" spans="1:11" ht="12.75">
      <c r="A18" s="3">
        <v>178.75</v>
      </c>
      <c r="B18" s="2">
        <v>0.020772</v>
      </c>
      <c r="C18" s="2">
        <v>23553</v>
      </c>
      <c r="D18" s="2">
        <v>-46629</v>
      </c>
      <c r="E18" s="2">
        <v>1.1339</v>
      </c>
      <c r="F18" s="2">
        <v>-2.2448</v>
      </c>
      <c r="G18" s="2">
        <v>2.5149</v>
      </c>
      <c r="H18" s="8">
        <f t="shared" si="1"/>
        <v>1.6046026814911707</v>
      </c>
      <c r="I18" s="2">
        <f t="shared" si="2"/>
        <v>-3.176708633093525</v>
      </c>
      <c r="J18" s="2">
        <f t="shared" si="3"/>
        <v>3.558618251345454</v>
      </c>
      <c r="K18" s="4">
        <f t="shared" si="0"/>
        <v>0.009489648670254544</v>
      </c>
    </row>
    <row r="19" spans="1:11" ht="12.75">
      <c r="A19" s="3">
        <v>181.25</v>
      </c>
      <c r="B19" s="1">
        <v>0.011709</v>
      </c>
      <c r="C19" s="1">
        <v>-10808</v>
      </c>
      <c r="D19" s="1">
        <v>-20918</v>
      </c>
      <c r="E19" s="1">
        <v>-0.92302</v>
      </c>
      <c r="F19" s="1">
        <v>-1.7864</v>
      </c>
      <c r="G19" s="1">
        <v>2.0108</v>
      </c>
      <c r="H19" s="8">
        <f t="shared" si="1"/>
        <v>-0.7363200348811859</v>
      </c>
      <c r="I19" s="2">
        <f t="shared" si="2"/>
        <v>-1.4250872029649007</v>
      </c>
      <c r="J19" s="2">
        <f t="shared" si="3"/>
        <v>1.6038769632000003</v>
      </c>
      <c r="K19" s="4">
        <f t="shared" si="0"/>
        <v>0.0042770052352000005</v>
      </c>
    </row>
    <row r="20" spans="1:11" ht="12.75">
      <c r="A20" s="3">
        <v>183.75</v>
      </c>
      <c r="B20" s="1">
        <v>0.01621</v>
      </c>
      <c r="C20" s="1">
        <v>-49526</v>
      </c>
      <c r="D20" s="1">
        <v>-65393</v>
      </c>
      <c r="E20" s="1">
        <v>-3.0552</v>
      </c>
      <c r="F20" s="1">
        <v>-4.0341</v>
      </c>
      <c r="G20" s="1">
        <v>5.0605</v>
      </c>
      <c r="H20" s="8">
        <f t="shared" si="1"/>
        <v>-3.3740734684979286</v>
      </c>
      <c r="I20" s="2">
        <f t="shared" si="2"/>
        <v>-4.455049596686287</v>
      </c>
      <c r="J20" s="2">
        <f t="shared" si="3"/>
        <v>5.5880310557575745</v>
      </c>
      <c r="K20" s="4">
        <f t="shared" si="0"/>
        <v>0.014901416148686866</v>
      </c>
    </row>
    <row r="21" spans="1:11" ht="12.75">
      <c r="A21" s="3">
        <v>186.25</v>
      </c>
      <c r="B21" s="1">
        <v>0.014414</v>
      </c>
      <c r="C21" s="1">
        <v>-89332</v>
      </c>
      <c r="D21" s="1">
        <v>-66691</v>
      </c>
      <c r="E21" s="1">
        <v>-6.1976</v>
      </c>
      <c r="F21" s="1">
        <v>-4.6268</v>
      </c>
      <c r="G21" s="1">
        <v>7.7342</v>
      </c>
      <c r="H21" s="8">
        <f t="shared" si="1"/>
        <v>-6.085949422280358</v>
      </c>
      <c r="I21" s="2">
        <f t="shared" si="2"/>
        <v>-4.5434788532810115</v>
      </c>
      <c r="J21" s="2">
        <f t="shared" si="3"/>
        <v>7.594204417648485</v>
      </c>
      <c r="K21" s="4">
        <f t="shared" si="0"/>
        <v>0.020251211780395958</v>
      </c>
    </row>
    <row r="22" spans="1:11" ht="12.75">
      <c r="A22" s="3">
        <v>188.75</v>
      </c>
      <c r="B22" s="1">
        <v>0.010818</v>
      </c>
      <c r="C22" s="1">
        <v>-57360</v>
      </c>
      <c r="D22" s="1">
        <v>-53563</v>
      </c>
      <c r="E22" s="1">
        <v>-5.3022</v>
      </c>
      <c r="F22" s="1">
        <v>-4.9512</v>
      </c>
      <c r="G22" s="1">
        <v>7.2545</v>
      </c>
      <c r="H22" s="8">
        <f t="shared" si="1"/>
        <v>-3.907782864617397</v>
      </c>
      <c r="I22" s="2">
        <f t="shared" si="2"/>
        <v>-3.6491034445171135</v>
      </c>
      <c r="J22" s="2">
        <f t="shared" si="3"/>
        <v>5.346096936</v>
      </c>
      <c r="K22" s="4">
        <f t="shared" si="0"/>
        <v>0.014256258496</v>
      </c>
    </row>
    <row r="23" spans="1:11" ht="12.75">
      <c r="A23" s="3">
        <v>191.25</v>
      </c>
      <c r="B23" s="1">
        <v>0.010611</v>
      </c>
      <c r="C23" s="1">
        <v>-45153</v>
      </c>
      <c r="D23" s="1">
        <v>-41995</v>
      </c>
      <c r="E23" s="1">
        <v>-4.2552</v>
      </c>
      <c r="F23" s="1">
        <v>-3.9576</v>
      </c>
      <c r="G23" s="1">
        <v>5.8111</v>
      </c>
      <c r="H23" s="8">
        <f t="shared" si="1"/>
        <v>-3.0761527141922826</v>
      </c>
      <c r="I23" s="2">
        <f t="shared" si="2"/>
        <v>-2.8610066492260735</v>
      </c>
      <c r="J23" s="2">
        <f t="shared" si="3"/>
        <v>4.200461713963636</v>
      </c>
      <c r="K23" s="4">
        <f t="shared" si="0"/>
        <v>0.011201231237236363</v>
      </c>
    </row>
    <row r="24" spans="1:11" ht="12.75">
      <c r="A24" s="3">
        <v>193.75</v>
      </c>
      <c r="B24" s="1">
        <v>0.0086049</v>
      </c>
      <c r="C24" s="1">
        <v>-37535</v>
      </c>
      <c r="D24" s="1">
        <v>-21598</v>
      </c>
      <c r="E24" s="1">
        <v>-4.362</v>
      </c>
      <c r="F24" s="1">
        <v>-2.51</v>
      </c>
      <c r="G24" s="1">
        <v>5.0326</v>
      </c>
      <c r="H24" s="8">
        <f t="shared" si="1"/>
        <v>-2.557158818399826</v>
      </c>
      <c r="I24" s="2">
        <f t="shared" si="2"/>
        <v>-1.4714137780684544</v>
      </c>
      <c r="J24" s="2">
        <f t="shared" si="3"/>
        <v>2.9499904356218183</v>
      </c>
      <c r="K24" s="4">
        <f t="shared" si="0"/>
        <v>0.007866641161658182</v>
      </c>
    </row>
    <row r="25" spans="1:11" ht="12.75">
      <c r="A25" s="3">
        <v>196.25</v>
      </c>
      <c r="B25" s="1">
        <v>0.0068119</v>
      </c>
      <c r="C25" s="1">
        <v>-36359</v>
      </c>
      <c r="D25" s="1">
        <v>-14319</v>
      </c>
      <c r="E25" s="1">
        <v>-5.3376</v>
      </c>
      <c r="F25" s="1">
        <v>-2.102</v>
      </c>
      <c r="G25" s="1">
        <v>5.7366</v>
      </c>
      <c r="H25" s="8">
        <f t="shared" si="1"/>
        <v>-2.477041094397209</v>
      </c>
      <c r="I25" s="2">
        <f t="shared" si="2"/>
        <v>-0.9755150425114454</v>
      </c>
      <c r="J25" s="2">
        <f t="shared" si="3"/>
        <v>2.6619825204218186</v>
      </c>
      <c r="K25" s="4">
        <f t="shared" si="0"/>
        <v>0.0070986200544581836</v>
      </c>
    </row>
    <row r="26" spans="1:11" ht="12.75">
      <c r="A26" s="3">
        <v>198.75</v>
      </c>
      <c r="B26" s="1">
        <v>0.0061165</v>
      </c>
      <c r="C26" s="1">
        <v>-40525</v>
      </c>
      <c r="D26" s="1">
        <v>-15339</v>
      </c>
      <c r="E26" s="1">
        <v>-6.6256</v>
      </c>
      <c r="F26" s="1">
        <v>-2.5077</v>
      </c>
      <c r="G26" s="1">
        <v>7.0843</v>
      </c>
      <c r="H26" s="8">
        <f t="shared" si="1"/>
        <v>-2.7608594942228035</v>
      </c>
      <c r="I26" s="2">
        <f t="shared" si="2"/>
        <v>-1.0450049051667756</v>
      </c>
      <c r="J26" s="2">
        <f t="shared" si="3"/>
        <v>2.951768481684849</v>
      </c>
      <c r="K26" s="4">
        <f t="shared" si="0"/>
        <v>0.007871382617826264</v>
      </c>
    </row>
    <row r="27" spans="1:11" ht="12.75">
      <c r="A27" s="3">
        <v>201.25</v>
      </c>
      <c r="B27" s="1">
        <v>0.0055373</v>
      </c>
      <c r="C27" s="1">
        <v>-39037</v>
      </c>
      <c r="D27" s="1">
        <v>-20154</v>
      </c>
      <c r="E27" s="1">
        <v>-7.0498</v>
      </c>
      <c r="F27" s="1">
        <v>-3.6397</v>
      </c>
      <c r="G27" s="1">
        <v>7.934</v>
      </c>
      <c r="H27" s="8">
        <f t="shared" si="1"/>
        <v>-2.659486047525616</v>
      </c>
      <c r="I27" s="2">
        <f t="shared" si="2"/>
        <v>-1.3730379332897318</v>
      </c>
      <c r="J27" s="2">
        <f t="shared" si="3"/>
        <v>2.992765002230304</v>
      </c>
      <c r="K27" s="4">
        <f t="shared" si="0"/>
        <v>0.007980706672614144</v>
      </c>
    </row>
    <row r="28" spans="1:11" ht="12.75">
      <c r="A28" s="3">
        <v>203.75</v>
      </c>
      <c r="B28" s="1">
        <v>0.006671</v>
      </c>
      <c r="C28" s="1">
        <v>-40535</v>
      </c>
      <c r="D28" s="1">
        <v>-25229</v>
      </c>
      <c r="E28" s="1">
        <v>-6.0763</v>
      </c>
      <c r="F28" s="1">
        <v>-3.7819</v>
      </c>
      <c r="G28" s="1">
        <v>7.1571</v>
      </c>
      <c r="H28" s="8">
        <f t="shared" si="1"/>
        <v>-2.7615407673860908</v>
      </c>
      <c r="I28" s="2">
        <f t="shared" si="2"/>
        <v>-1.7187840636581642</v>
      </c>
      <c r="J28" s="2">
        <f t="shared" si="3"/>
        <v>3.252448233236364</v>
      </c>
      <c r="K28" s="4">
        <f t="shared" si="0"/>
        <v>0.008673195288630304</v>
      </c>
    </row>
    <row r="29" spans="1:11" ht="12.75">
      <c r="A29" s="3">
        <v>206.25</v>
      </c>
      <c r="B29" s="1">
        <v>0.0058779</v>
      </c>
      <c r="C29" s="1">
        <v>-25113</v>
      </c>
      <c r="D29" s="1">
        <v>-17105</v>
      </c>
      <c r="E29" s="1">
        <v>-4.2724</v>
      </c>
      <c r="F29" s="1">
        <v>-2.91</v>
      </c>
      <c r="G29" s="1">
        <v>5.1693</v>
      </c>
      <c r="H29" s="8">
        <f t="shared" si="1"/>
        <v>-1.7108812949640289</v>
      </c>
      <c r="I29" s="2">
        <f t="shared" si="2"/>
        <v>-1.1653177458033572</v>
      </c>
      <c r="J29" s="2">
        <f t="shared" si="3"/>
        <v>2.0698377212290913</v>
      </c>
      <c r="K29" s="4">
        <f t="shared" si="0"/>
        <v>0.00551956725661091</v>
      </c>
    </row>
    <row r="30" spans="1:11" ht="12.75">
      <c r="A30" s="3">
        <v>208.75</v>
      </c>
      <c r="B30" s="1">
        <v>0.0068979</v>
      </c>
      <c r="C30" s="1">
        <v>-22076</v>
      </c>
      <c r="D30" s="1">
        <v>-14887</v>
      </c>
      <c r="E30" s="1">
        <v>-3.2005</v>
      </c>
      <c r="F30" s="1">
        <v>-2.1582</v>
      </c>
      <c r="G30" s="1">
        <v>3.8602</v>
      </c>
      <c r="H30" s="8">
        <f t="shared" si="1"/>
        <v>-1.5039786352735993</v>
      </c>
      <c r="I30" s="2">
        <f t="shared" si="2"/>
        <v>-1.0142113581861782</v>
      </c>
      <c r="J30" s="2">
        <f t="shared" si="3"/>
        <v>1.8138821517527275</v>
      </c>
      <c r="K30" s="4">
        <f t="shared" si="0"/>
        <v>0.004837019071340607</v>
      </c>
    </row>
    <row r="31" spans="1:11" ht="12.75">
      <c r="A31" s="3">
        <v>211.25</v>
      </c>
      <c r="B31" s="1">
        <v>0.0056409</v>
      </c>
      <c r="C31" s="1">
        <v>-24284</v>
      </c>
      <c r="D31" s="1">
        <v>-12271</v>
      </c>
      <c r="E31" s="1">
        <v>-4.305</v>
      </c>
      <c r="F31" s="1">
        <v>-2.1754</v>
      </c>
      <c r="G31" s="1">
        <v>4.8234</v>
      </c>
      <c r="H31" s="8">
        <f t="shared" si="1"/>
        <v>-1.6544037497274906</v>
      </c>
      <c r="I31" s="2">
        <f t="shared" si="2"/>
        <v>-0.8359902986701547</v>
      </c>
      <c r="J31" s="2">
        <f t="shared" si="3"/>
        <v>1.8534635379054547</v>
      </c>
      <c r="K31" s="4">
        <f t="shared" si="0"/>
        <v>0.004942569434414546</v>
      </c>
    </row>
    <row r="32" spans="1:11" ht="12.75">
      <c r="A32" s="3">
        <v>213.75</v>
      </c>
      <c r="B32" s="1">
        <v>0.0053977</v>
      </c>
      <c r="C32" s="1">
        <v>-8503.2</v>
      </c>
      <c r="D32" s="1">
        <v>-8684.9</v>
      </c>
      <c r="E32" s="1">
        <v>-1.5753</v>
      </c>
      <c r="F32" s="1">
        <v>-1.609</v>
      </c>
      <c r="G32" s="1">
        <v>2.2518</v>
      </c>
      <c r="H32" s="8">
        <f t="shared" si="1"/>
        <v>-0.5793001962066711</v>
      </c>
      <c r="I32" s="2">
        <f t="shared" si="2"/>
        <v>-0.5916789295836058</v>
      </c>
      <c r="J32" s="2">
        <f t="shared" si="3"/>
        <v>0.8279820561600001</v>
      </c>
      <c r="K32" s="4">
        <f t="shared" si="0"/>
        <v>0.00220795214976</v>
      </c>
    </row>
    <row r="33" spans="3:11" ht="12.75">
      <c r="C33" s="2">
        <f>SUM(C19:C32)</f>
        <v>-526146.2</v>
      </c>
      <c r="D33" s="2">
        <f>SUM(D19:D32)</f>
        <v>-398146.9</v>
      </c>
      <c r="J33" s="2">
        <f t="shared" si="3"/>
        <v>0</v>
      </c>
      <c r="K33" s="4">
        <f>MAX(K5:K32)</f>
        <v>0.021137772988509093</v>
      </c>
    </row>
    <row r="34" ht="12.75">
      <c r="J34" s="2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F1">
      <selection activeCell="G4" sqref="G4:H32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8" width="11.57421875" style="0" customWidth="1"/>
    <col min="9" max="10" width="11.00390625" style="0" bestFit="1" customWidth="1"/>
    <col min="11" max="11" width="11.00390625" style="0" customWidth="1"/>
    <col min="12" max="12" width="11.00390625" style="0" bestFit="1" customWidth="1"/>
  </cols>
  <sheetData>
    <row r="2" spans="9:10" ht="12.75">
      <c r="I2" t="s">
        <v>8</v>
      </c>
      <c r="J2">
        <v>3.3</v>
      </c>
    </row>
    <row r="3" spans="9:10" ht="12.75">
      <c r="I3" t="s">
        <v>9</v>
      </c>
      <c r="J3">
        <v>0.375</v>
      </c>
    </row>
    <row r="4" spans="1:12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s="7" t="s">
        <v>16</v>
      </c>
      <c r="H4" s="7" t="s">
        <v>13</v>
      </c>
      <c r="I4" t="s">
        <v>5</v>
      </c>
      <c r="J4" t="s">
        <v>7</v>
      </c>
      <c r="K4" t="s">
        <v>7</v>
      </c>
      <c r="L4" t="s">
        <v>10</v>
      </c>
    </row>
    <row r="5" spans="1:12" ht="12.75">
      <c r="A5" s="3">
        <v>146.25</v>
      </c>
      <c r="B5" s="2">
        <v>0.011201</v>
      </c>
      <c r="C5" s="2">
        <v>1149.9</v>
      </c>
      <c r="D5" s="2">
        <v>15064</v>
      </c>
      <c r="E5" s="2">
        <v>0.10266</v>
      </c>
      <c r="F5" s="2">
        <v>1.3449</v>
      </c>
      <c r="G5" s="2">
        <f>C5/4.448/1000/$J$2</f>
        <v>0.07833960104643557</v>
      </c>
      <c r="H5" s="2">
        <f>D5/4.448/1000/$J$2</f>
        <v>1.0262698931763679</v>
      </c>
      <c r="I5" s="2">
        <v>1.3488</v>
      </c>
      <c r="J5" s="2">
        <f>0.2248*I5*B5*1000000/$J$2/1000</f>
        <v>1.0291690600727272</v>
      </c>
      <c r="K5" s="2">
        <f>(G5^2+H5^2)^0.5</f>
        <v>1.0292555497700016</v>
      </c>
      <c r="L5" s="4">
        <f>J5/$J$3/1000</f>
        <v>0.002744450826860606</v>
      </c>
    </row>
    <row r="6" spans="1:12" ht="12.75">
      <c r="A6" s="3">
        <v>148.75</v>
      </c>
      <c r="B6" s="2">
        <v>0.016979</v>
      </c>
      <c r="C6" s="2">
        <v>-965.87</v>
      </c>
      <c r="D6" s="2">
        <v>21581</v>
      </c>
      <c r="E6" s="2">
        <v>-0.056885</v>
      </c>
      <c r="F6" s="2">
        <v>1.271</v>
      </c>
      <c r="G6" s="2">
        <f aca="true" t="shared" si="0" ref="G6:G32">C6/4.448/1000/$J$2</f>
        <v>-0.06580213102245476</v>
      </c>
      <c r="H6" s="2">
        <f aca="true" t="shared" si="1" ref="H6:H32">D6/4.448/1000/$J$2</f>
        <v>1.4702556136908655</v>
      </c>
      <c r="I6" s="2">
        <v>1.2723</v>
      </c>
      <c r="J6" s="2">
        <f aca="true" t="shared" si="2" ref="J6:J34">0.2248*I6*B6*1000000/$J$2/1000</f>
        <v>1.4715804261090912</v>
      </c>
      <c r="K6" s="2">
        <f aca="true" t="shared" si="3" ref="K6:K34">(G6^2+H6^2)^0.5</f>
        <v>1.4717273830559108</v>
      </c>
      <c r="L6" s="4">
        <f aca="true" t="shared" si="4" ref="L6:L32">J6/$J$3/1000</f>
        <v>0.003924214469624243</v>
      </c>
    </row>
    <row r="7" spans="1:12" ht="12.75">
      <c r="A7" s="3">
        <v>151.25</v>
      </c>
      <c r="B7" s="2">
        <v>0.016298</v>
      </c>
      <c r="C7" s="2">
        <v>-798.64</v>
      </c>
      <c r="D7" s="2">
        <v>13656</v>
      </c>
      <c r="E7" s="2">
        <v>-0.049002</v>
      </c>
      <c r="F7" s="2">
        <v>0.8379</v>
      </c>
      <c r="G7" s="2">
        <f t="shared" si="0"/>
        <v>-0.05440919991279704</v>
      </c>
      <c r="H7" s="2">
        <f t="shared" si="1"/>
        <v>0.9303466317854807</v>
      </c>
      <c r="I7" s="2">
        <v>0.83933</v>
      </c>
      <c r="J7" s="2">
        <f t="shared" si="2"/>
        <v>0.9318573322521214</v>
      </c>
      <c r="K7" s="2">
        <f t="shared" si="3"/>
        <v>0.9319362726655399</v>
      </c>
      <c r="L7" s="4">
        <f t="shared" si="4"/>
        <v>0.002484952886005657</v>
      </c>
    </row>
    <row r="8" spans="1:12" ht="12.75">
      <c r="A8" s="3">
        <v>153.75</v>
      </c>
      <c r="B8" s="2">
        <v>0.015183</v>
      </c>
      <c r="C8" s="2">
        <v>2123.1</v>
      </c>
      <c r="D8" s="2">
        <v>7153.3</v>
      </c>
      <c r="E8" s="2">
        <v>0.13983</v>
      </c>
      <c r="F8" s="2">
        <v>0.47115</v>
      </c>
      <c r="G8" s="2">
        <f t="shared" si="0"/>
        <v>0.1446411052975801</v>
      </c>
      <c r="H8" s="2">
        <f t="shared" si="1"/>
        <v>0.48733513189448446</v>
      </c>
      <c r="I8" s="2">
        <v>0.49147</v>
      </c>
      <c r="J8" s="2">
        <f t="shared" si="2"/>
        <v>0.5083197361963636</v>
      </c>
      <c r="K8" s="2">
        <f t="shared" si="3"/>
        <v>0.5083469092266817</v>
      </c>
      <c r="L8" s="4">
        <f t="shared" si="4"/>
        <v>0.0013555192965236363</v>
      </c>
    </row>
    <row r="9" spans="1:12" ht="12.75">
      <c r="A9" s="3">
        <v>156.25</v>
      </c>
      <c r="B9" s="2">
        <v>0.015863</v>
      </c>
      <c r="C9" s="2">
        <v>12050</v>
      </c>
      <c r="D9" s="2">
        <v>1671.2</v>
      </c>
      <c r="E9" s="2">
        <v>0.7596</v>
      </c>
      <c r="F9" s="2">
        <v>0.10535</v>
      </c>
      <c r="G9" s="2">
        <f t="shared" si="0"/>
        <v>0.8209341617614999</v>
      </c>
      <c r="H9" s="2">
        <f t="shared" si="1"/>
        <v>0.11385437104861566</v>
      </c>
      <c r="I9" s="2">
        <v>0.76687</v>
      </c>
      <c r="J9" s="2">
        <f t="shared" si="2"/>
        <v>0.8286849274206061</v>
      </c>
      <c r="K9" s="2">
        <f t="shared" si="3"/>
        <v>0.828791720370041</v>
      </c>
      <c r="L9" s="4">
        <f t="shared" si="4"/>
        <v>0.0022098264731216163</v>
      </c>
    </row>
    <row r="10" spans="1:12" ht="12.75">
      <c r="A10" s="3">
        <v>158.75</v>
      </c>
      <c r="B10" s="2">
        <v>0.01275</v>
      </c>
      <c r="C10" s="2">
        <v>31160</v>
      </c>
      <c r="D10" s="2">
        <v>-4226.6</v>
      </c>
      <c r="E10" s="2">
        <v>2.4439</v>
      </c>
      <c r="F10" s="2">
        <v>-0.3315</v>
      </c>
      <c r="G10" s="2">
        <f t="shared" si="0"/>
        <v>2.122847176804011</v>
      </c>
      <c r="H10" s="2">
        <f t="shared" si="1"/>
        <v>-0.28794691519511667</v>
      </c>
      <c r="I10" s="2">
        <v>2.4663</v>
      </c>
      <c r="J10" s="2">
        <f t="shared" si="2"/>
        <v>2.1420936545454548</v>
      </c>
      <c r="K10" s="2">
        <f t="shared" si="3"/>
        <v>2.1422869933870072</v>
      </c>
      <c r="L10" s="4">
        <f t="shared" si="4"/>
        <v>0.005712249745454546</v>
      </c>
    </row>
    <row r="11" spans="1:12" ht="12.75">
      <c r="A11" s="3">
        <v>161.25</v>
      </c>
      <c r="B11" s="2">
        <v>0.010112</v>
      </c>
      <c r="C11" s="2">
        <v>48348</v>
      </c>
      <c r="D11" s="2">
        <v>-7812.4</v>
      </c>
      <c r="E11" s="2">
        <v>4.7811</v>
      </c>
      <c r="F11" s="2">
        <v>-0.77257</v>
      </c>
      <c r="G11" s="2">
        <f t="shared" si="0"/>
        <v>3.293819489862655</v>
      </c>
      <c r="H11" s="2">
        <f t="shared" si="1"/>
        <v>-0.5322378460867668</v>
      </c>
      <c r="I11" s="2">
        <v>4.8431</v>
      </c>
      <c r="J11" s="2">
        <f t="shared" si="2"/>
        <v>3.3361292225939385</v>
      </c>
      <c r="K11" s="2">
        <f t="shared" si="3"/>
        <v>3.336543714175818</v>
      </c>
      <c r="L11" s="4">
        <f t="shared" si="4"/>
        <v>0.008896344593583835</v>
      </c>
    </row>
    <row r="12" spans="1:12" ht="12.75">
      <c r="A12" s="3">
        <v>163.75</v>
      </c>
      <c r="B12" s="2">
        <v>0.0097427</v>
      </c>
      <c r="C12" s="2">
        <v>66655</v>
      </c>
      <c r="D12" s="2">
        <v>-13458</v>
      </c>
      <c r="E12" s="2">
        <v>6.8415</v>
      </c>
      <c r="F12" s="2">
        <v>-1.3813</v>
      </c>
      <c r="G12" s="2">
        <f t="shared" si="0"/>
        <v>4.541026269893176</v>
      </c>
      <c r="H12" s="2">
        <f t="shared" si="1"/>
        <v>-0.9168574231523872</v>
      </c>
      <c r="I12" s="2">
        <v>6.9796</v>
      </c>
      <c r="J12" s="2">
        <f t="shared" si="2"/>
        <v>4.632252568853334</v>
      </c>
      <c r="K12" s="2">
        <f t="shared" si="3"/>
        <v>4.632660911209622</v>
      </c>
      <c r="L12" s="4">
        <f t="shared" si="4"/>
        <v>0.012352673516942223</v>
      </c>
    </row>
    <row r="13" spans="1:12" ht="12.75">
      <c r="A13" s="3">
        <v>166.25</v>
      </c>
      <c r="B13" s="2">
        <v>0.0074566</v>
      </c>
      <c r="C13" s="2">
        <v>58947</v>
      </c>
      <c r="D13" s="2">
        <v>-14948</v>
      </c>
      <c r="E13" s="2">
        <v>7.9053</v>
      </c>
      <c r="F13" s="2">
        <v>-2.0047</v>
      </c>
      <c r="G13" s="2">
        <f t="shared" si="0"/>
        <v>4.015900915631131</v>
      </c>
      <c r="H13" s="2">
        <f t="shared" si="1"/>
        <v>-1.0183671244822323</v>
      </c>
      <c r="I13" s="2">
        <v>8.1556</v>
      </c>
      <c r="J13" s="2">
        <f t="shared" si="2"/>
        <v>4.142658471699394</v>
      </c>
      <c r="K13" s="2">
        <f t="shared" si="3"/>
        <v>4.143009988449601</v>
      </c>
      <c r="L13" s="4">
        <f t="shared" si="4"/>
        <v>0.011047089257865052</v>
      </c>
    </row>
    <row r="14" spans="1:12" ht="12.75">
      <c r="A14" s="3">
        <v>168.75</v>
      </c>
      <c r="B14" s="2">
        <v>0.0079941</v>
      </c>
      <c r="C14" s="2">
        <v>49584</v>
      </c>
      <c r="D14" s="2">
        <v>-20481</v>
      </c>
      <c r="E14" s="2">
        <v>6.2026</v>
      </c>
      <c r="F14" s="2">
        <v>-2.562</v>
      </c>
      <c r="G14" s="2">
        <f t="shared" si="0"/>
        <v>3.3780248528449968</v>
      </c>
      <c r="H14" s="2">
        <f t="shared" si="1"/>
        <v>-1.3953155657292347</v>
      </c>
      <c r="I14" s="2">
        <v>6.7109</v>
      </c>
      <c r="J14" s="2">
        <f t="shared" si="2"/>
        <v>3.6545399270036363</v>
      </c>
      <c r="K14" s="2">
        <f t="shared" si="3"/>
        <v>3.654853955277113</v>
      </c>
      <c r="L14" s="4">
        <f t="shared" si="4"/>
        <v>0.00974543980534303</v>
      </c>
    </row>
    <row r="15" spans="1:12" ht="12.75">
      <c r="A15" s="3">
        <v>171.25</v>
      </c>
      <c r="B15" s="2">
        <v>0.0079028</v>
      </c>
      <c r="C15" s="2">
        <v>51039</v>
      </c>
      <c r="D15" s="2">
        <v>-29920</v>
      </c>
      <c r="E15" s="2">
        <v>6.4583</v>
      </c>
      <c r="F15" s="2">
        <v>-3.786</v>
      </c>
      <c r="G15" s="2">
        <f t="shared" si="0"/>
        <v>3.4771500981033356</v>
      </c>
      <c r="H15" s="2">
        <f t="shared" si="1"/>
        <v>-2.0383693045563547</v>
      </c>
      <c r="I15" s="2">
        <v>7.4863</v>
      </c>
      <c r="J15" s="2">
        <f t="shared" si="2"/>
        <v>4.030236991718788</v>
      </c>
      <c r="K15" s="2">
        <f t="shared" si="3"/>
        <v>4.030573436435266</v>
      </c>
      <c r="L15" s="4">
        <f t="shared" si="4"/>
        <v>0.010747298644583436</v>
      </c>
    </row>
    <row r="16" spans="1:12" ht="12.75">
      <c r="A16" s="3">
        <v>173.75</v>
      </c>
      <c r="B16" s="2">
        <v>0.009668</v>
      </c>
      <c r="C16" s="2">
        <v>53133</v>
      </c>
      <c r="D16" s="2">
        <v>-25948</v>
      </c>
      <c r="E16" s="2">
        <v>5.4958</v>
      </c>
      <c r="F16" s="2">
        <v>-2.6839</v>
      </c>
      <c r="G16" s="2">
        <f t="shared" si="0"/>
        <v>3.6198086984957483</v>
      </c>
      <c r="H16" s="2">
        <f t="shared" si="1"/>
        <v>-1.767767604098539</v>
      </c>
      <c r="I16" s="2">
        <v>6.1161</v>
      </c>
      <c r="J16" s="2">
        <f t="shared" si="2"/>
        <v>4.028038254254546</v>
      </c>
      <c r="K16" s="2">
        <f t="shared" si="3"/>
        <v>4.02840133499702</v>
      </c>
      <c r="L16" s="4">
        <f t="shared" si="4"/>
        <v>0.01074143534467879</v>
      </c>
    </row>
    <row r="17" spans="1:12" ht="12.75">
      <c r="A17" s="3">
        <v>176.25</v>
      </c>
      <c r="B17" s="2">
        <v>0.010694</v>
      </c>
      <c r="C17" s="2">
        <v>95989</v>
      </c>
      <c r="D17" s="2">
        <v>-26742</v>
      </c>
      <c r="E17" s="2">
        <v>8.9755</v>
      </c>
      <c r="F17" s="2">
        <v>-2.5006</v>
      </c>
      <c r="G17" s="2">
        <f t="shared" si="0"/>
        <v>6.53947296708088</v>
      </c>
      <c r="H17" s="2">
        <f t="shared" si="1"/>
        <v>-1.8218606932635708</v>
      </c>
      <c r="I17" s="2">
        <v>9.3174</v>
      </c>
      <c r="J17" s="2">
        <f t="shared" si="2"/>
        <v>6.787616349963636</v>
      </c>
      <c r="K17" s="2">
        <f t="shared" si="3"/>
        <v>6.788511108692423</v>
      </c>
      <c r="L17" s="4">
        <f t="shared" si="4"/>
        <v>0.018100310266569695</v>
      </c>
    </row>
    <row r="18" spans="1:12" ht="12.75">
      <c r="A18" s="3">
        <v>178.75</v>
      </c>
      <c r="B18" s="2">
        <v>0.014469</v>
      </c>
      <c r="C18" s="2">
        <v>132190</v>
      </c>
      <c r="D18" s="2">
        <v>-553.84</v>
      </c>
      <c r="E18" s="2">
        <v>9.1359</v>
      </c>
      <c r="F18" s="2">
        <v>-0.038277</v>
      </c>
      <c r="G18" s="2">
        <f t="shared" si="0"/>
        <v>9.005749945498147</v>
      </c>
      <c r="H18" s="2">
        <f t="shared" si="1"/>
        <v>-0.037731632875517764</v>
      </c>
      <c r="I18" s="2">
        <v>9.136</v>
      </c>
      <c r="J18" s="2">
        <f t="shared" si="2"/>
        <v>9.00486019490909</v>
      </c>
      <c r="K18" s="2">
        <f t="shared" si="3"/>
        <v>9.005828987770052</v>
      </c>
      <c r="L18" s="4">
        <f t="shared" si="4"/>
        <v>0.024012960519757574</v>
      </c>
    </row>
    <row r="19" spans="1:12" ht="12.75">
      <c r="A19" s="3">
        <v>181.25</v>
      </c>
      <c r="B19" s="1">
        <v>0.015569</v>
      </c>
      <c r="C19" s="1">
        <v>89469</v>
      </c>
      <c r="D19" s="1">
        <v>-25441</v>
      </c>
      <c r="E19" s="1">
        <v>5.7467</v>
      </c>
      <c r="F19" s="1">
        <v>-1.6341</v>
      </c>
      <c r="G19" s="2">
        <f t="shared" si="0"/>
        <v>6.095282864617397</v>
      </c>
      <c r="H19" s="2">
        <f t="shared" si="1"/>
        <v>-1.7332270547198605</v>
      </c>
      <c r="I19" s="1">
        <v>5.9746</v>
      </c>
      <c r="J19" s="2">
        <f t="shared" si="2"/>
        <v>6.336536198642424</v>
      </c>
      <c r="K19" s="2">
        <f t="shared" si="3"/>
        <v>6.336919537354987</v>
      </c>
      <c r="L19" s="4">
        <f t="shared" si="4"/>
        <v>0.016897429863046466</v>
      </c>
    </row>
    <row r="20" spans="1:12" ht="12.75">
      <c r="A20" s="3">
        <v>183.75</v>
      </c>
      <c r="B20" s="1">
        <v>0.019762</v>
      </c>
      <c r="C20" s="1">
        <v>131350</v>
      </c>
      <c r="D20" s="1">
        <v>-45223</v>
      </c>
      <c r="E20" s="1">
        <v>6.6469</v>
      </c>
      <c r="F20" s="1">
        <v>-2.2884</v>
      </c>
      <c r="G20" s="2">
        <f t="shared" si="0"/>
        <v>8.948522999781993</v>
      </c>
      <c r="H20" s="2">
        <f t="shared" si="1"/>
        <v>-3.080921626335295</v>
      </c>
      <c r="I20" s="1">
        <v>7.0299</v>
      </c>
      <c r="J20" s="2">
        <f t="shared" si="2"/>
        <v>9.463731478254543</v>
      </c>
      <c r="K20" s="2">
        <f t="shared" si="3"/>
        <v>9.464044692690745</v>
      </c>
      <c r="L20" s="4">
        <f t="shared" si="4"/>
        <v>0.025236617275345447</v>
      </c>
    </row>
    <row r="21" spans="1:12" ht="12.75">
      <c r="A21" s="3">
        <v>186.25</v>
      </c>
      <c r="B21" s="1">
        <v>0.014176</v>
      </c>
      <c r="C21" s="1">
        <v>98926</v>
      </c>
      <c r="D21" s="1">
        <v>-37616</v>
      </c>
      <c r="E21" s="1">
        <v>6.9786</v>
      </c>
      <c r="F21" s="1">
        <v>-2.6536</v>
      </c>
      <c r="G21" s="2">
        <f t="shared" si="0"/>
        <v>6.739562895138434</v>
      </c>
      <c r="H21" s="2">
        <f t="shared" si="1"/>
        <v>-2.5626771310224545</v>
      </c>
      <c r="I21" s="1">
        <v>7.4661</v>
      </c>
      <c r="J21" s="2">
        <f t="shared" si="2"/>
        <v>7.209910507054547</v>
      </c>
      <c r="K21" s="2">
        <f t="shared" si="3"/>
        <v>7.210341330019837</v>
      </c>
      <c r="L21" s="4">
        <f t="shared" si="4"/>
        <v>0.019226428018812126</v>
      </c>
    </row>
    <row r="22" spans="1:12" ht="12.75">
      <c r="A22" s="3">
        <v>188.75</v>
      </c>
      <c r="B22" s="1">
        <v>0.010917</v>
      </c>
      <c r="C22" s="1">
        <v>55848</v>
      </c>
      <c r="D22" s="1">
        <v>-37946</v>
      </c>
      <c r="E22" s="1">
        <v>5.1155</v>
      </c>
      <c r="F22" s="1">
        <v>-3.4757</v>
      </c>
      <c r="G22" s="2">
        <f t="shared" si="0"/>
        <v>3.804774362328319</v>
      </c>
      <c r="H22" s="2">
        <f t="shared" si="1"/>
        <v>-2.585159145410944</v>
      </c>
      <c r="I22" s="1">
        <v>6.1846</v>
      </c>
      <c r="J22" s="2">
        <f t="shared" si="2"/>
        <v>4.599358830109091</v>
      </c>
      <c r="K22" s="2">
        <f t="shared" si="3"/>
        <v>4.599929972872708</v>
      </c>
      <c r="L22" s="4">
        <f t="shared" si="4"/>
        <v>0.01226495688029091</v>
      </c>
    </row>
    <row r="23" spans="1:12" ht="12.75">
      <c r="A23" s="3">
        <v>191.25</v>
      </c>
      <c r="B23" s="1">
        <v>0.014368</v>
      </c>
      <c r="C23" s="1">
        <v>28538</v>
      </c>
      <c r="D23" s="1">
        <v>-32864</v>
      </c>
      <c r="E23" s="1">
        <v>1.9863</v>
      </c>
      <c r="F23" s="1">
        <v>-2.2873</v>
      </c>
      <c r="G23" s="2">
        <f t="shared" si="0"/>
        <v>1.9442173533900151</v>
      </c>
      <c r="H23" s="2">
        <f t="shared" si="1"/>
        <v>-2.23893612382821</v>
      </c>
      <c r="I23" s="1">
        <v>3.0294</v>
      </c>
      <c r="J23" s="2">
        <f t="shared" si="2"/>
        <v>2.9650724352000006</v>
      </c>
      <c r="K23" s="2">
        <f t="shared" si="3"/>
        <v>2.9652682987894647</v>
      </c>
      <c r="L23" s="4">
        <f t="shared" si="4"/>
        <v>0.007906859827200002</v>
      </c>
    </row>
    <row r="24" spans="1:12" ht="12.75">
      <c r="A24" s="3">
        <v>193.75</v>
      </c>
      <c r="B24" s="1">
        <v>0.017273</v>
      </c>
      <c r="C24" s="1">
        <v>-12080</v>
      </c>
      <c r="D24" s="1">
        <v>-61671</v>
      </c>
      <c r="E24" s="1">
        <v>-0.69935</v>
      </c>
      <c r="F24" s="1">
        <v>-3.5703</v>
      </c>
      <c r="G24" s="2">
        <f t="shared" si="0"/>
        <v>-0.8229779812513626</v>
      </c>
      <c r="H24" s="2">
        <f t="shared" si="1"/>
        <v>-4.20147972531066</v>
      </c>
      <c r="I24" s="1">
        <v>3.6381</v>
      </c>
      <c r="J24" s="2">
        <f t="shared" si="2"/>
        <v>4.280798367345454</v>
      </c>
      <c r="K24" s="2">
        <f t="shared" si="3"/>
        <v>4.281322767535882</v>
      </c>
      <c r="L24" s="4">
        <f t="shared" si="4"/>
        <v>0.011415462312921213</v>
      </c>
    </row>
    <row r="25" spans="1:12" ht="12.75">
      <c r="A25" s="3">
        <v>196.25</v>
      </c>
      <c r="B25" s="1">
        <v>0.016381</v>
      </c>
      <c r="C25" s="1">
        <v>-41992</v>
      </c>
      <c r="D25" s="1">
        <v>-52193</v>
      </c>
      <c r="E25" s="1">
        <v>-2.5635</v>
      </c>
      <c r="F25" s="1">
        <v>-3.1862</v>
      </c>
      <c r="G25" s="2">
        <f t="shared" si="0"/>
        <v>-2.860802267277087</v>
      </c>
      <c r="H25" s="2">
        <f t="shared" si="1"/>
        <v>-3.5557690211467192</v>
      </c>
      <c r="I25" s="1">
        <v>4.0894</v>
      </c>
      <c r="J25" s="2">
        <f t="shared" si="2"/>
        <v>4.5633351887030305</v>
      </c>
      <c r="K25" s="2">
        <f t="shared" si="3"/>
        <v>4.563735634784778</v>
      </c>
      <c r="L25" s="4">
        <f t="shared" si="4"/>
        <v>0.012168893836541414</v>
      </c>
    </row>
    <row r="26" spans="1:12" ht="12.75">
      <c r="A26" s="3">
        <v>198.75</v>
      </c>
      <c r="B26" s="1">
        <v>0.016818</v>
      </c>
      <c r="C26" s="1">
        <v>-68809</v>
      </c>
      <c r="D26" s="1">
        <v>-61966</v>
      </c>
      <c r="E26" s="1">
        <v>-4.0914</v>
      </c>
      <c r="F26" s="1">
        <v>-3.6845</v>
      </c>
      <c r="G26" s="2">
        <f t="shared" si="0"/>
        <v>-4.687772509265315</v>
      </c>
      <c r="H26" s="2">
        <f t="shared" si="1"/>
        <v>-4.221577283627643</v>
      </c>
      <c r="I26" s="1">
        <v>5.506</v>
      </c>
      <c r="J26" s="2">
        <f t="shared" si="2"/>
        <v>6.308017975272728</v>
      </c>
      <c r="K26" s="2">
        <f t="shared" si="3"/>
        <v>6.3084804715767</v>
      </c>
      <c r="L26" s="4">
        <f t="shared" si="4"/>
        <v>0.016821381267393944</v>
      </c>
    </row>
    <row r="27" spans="1:12" ht="12.75">
      <c r="A27" s="3">
        <v>201.25</v>
      </c>
      <c r="B27" s="1">
        <v>0.014645</v>
      </c>
      <c r="C27" s="1">
        <v>-82887</v>
      </c>
      <c r="D27" s="1">
        <v>-30432</v>
      </c>
      <c r="E27" s="1">
        <v>-5.6599</v>
      </c>
      <c r="F27" s="1">
        <v>-2.078</v>
      </c>
      <c r="G27" s="2">
        <f t="shared" si="0"/>
        <v>-5.64686886854153</v>
      </c>
      <c r="H27" s="2">
        <f t="shared" si="1"/>
        <v>-2.0732504905166773</v>
      </c>
      <c r="I27" s="1">
        <v>6.0294</v>
      </c>
      <c r="J27" s="2">
        <f t="shared" si="2"/>
        <v>6.015141382545455</v>
      </c>
      <c r="K27" s="2">
        <f t="shared" si="3"/>
        <v>6.015438106649518</v>
      </c>
      <c r="L27" s="4">
        <f t="shared" si="4"/>
        <v>0.016040377020121212</v>
      </c>
    </row>
    <row r="28" spans="1:12" ht="12.75">
      <c r="A28" s="3">
        <v>203.75</v>
      </c>
      <c r="B28" s="1">
        <v>0.014481</v>
      </c>
      <c r="C28" s="1">
        <v>-97160</v>
      </c>
      <c r="D28" s="1">
        <v>-6040.7</v>
      </c>
      <c r="E28" s="1">
        <v>-6.7093</v>
      </c>
      <c r="F28" s="1">
        <v>-0.41714</v>
      </c>
      <c r="G28" s="2">
        <f t="shared" si="0"/>
        <v>-6.619250054501854</v>
      </c>
      <c r="H28" s="2">
        <f t="shared" si="1"/>
        <v>-0.4115366797471114</v>
      </c>
      <c r="I28" s="1">
        <v>6.7223</v>
      </c>
      <c r="J28" s="2">
        <f t="shared" si="2"/>
        <v>6.631302058254545</v>
      </c>
      <c r="K28" s="2">
        <f t="shared" si="3"/>
        <v>6.632030889765221</v>
      </c>
      <c r="L28" s="4">
        <f t="shared" si="4"/>
        <v>0.01768347215534545</v>
      </c>
    </row>
    <row r="29" spans="1:12" ht="12.75">
      <c r="A29" s="3">
        <v>206.25</v>
      </c>
      <c r="B29" s="1">
        <v>0.015279</v>
      </c>
      <c r="C29" s="1">
        <v>-110820</v>
      </c>
      <c r="D29" s="1">
        <v>1849.5</v>
      </c>
      <c r="E29" s="1">
        <v>-7.2534</v>
      </c>
      <c r="F29" s="1">
        <v>0.12105</v>
      </c>
      <c r="G29" s="2">
        <f t="shared" si="0"/>
        <v>-7.549869195552649</v>
      </c>
      <c r="H29" s="2">
        <f t="shared" si="1"/>
        <v>0.1260014715500327</v>
      </c>
      <c r="I29" s="1">
        <v>7.2544</v>
      </c>
      <c r="J29" s="2">
        <f t="shared" si="2"/>
        <v>7.550553625599999</v>
      </c>
      <c r="K29" s="2">
        <f t="shared" si="3"/>
        <v>7.550920555851953</v>
      </c>
      <c r="L29" s="4">
        <f t="shared" si="4"/>
        <v>0.020134809668266664</v>
      </c>
    </row>
    <row r="30" spans="1:12" ht="12.75">
      <c r="A30" s="3">
        <v>208.75</v>
      </c>
      <c r="B30" s="1">
        <v>0.014958</v>
      </c>
      <c r="C30" s="1">
        <v>-110360</v>
      </c>
      <c r="D30" s="1">
        <v>-6543.7</v>
      </c>
      <c r="E30" s="1">
        <v>-7.3779</v>
      </c>
      <c r="F30" s="1">
        <v>-0.43748</v>
      </c>
      <c r="G30" s="2">
        <f t="shared" si="0"/>
        <v>-7.518530630041421</v>
      </c>
      <c r="H30" s="2">
        <f t="shared" si="1"/>
        <v>-0.44580471986047526</v>
      </c>
      <c r="I30" s="1">
        <v>7.3909</v>
      </c>
      <c r="J30" s="2">
        <f t="shared" si="2"/>
        <v>7.5310099632</v>
      </c>
      <c r="K30" s="2">
        <f t="shared" si="3"/>
        <v>7.531735834661285</v>
      </c>
      <c r="L30" s="4">
        <f t="shared" si="4"/>
        <v>0.0200826932352</v>
      </c>
    </row>
    <row r="31" spans="1:12" ht="12.75">
      <c r="A31" s="3">
        <v>211.25</v>
      </c>
      <c r="B31" s="1">
        <v>0.014912</v>
      </c>
      <c r="C31" s="1">
        <v>-88539</v>
      </c>
      <c r="D31" s="1">
        <v>-18144</v>
      </c>
      <c r="E31" s="1">
        <v>-5.9374</v>
      </c>
      <c r="F31" s="1">
        <v>-1.2167</v>
      </c>
      <c r="G31" s="2">
        <f t="shared" si="0"/>
        <v>-6.031924460431655</v>
      </c>
      <c r="H31" s="2">
        <f t="shared" si="1"/>
        <v>-1.2361020274689338</v>
      </c>
      <c r="I31" s="1">
        <v>6.0608</v>
      </c>
      <c r="J31" s="2">
        <f t="shared" si="2"/>
        <v>6.156703160630303</v>
      </c>
      <c r="K31" s="2">
        <f t="shared" si="3"/>
        <v>6.157277070155811</v>
      </c>
      <c r="L31" s="4">
        <f t="shared" si="4"/>
        <v>0.016417875095014144</v>
      </c>
    </row>
    <row r="32" spans="1:12" ht="12.75">
      <c r="A32" s="3">
        <v>213.75</v>
      </c>
      <c r="B32" s="1">
        <v>0.016162</v>
      </c>
      <c r="C32" s="1">
        <v>-74166</v>
      </c>
      <c r="D32" s="1">
        <v>-42154</v>
      </c>
      <c r="E32" s="1">
        <v>-4.589</v>
      </c>
      <c r="F32" s="1">
        <v>-2.6082</v>
      </c>
      <c r="G32" s="2">
        <f t="shared" si="0"/>
        <v>-5.0527305428384555</v>
      </c>
      <c r="H32" s="2">
        <f t="shared" si="1"/>
        <v>-2.8718388925223457</v>
      </c>
      <c r="I32" s="1">
        <v>5.2784</v>
      </c>
      <c r="J32" s="2">
        <f t="shared" si="2"/>
        <v>5.811386599951516</v>
      </c>
      <c r="K32" s="2">
        <f t="shared" si="3"/>
        <v>5.811845194354076</v>
      </c>
      <c r="L32" s="4">
        <f t="shared" si="4"/>
        <v>0.015497030933204042</v>
      </c>
    </row>
    <row r="33" spans="3:12" ht="12.75">
      <c r="C33" s="2">
        <f>SUM(C19:C32)</f>
        <v>-282682</v>
      </c>
      <c r="D33" s="2">
        <f>SUM(D19:D32)</f>
        <v>-456384.9</v>
      </c>
      <c r="J33" s="2">
        <f t="shared" si="2"/>
        <v>0</v>
      </c>
      <c r="K33" s="2">
        <f t="shared" si="3"/>
        <v>0</v>
      </c>
      <c r="L33" s="4">
        <f>MAX(L5:L32)</f>
        <v>0.025236617275345447</v>
      </c>
    </row>
    <row r="34" spans="10:11" ht="12.75">
      <c r="J34" s="2">
        <f t="shared" si="2"/>
        <v>0</v>
      </c>
      <c r="K34" s="2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F1">
      <selection activeCell="W9" sqref="W9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8" width="11.57421875" style="0" customWidth="1"/>
    <col min="9" max="11" width="11.00390625" style="0" bestFit="1" customWidth="1"/>
  </cols>
  <sheetData>
    <row r="2" spans="9:10" ht="12.75">
      <c r="I2" t="s">
        <v>8</v>
      </c>
      <c r="J2">
        <v>3.3</v>
      </c>
    </row>
    <row r="3" spans="9:10" ht="12.75">
      <c r="I3" t="s">
        <v>9</v>
      </c>
      <c r="J3">
        <v>0.375</v>
      </c>
    </row>
    <row r="4" spans="1:11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s="7" t="s">
        <v>16</v>
      </c>
      <c r="H4" s="7" t="s">
        <v>13</v>
      </c>
      <c r="I4" t="s">
        <v>5</v>
      </c>
      <c r="J4" t="s">
        <v>7</v>
      </c>
      <c r="K4" t="s">
        <v>10</v>
      </c>
    </row>
    <row r="5" spans="1:11" ht="12.75">
      <c r="A5" s="3">
        <v>146.25</v>
      </c>
      <c r="B5" s="2">
        <v>0.0078326</v>
      </c>
      <c r="C5" s="2">
        <v>-31946</v>
      </c>
      <c r="D5" s="2">
        <v>16071</v>
      </c>
      <c r="E5" s="2">
        <v>-4.0786</v>
      </c>
      <c r="F5" s="2">
        <v>2.0518</v>
      </c>
      <c r="G5" s="2">
        <f>C5/4.448/1000/$J$2</f>
        <v>-2.1763952474384127</v>
      </c>
      <c r="H5" s="2">
        <f>D5/4.448/1000/$J$2</f>
        <v>1.0948741007194245</v>
      </c>
      <c r="I5" s="2">
        <v>4.5656</v>
      </c>
      <c r="J5" s="2">
        <f>0.2248*I5*B5*1000000/$J$2/1000</f>
        <v>2.436049870390303</v>
      </c>
      <c r="K5" s="4">
        <f aca="true" t="shared" si="0" ref="K5:K28">J5/$J$3/1000</f>
        <v>0.006496132987707475</v>
      </c>
    </row>
    <row r="6" spans="1:11" ht="12.75">
      <c r="A6" s="3">
        <v>148.75</v>
      </c>
      <c r="B6" s="2">
        <v>0.0094676</v>
      </c>
      <c r="C6" s="2">
        <v>-40065</v>
      </c>
      <c r="D6" s="2">
        <v>14561</v>
      </c>
      <c r="E6" s="2">
        <v>-4.2318</v>
      </c>
      <c r="F6" s="2">
        <v>1.5379</v>
      </c>
      <c r="G6" s="2">
        <f aca="true" t="shared" si="1" ref="G6:H28">C6/4.448/1000/$J$2</f>
        <v>-2.729520928711576</v>
      </c>
      <c r="H6" s="2">
        <f t="shared" si="1"/>
        <v>0.9920018530630041</v>
      </c>
      <c r="I6" s="2">
        <v>4.5026</v>
      </c>
      <c r="J6" s="2">
        <f aca="true" t="shared" si="2" ref="J6:J30">0.2248*I6*B6*1000000/$J$2/1000</f>
        <v>2.9039266008630302</v>
      </c>
      <c r="K6" s="4">
        <f t="shared" si="0"/>
        <v>0.00774380426896808</v>
      </c>
    </row>
    <row r="7" spans="1:11" ht="12.75">
      <c r="A7" s="3">
        <v>151.25</v>
      </c>
      <c r="B7" s="2">
        <v>0.010188</v>
      </c>
      <c r="C7" s="2">
        <v>-51565</v>
      </c>
      <c r="D7" s="2">
        <v>10616</v>
      </c>
      <c r="E7" s="2">
        <v>-5.0613</v>
      </c>
      <c r="F7" s="2">
        <v>1.042</v>
      </c>
      <c r="G7" s="2">
        <f t="shared" si="1"/>
        <v>-3.5129850664922606</v>
      </c>
      <c r="H7" s="2">
        <f t="shared" si="1"/>
        <v>0.723239590146065</v>
      </c>
      <c r="I7" s="2">
        <v>5.1675</v>
      </c>
      <c r="J7" s="2">
        <f t="shared" si="2"/>
        <v>3.586342712727273</v>
      </c>
      <c r="K7" s="4">
        <f t="shared" si="0"/>
        <v>0.00956358056727273</v>
      </c>
    </row>
    <row r="8" spans="1:11" ht="12.75">
      <c r="A8" s="3">
        <v>153.75</v>
      </c>
      <c r="B8" s="2">
        <v>0.009283</v>
      </c>
      <c r="C8" s="2">
        <v>-44099</v>
      </c>
      <c r="D8" s="2">
        <v>26.075</v>
      </c>
      <c r="E8" s="2">
        <v>-4.7505</v>
      </c>
      <c r="F8" s="2">
        <v>0.0028089</v>
      </c>
      <c r="G8" s="2">
        <f t="shared" si="1"/>
        <v>-3.0043465227817743</v>
      </c>
      <c r="H8" s="2">
        <f t="shared" si="1"/>
        <v>0.0017764197732722913</v>
      </c>
      <c r="I8" s="2">
        <v>4.7505</v>
      </c>
      <c r="J8" s="2">
        <f t="shared" si="2"/>
        <v>3.004069942181818</v>
      </c>
      <c r="K8" s="4">
        <f t="shared" si="0"/>
        <v>0.008010853179151517</v>
      </c>
    </row>
    <row r="9" spans="1:11" ht="12.75">
      <c r="A9" s="3">
        <v>156.25</v>
      </c>
      <c r="B9" s="2">
        <v>0.010725</v>
      </c>
      <c r="C9" s="2">
        <v>-47252</v>
      </c>
      <c r="D9" s="2">
        <v>-11759</v>
      </c>
      <c r="E9" s="2">
        <v>-4.406</v>
      </c>
      <c r="F9" s="2">
        <v>-1.0964</v>
      </c>
      <c r="G9" s="2">
        <f t="shared" si="1"/>
        <v>-3.2191519511663396</v>
      </c>
      <c r="H9" s="2">
        <f t="shared" si="1"/>
        <v>-0.8011091127098321</v>
      </c>
      <c r="I9" s="2">
        <v>4.5404</v>
      </c>
      <c r="J9" s="2">
        <f t="shared" si="2"/>
        <v>3.3172162399999996</v>
      </c>
      <c r="K9" s="4">
        <f t="shared" si="0"/>
        <v>0.008845909973333333</v>
      </c>
    </row>
    <row r="10" spans="1:11" ht="12.75">
      <c r="A10" s="3">
        <v>158.75</v>
      </c>
      <c r="B10" s="2">
        <v>0.0095283</v>
      </c>
      <c r="C10" s="2">
        <v>-27802</v>
      </c>
      <c r="D10" s="2">
        <v>-9937.9</v>
      </c>
      <c r="E10" s="2">
        <v>-2.9178</v>
      </c>
      <c r="F10" s="2">
        <v>-1.043</v>
      </c>
      <c r="G10" s="2">
        <f t="shared" si="1"/>
        <v>-1.8940756485720514</v>
      </c>
      <c r="H10" s="2">
        <f t="shared" si="1"/>
        <v>-0.677042456943536</v>
      </c>
      <c r="I10" s="2">
        <v>3.0986</v>
      </c>
      <c r="J10" s="2">
        <f t="shared" si="2"/>
        <v>2.011237259825455</v>
      </c>
      <c r="K10" s="4">
        <f t="shared" si="0"/>
        <v>0.005363299359534546</v>
      </c>
    </row>
    <row r="11" spans="1:11" ht="12.75">
      <c r="A11" s="3">
        <v>161.25</v>
      </c>
      <c r="B11" s="2">
        <v>0.0086113</v>
      </c>
      <c r="C11" s="2">
        <v>6712.6</v>
      </c>
      <c r="D11" s="2">
        <v>-3122.3</v>
      </c>
      <c r="E11" s="2">
        <v>0.77952</v>
      </c>
      <c r="F11" s="2">
        <v>-0.36258</v>
      </c>
      <c r="G11" s="2">
        <f t="shared" si="1"/>
        <v>0.457311423588402</v>
      </c>
      <c r="H11" s="2">
        <f t="shared" si="1"/>
        <v>-0.2127139197732723</v>
      </c>
      <c r="I11" s="2">
        <v>0.85972</v>
      </c>
      <c r="J11" s="2">
        <f t="shared" si="2"/>
        <v>0.5043222353735759</v>
      </c>
      <c r="K11" s="4">
        <f t="shared" si="0"/>
        <v>0.0013448592943295357</v>
      </c>
    </row>
    <row r="12" spans="1:11" ht="12.75">
      <c r="A12" s="3">
        <v>163.75</v>
      </c>
      <c r="B12" s="2">
        <v>0.0076117</v>
      </c>
      <c r="C12" s="2">
        <v>39352</v>
      </c>
      <c r="D12" s="2">
        <v>-28862</v>
      </c>
      <c r="E12" s="2">
        <v>5.1699</v>
      </c>
      <c r="F12" s="2">
        <v>-3.7918</v>
      </c>
      <c r="G12" s="2">
        <f t="shared" si="1"/>
        <v>2.6809461521691738</v>
      </c>
      <c r="H12" s="2">
        <f t="shared" si="1"/>
        <v>-1.966290603880532</v>
      </c>
      <c r="I12" s="2">
        <v>6.4114</v>
      </c>
      <c r="J12" s="2">
        <f t="shared" si="2"/>
        <v>3.3244277817648484</v>
      </c>
      <c r="K12" s="4">
        <f t="shared" si="0"/>
        <v>0.008865140751372928</v>
      </c>
    </row>
    <row r="13" spans="1:11" ht="12.75">
      <c r="A13" s="3">
        <v>166.25</v>
      </c>
      <c r="B13" s="2">
        <v>0.0071096</v>
      </c>
      <c r="C13" s="2">
        <v>65854</v>
      </c>
      <c r="D13" s="2">
        <v>-29118</v>
      </c>
      <c r="E13" s="2">
        <v>9.2628</v>
      </c>
      <c r="F13" s="2">
        <v>-4.0956</v>
      </c>
      <c r="G13" s="2">
        <f t="shared" si="1"/>
        <v>4.486456289513844</v>
      </c>
      <c r="H13" s="2">
        <f t="shared" si="1"/>
        <v>-1.983731196860693</v>
      </c>
      <c r="I13" s="2">
        <v>10.128</v>
      </c>
      <c r="J13" s="2">
        <f t="shared" si="2"/>
        <v>4.905137961890909</v>
      </c>
      <c r="K13" s="4">
        <f t="shared" si="0"/>
        <v>0.013080367898375756</v>
      </c>
    </row>
    <row r="14" spans="1:11" ht="12.75">
      <c r="A14" s="3">
        <v>168.75</v>
      </c>
      <c r="B14" s="2">
        <v>0.006935</v>
      </c>
      <c r="C14" s="2">
        <v>77020</v>
      </c>
      <c r="D14" s="2">
        <v>-27999</v>
      </c>
      <c r="E14" s="2">
        <v>11.106</v>
      </c>
      <c r="F14" s="2">
        <v>-4.0373</v>
      </c>
      <c r="G14" s="2">
        <f t="shared" si="1"/>
        <v>5.247165903640724</v>
      </c>
      <c r="H14" s="2">
        <f t="shared" si="1"/>
        <v>-1.9074967298888161</v>
      </c>
      <c r="I14" s="2">
        <v>11.817</v>
      </c>
      <c r="J14" s="2">
        <f t="shared" si="2"/>
        <v>5.582594301818182</v>
      </c>
      <c r="K14" s="4">
        <f t="shared" si="0"/>
        <v>0.01488691813818182</v>
      </c>
    </row>
    <row r="15" spans="1:11" ht="12.75">
      <c r="A15" s="3">
        <v>171.25</v>
      </c>
      <c r="B15" s="2">
        <v>0.0074201</v>
      </c>
      <c r="C15" s="2">
        <v>92472</v>
      </c>
      <c r="D15" s="2">
        <v>-26743</v>
      </c>
      <c r="E15" s="2">
        <v>12.462</v>
      </c>
      <c r="F15" s="2">
        <v>-3.6041</v>
      </c>
      <c r="G15" s="2">
        <f t="shared" si="1"/>
        <v>6.299869195552649</v>
      </c>
      <c r="H15" s="2">
        <f t="shared" si="1"/>
        <v>-1.8219288205798998</v>
      </c>
      <c r="I15" s="2">
        <v>12.973</v>
      </c>
      <c r="J15" s="2">
        <f t="shared" si="2"/>
        <v>6.557413091224244</v>
      </c>
      <c r="K15" s="4">
        <f t="shared" si="0"/>
        <v>0.017486434909931316</v>
      </c>
    </row>
    <row r="16" spans="1:11" ht="12.75">
      <c r="A16" s="3">
        <v>173.75</v>
      </c>
      <c r="B16" s="2">
        <v>0.005519</v>
      </c>
      <c r="C16" s="2">
        <v>71067</v>
      </c>
      <c r="D16" s="2">
        <v>-12579</v>
      </c>
      <c r="E16" s="2">
        <v>12.877</v>
      </c>
      <c r="F16" s="2">
        <v>-2.2793</v>
      </c>
      <c r="G16" s="2">
        <f t="shared" si="1"/>
        <v>4.841603989535644</v>
      </c>
      <c r="H16" s="2">
        <f t="shared" si="1"/>
        <v>-0.8569735120994113</v>
      </c>
      <c r="I16" s="2">
        <v>13.077</v>
      </c>
      <c r="J16" s="2">
        <f t="shared" si="2"/>
        <v>4.916441600727272</v>
      </c>
      <c r="K16" s="4">
        <f t="shared" si="0"/>
        <v>0.013110510935272726</v>
      </c>
    </row>
    <row r="17" spans="1:11" ht="12.75">
      <c r="A17" s="3">
        <v>176.25</v>
      </c>
      <c r="B17" s="2">
        <v>0.0072281</v>
      </c>
      <c r="C17" s="2">
        <v>84261</v>
      </c>
      <c r="D17" s="2">
        <v>23506</v>
      </c>
      <c r="E17" s="2">
        <v>11.657</v>
      </c>
      <c r="F17" s="2">
        <v>3.2521</v>
      </c>
      <c r="G17" s="2">
        <f t="shared" si="1"/>
        <v>5.74047580117724</v>
      </c>
      <c r="H17" s="2">
        <f t="shared" si="1"/>
        <v>1.601400697623719</v>
      </c>
      <c r="I17" s="2">
        <v>12.103</v>
      </c>
      <c r="J17" s="2">
        <f t="shared" si="2"/>
        <v>5.959359054133334</v>
      </c>
      <c r="K17" s="4">
        <f t="shared" si="0"/>
        <v>0.01589162414435556</v>
      </c>
    </row>
    <row r="18" spans="1:11" ht="12.75">
      <c r="A18" s="3">
        <v>178.75</v>
      </c>
      <c r="B18" s="2">
        <v>0.0072817</v>
      </c>
      <c r="C18" s="2">
        <v>60171</v>
      </c>
      <c r="D18" s="2">
        <v>49965</v>
      </c>
      <c r="E18" s="2">
        <v>8.2633</v>
      </c>
      <c r="F18" s="2">
        <v>6.8618</v>
      </c>
      <c r="G18" s="2">
        <f t="shared" si="1"/>
        <v>4.099288750817528</v>
      </c>
      <c r="H18" s="2">
        <f t="shared" si="1"/>
        <v>3.403981360366252</v>
      </c>
      <c r="I18" s="2">
        <v>10.741</v>
      </c>
      <c r="J18" s="2">
        <f t="shared" si="2"/>
        <v>5.327946631684849</v>
      </c>
      <c r="K18" s="4">
        <f t="shared" si="0"/>
        <v>0.01420785768449293</v>
      </c>
    </row>
    <row r="19" spans="1:11" ht="12.75">
      <c r="A19" s="3">
        <v>181.25</v>
      </c>
      <c r="B19" s="1">
        <v>0.0066029</v>
      </c>
      <c r="C19" s="1">
        <v>59758</v>
      </c>
      <c r="D19" s="1">
        <v>15247</v>
      </c>
      <c r="E19" s="1">
        <v>9.0504</v>
      </c>
      <c r="F19" s="1">
        <v>2.3091</v>
      </c>
      <c r="G19" s="2">
        <f t="shared" si="1"/>
        <v>4.071152169173752</v>
      </c>
      <c r="H19" s="2">
        <f t="shared" si="1"/>
        <v>1.0387371920645303</v>
      </c>
      <c r="I19" s="1">
        <v>9.3403</v>
      </c>
      <c r="J19" s="2">
        <f t="shared" si="2"/>
        <v>4.201244070416969</v>
      </c>
      <c r="K19" s="4">
        <f t="shared" si="0"/>
        <v>0.011203317521111918</v>
      </c>
    </row>
    <row r="20" spans="1:11" ht="12.75">
      <c r="A20" s="3">
        <v>183.75</v>
      </c>
      <c r="B20" s="1">
        <v>0.0074336</v>
      </c>
      <c r="C20" s="1">
        <v>130790</v>
      </c>
      <c r="D20" s="1">
        <v>8224.9</v>
      </c>
      <c r="E20" s="1">
        <v>17.595</v>
      </c>
      <c r="F20" s="1">
        <v>1.1064</v>
      </c>
      <c r="G20" s="2">
        <f t="shared" si="1"/>
        <v>8.91037170263789</v>
      </c>
      <c r="H20" s="2">
        <f t="shared" si="1"/>
        <v>0.5603403640723784</v>
      </c>
      <c r="I20" s="1">
        <v>17.629</v>
      </c>
      <c r="J20" s="2">
        <f t="shared" si="2"/>
        <v>8.92707601609697</v>
      </c>
      <c r="K20" s="4">
        <f t="shared" si="0"/>
        <v>0.023805536042925256</v>
      </c>
    </row>
    <row r="21" spans="1:11" ht="12.75">
      <c r="A21" s="3">
        <v>186.25</v>
      </c>
      <c r="B21" s="1">
        <v>0.0064576</v>
      </c>
      <c r="C21" s="1">
        <v>104490</v>
      </c>
      <c r="D21" s="1">
        <v>22074</v>
      </c>
      <c r="E21" s="1">
        <v>16.181</v>
      </c>
      <c r="F21" s="1">
        <v>3.4183</v>
      </c>
      <c r="G21" s="2">
        <f t="shared" si="1"/>
        <v>7.118623283191628</v>
      </c>
      <c r="H21" s="2">
        <f t="shared" si="1"/>
        <v>1.5038423806409418</v>
      </c>
      <c r="I21" s="1">
        <v>16.538</v>
      </c>
      <c r="J21" s="2">
        <f t="shared" si="2"/>
        <v>7.275058582496971</v>
      </c>
      <c r="K21" s="4">
        <f t="shared" si="0"/>
        <v>0.019400156219991926</v>
      </c>
    </row>
    <row r="22" spans="1:11" ht="12.75">
      <c r="A22" s="3">
        <v>188.75</v>
      </c>
      <c r="B22" s="1">
        <v>0.006713</v>
      </c>
      <c r="C22" s="1">
        <v>79557</v>
      </c>
      <c r="D22" s="1">
        <v>-20073</v>
      </c>
      <c r="E22" s="1">
        <v>11.851</v>
      </c>
      <c r="F22" s="1">
        <v>-2.9901</v>
      </c>
      <c r="G22" s="2">
        <f t="shared" si="1"/>
        <v>5.420004905166776</v>
      </c>
      <c r="H22" s="2">
        <f t="shared" si="1"/>
        <v>-1.3675196206671025</v>
      </c>
      <c r="I22" s="1">
        <v>12.222</v>
      </c>
      <c r="J22" s="2">
        <f t="shared" si="2"/>
        <v>5.589092452363636</v>
      </c>
      <c r="K22" s="4">
        <f t="shared" si="0"/>
        <v>0.014904246539636363</v>
      </c>
    </row>
    <row r="23" spans="1:11" ht="12.75">
      <c r="A23" s="3">
        <v>191.25</v>
      </c>
      <c r="B23" s="1">
        <v>0.0064032</v>
      </c>
      <c r="C23" s="1">
        <v>46796</v>
      </c>
      <c r="D23" s="1">
        <v>-31343</v>
      </c>
      <c r="E23" s="1">
        <v>7.3082</v>
      </c>
      <c r="F23" s="1">
        <v>-4.8949</v>
      </c>
      <c r="G23" s="2">
        <f t="shared" si="1"/>
        <v>3.188085894920427</v>
      </c>
      <c r="H23" s="2">
        <f t="shared" si="1"/>
        <v>-2.1353144756921734</v>
      </c>
      <c r="I23" s="1">
        <v>8.796</v>
      </c>
      <c r="J23" s="2">
        <f t="shared" si="2"/>
        <v>3.8367601850181816</v>
      </c>
      <c r="K23" s="4">
        <f t="shared" si="0"/>
        <v>0.010231360493381818</v>
      </c>
    </row>
    <row r="24" spans="1:11" ht="12.75">
      <c r="A24" s="3">
        <v>193.75</v>
      </c>
      <c r="B24" s="1">
        <v>0.0099532</v>
      </c>
      <c r="C24" s="1">
        <v>62154</v>
      </c>
      <c r="D24" s="1">
        <v>-43146</v>
      </c>
      <c r="E24" s="1">
        <v>6.2446</v>
      </c>
      <c r="F24" s="1">
        <v>-4.3349</v>
      </c>
      <c r="G24" s="2">
        <f t="shared" si="1"/>
        <v>4.234385219097449</v>
      </c>
      <c r="H24" s="2">
        <f t="shared" si="1"/>
        <v>-2.939421190320471</v>
      </c>
      <c r="I24" s="1">
        <v>7.6017</v>
      </c>
      <c r="J24" s="2">
        <f t="shared" si="2"/>
        <v>5.1541354093672735</v>
      </c>
      <c r="K24" s="4">
        <f t="shared" si="0"/>
        <v>0.013744361091646062</v>
      </c>
    </row>
    <row r="25" spans="1:11" ht="12.75">
      <c r="A25" s="3">
        <v>196.25</v>
      </c>
      <c r="B25" s="1">
        <v>0.011762</v>
      </c>
      <c r="C25" s="1">
        <v>68872</v>
      </c>
      <c r="D25" s="1">
        <v>-26163</v>
      </c>
      <c r="E25" s="1">
        <v>5.8554</v>
      </c>
      <c r="F25" s="1">
        <v>-2.2243</v>
      </c>
      <c r="G25" s="2">
        <f t="shared" si="1"/>
        <v>4.692064530194027</v>
      </c>
      <c r="H25" s="2">
        <f t="shared" si="1"/>
        <v>-1.782414977109222</v>
      </c>
      <c r="I25" s="1">
        <v>6.2636</v>
      </c>
      <c r="J25" s="2">
        <f t="shared" si="2"/>
        <v>5.018657493139394</v>
      </c>
      <c r="K25" s="4">
        <f t="shared" si="0"/>
        <v>0.013383086648371718</v>
      </c>
    </row>
    <row r="26" spans="1:11" ht="12.75">
      <c r="A26" s="3">
        <v>198.75</v>
      </c>
      <c r="B26" s="1">
        <v>0.01269</v>
      </c>
      <c r="C26" s="1">
        <v>95206</v>
      </c>
      <c r="D26" s="1">
        <v>-16329</v>
      </c>
      <c r="E26" s="1">
        <v>7.5025</v>
      </c>
      <c r="F26" s="1">
        <v>-1.2868</v>
      </c>
      <c r="G26" s="2">
        <f t="shared" si="1"/>
        <v>6.486129278395466</v>
      </c>
      <c r="H26" s="2">
        <f t="shared" si="1"/>
        <v>-1.1124509483322433</v>
      </c>
      <c r="I26" s="1">
        <v>7.612</v>
      </c>
      <c r="J26" s="2">
        <f t="shared" si="2"/>
        <v>6.580255680000001</v>
      </c>
      <c r="K26" s="4">
        <f t="shared" si="0"/>
        <v>0.017547348480000002</v>
      </c>
    </row>
    <row r="27" spans="1:11" ht="12.75">
      <c r="A27" s="3">
        <v>201.25</v>
      </c>
      <c r="B27" s="1">
        <v>0.0082199</v>
      </c>
      <c r="C27" s="1">
        <v>67389</v>
      </c>
      <c r="D27" s="1">
        <v>-27546</v>
      </c>
      <c r="E27" s="1">
        <v>8.1983</v>
      </c>
      <c r="F27" s="1">
        <v>-3.3511</v>
      </c>
      <c r="G27" s="2">
        <f t="shared" si="1"/>
        <v>4.591031720078482</v>
      </c>
      <c r="H27" s="2">
        <f t="shared" si="1"/>
        <v>-1.8766350555918898</v>
      </c>
      <c r="I27" s="1">
        <v>8.8568</v>
      </c>
      <c r="J27" s="2">
        <f t="shared" si="2"/>
        <v>4.959361187859394</v>
      </c>
      <c r="K27" s="4">
        <f t="shared" si="0"/>
        <v>0.01322496316762505</v>
      </c>
    </row>
    <row r="28" spans="1:11" ht="12.75">
      <c r="A28" s="3">
        <v>203.75</v>
      </c>
      <c r="B28" s="1">
        <v>0.0083912</v>
      </c>
      <c r="C28" s="1">
        <v>47822</v>
      </c>
      <c r="D28" s="1">
        <v>-21050</v>
      </c>
      <c r="E28" s="1">
        <v>5.6991</v>
      </c>
      <c r="F28" s="1">
        <v>-2.5086</v>
      </c>
      <c r="G28" s="2">
        <f t="shared" si="1"/>
        <v>3.2579845214737304</v>
      </c>
      <c r="H28" s="2">
        <f t="shared" si="1"/>
        <v>-1.4340800087202965</v>
      </c>
      <c r="I28" s="1">
        <v>6.2267</v>
      </c>
      <c r="J28" s="2">
        <f t="shared" si="2"/>
        <v>3.5592982536339397</v>
      </c>
      <c r="K28" s="4">
        <f t="shared" si="0"/>
        <v>0.009491462009690506</v>
      </c>
    </row>
    <row r="29" spans="3:11" ht="12.75">
      <c r="C29" s="2">
        <f>SUM(C19:C28)</f>
        <v>762834</v>
      </c>
      <c r="D29" s="2">
        <f>SUM(D19:D28)</f>
        <v>-140104.1</v>
      </c>
      <c r="G29" s="2"/>
      <c r="H29" s="2"/>
      <c r="J29" s="2">
        <f t="shared" si="2"/>
        <v>0</v>
      </c>
      <c r="K29" s="4">
        <f>MAX(K5:K28)</f>
        <v>0.023805536042925256</v>
      </c>
    </row>
    <row r="30" spans="7:10" ht="12.75">
      <c r="G30" s="2"/>
      <c r="H30" s="2"/>
      <c r="J30" s="2">
        <f t="shared" si="2"/>
        <v>0</v>
      </c>
    </row>
    <row r="31" spans="7:8" ht="12.75">
      <c r="G31" s="2"/>
      <c r="H31" s="2"/>
    </row>
    <row r="32" spans="7:8" ht="12.75">
      <c r="G32" s="2"/>
      <c r="H32" s="2"/>
    </row>
    <row r="33" ht="12.75">
      <c r="A33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8"/>
  <sheetViews>
    <sheetView zoomScale="70" zoomScaleNormal="70" workbookViewId="0" topLeftCell="A1">
      <selection activeCell="Q4" sqref="Q4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7" width="11.00390625" style="0" bestFit="1" customWidth="1"/>
    <col min="8" max="10" width="11.57421875" style="0" bestFit="1" customWidth="1"/>
    <col min="11" max="11" width="11.00390625" style="0" bestFit="1" customWidth="1"/>
    <col min="15" max="15" width="10.421875" style="0" bestFit="1" customWidth="1"/>
  </cols>
  <sheetData>
    <row r="2" spans="7:8" ht="12.75">
      <c r="G2" t="s">
        <v>8</v>
      </c>
      <c r="H2">
        <v>3.3</v>
      </c>
    </row>
    <row r="3" spans="7:8" ht="12.75">
      <c r="G3" t="s">
        <v>9</v>
      </c>
      <c r="H3">
        <v>0.375</v>
      </c>
    </row>
    <row r="4" spans="1:15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0</v>
      </c>
      <c r="I4" s="7" t="s">
        <v>12</v>
      </c>
      <c r="J4" s="7" t="s">
        <v>13</v>
      </c>
      <c r="K4" s="7" t="s">
        <v>15</v>
      </c>
      <c r="L4" t="s">
        <v>11</v>
      </c>
      <c r="M4" t="s">
        <v>14</v>
      </c>
      <c r="O4" t="s">
        <v>10</v>
      </c>
    </row>
    <row r="5" spans="1:15" ht="12.75">
      <c r="A5" s="3">
        <v>141.25</v>
      </c>
      <c r="B5" s="2">
        <v>0.0060333</v>
      </c>
      <c r="C5" s="2">
        <v>-1676.3</v>
      </c>
      <c r="D5" s="2">
        <v>14409</v>
      </c>
      <c r="E5" s="2">
        <v>-0.27785</v>
      </c>
      <c r="F5" s="2">
        <v>2.3883</v>
      </c>
      <c r="G5" s="2">
        <v>2.4044</v>
      </c>
      <c r="H5" s="3">
        <f>A5-180</f>
        <v>-38.75</v>
      </c>
      <c r="I5" s="2">
        <f>C5/4.448/1000/$H$2</f>
        <v>-0.1142018203618923</v>
      </c>
      <c r="J5" s="2">
        <f>D5/4.448/1000/$H$2</f>
        <v>0.9816465009810332</v>
      </c>
      <c r="K5" s="8">
        <f aca="true" t="shared" si="0" ref="K5:K36">0.2248*G5*B5*1000000/$H$2</f>
        <v>988.1980829381818</v>
      </c>
      <c r="L5">
        <f>(I5^2+J5^2)^0.5</f>
        <v>0.9882671241432023</v>
      </c>
      <c r="M5" s="4">
        <f>L5*$H$2/B5*0.0254^2</f>
        <v>0.34873922708639604</v>
      </c>
      <c r="O5" s="4">
        <f>M5</f>
        <v>0.34873922708639604</v>
      </c>
    </row>
    <row r="6" spans="1:15" ht="12.75">
      <c r="A6" s="3">
        <v>143.75</v>
      </c>
      <c r="B6" s="2">
        <v>0.0088451</v>
      </c>
      <c r="C6" s="2">
        <v>-7480.3</v>
      </c>
      <c r="D6" s="2">
        <v>10029</v>
      </c>
      <c r="E6" s="2">
        <v>-0.8457</v>
      </c>
      <c r="F6" s="2">
        <v>1.1338</v>
      </c>
      <c r="G6" s="2">
        <v>1.4145</v>
      </c>
      <c r="H6" s="3">
        <f aca="true" t="shared" si="1" ref="H6:H36">A6-180</f>
        <v>-36.25</v>
      </c>
      <c r="I6" s="2">
        <f aca="true" t="shared" si="2" ref="I6:I38">C6/4.448/1000/$H$2</f>
        <v>-0.5096127643339874</v>
      </c>
      <c r="J6" s="2">
        <f aca="true" t="shared" si="3" ref="J6:J38">D6/4.448/1000/$H$2</f>
        <v>0.6832488554610856</v>
      </c>
      <c r="K6" s="8">
        <f t="shared" si="0"/>
        <v>852.2913212000001</v>
      </c>
      <c r="L6">
        <f aca="true" t="shared" si="4" ref="L6:L36">(I6^2+J6^2)^0.5</f>
        <v>0.8523697367111361</v>
      </c>
      <c r="M6" s="4">
        <f aca="true" t="shared" si="5" ref="M6:M37">L6*$H$2/B6*0.0254^2</f>
        <v>0.2051665934597276</v>
      </c>
      <c r="O6" s="8">
        <f aca="true" t="shared" si="6" ref="O6:O36">G6*0.145</f>
        <v>0.2051025</v>
      </c>
    </row>
    <row r="7" spans="1:15" ht="12.75">
      <c r="A7" s="3">
        <v>146.25</v>
      </c>
      <c r="B7" s="2">
        <v>0.0081631</v>
      </c>
      <c r="C7" s="2">
        <v>-16192</v>
      </c>
      <c r="D7" s="2">
        <v>12638</v>
      </c>
      <c r="E7" s="2">
        <v>-1.9836</v>
      </c>
      <c r="F7" s="2">
        <v>1.5482</v>
      </c>
      <c r="G7" s="2">
        <v>2.5162</v>
      </c>
      <c r="H7" s="3">
        <f t="shared" si="1"/>
        <v>-33.75</v>
      </c>
      <c r="I7" s="2">
        <f t="shared" si="2"/>
        <v>-1.1031175059952039</v>
      </c>
      <c r="J7" s="2">
        <f t="shared" si="3"/>
        <v>0.860993023762808</v>
      </c>
      <c r="K7" s="8">
        <f t="shared" si="0"/>
        <v>1399.2091669866666</v>
      </c>
      <c r="L7">
        <f t="shared" si="4"/>
        <v>1.3993488553614148</v>
      </c>
      <c r="M7" s="4">
        <f t="shared" si="5"/>
        <v>0.3649658701758403</v>
      </c>
      <c r="O7" s="8">
        <f t="shared" si="6"/>
        <v>0.364849</v>
      </c>
    </row>
    <row r="8" spans="1:15" ht="12.75">
      <c r="A8" s="3">
        <v>148.75</v>
      </c>
      <c r="B8" s="2">
        <v>0.0091052</v>
      </c>
      <c r="C8" s="2">
        <v>-30805</v>
      </c>
      <c r="D8" s="2">
        <v>5155.5</v>
      </c>
      <c r="E8" s="2">
        <v>-3.3832</v>
      </c>
      <c r="F8" s="2">
        <v>0.56621</v>
      </c>
      <c r="G8" s="2">
        <v>3.4302</v>
      </c>
      <c r="H8" s="3">
        <f t="shared" si="1"/>
        <v>-31.25</v>
      </c>
      <c r="I8" s="2">
        <f t="shared" si="2"/>
        <v>-2.098661979507303</v>
      </c>
      <c r="J8" s="2">
        <f t="shared" si="3"/>
        <v>0.3512303793328973</v>
      </c>
      <c r="K8" s="8">
        <f t="shared" si="0"/>
        <v>2127.6064553309097</v>
      </c>
      <c r="L8">
        <f t="shared" si="4"/>
        <v>2.1278498263730556</v>
      </c>
      <c r="M8" s="4">
        <f t="shared" si="5"/>
        <v>0.49754556299074965</v>
      </c>
      <c r="O8" s="8">
        <f t="shared" si="6"/>
        <v>0.49737899999999996</v>
      </c>
    </row>
    <row r="9" spans="1:15" ht="12.75">
      <c r="A9" s="3">
        <v>151.25</v>
      </c>
      <c r="B9" s="2">
        <v>0.0086945</v>
      </c>
      <c r="C9" s="2">
        <v>-46773</v>
      </c>
      <c r="D9" s="2">
        <v>3635</v>
      </c>
      <c r="E9" s="2">
        <v>-5.3796</v>
      </c>
      <c r="F9" s="2">
        <v>0.41808</v>
      </c>
      <c r="G9" s="2">
        <v>5.3959</v>
      </c>
      <c r="H9" s="3">
        <f t="shared" si="1"/>
        <v>-28.75</v>
      </c>
      <c r="I9" s="2">
        <f t="shared" si="2"/>
        <v>-3.1865189666448663</v>
      </c>
      <c r="J9" s="2">
        <f t="shared" si="3"/>
        <v>0.24764279485502505</v>
      </c>
      <c r="K9" s="8">
        <f t="shared" si="0"/>
        <v>3195.882997951516</v>
      </c>
      <c r="L9">
        <f t="shared" si="4"/>
        <v>3.196127356447342</v>
      </c>
      <c r="M9" s="4">
        <f t="shared" si="5"/>
        <v>0.7826378323586601</v>
      </c>
      <c r="O9" s="8">
        <f t="shared" si="6"/>
        <v>0.7824055</v>
      </c>
    </row>
    <row r="10" spans="1:15" ht="12.75">
      <c r="A10" s="3">
        <v>153.75</v>
      </c>
      <c r="B10" s="2">
        <v>0.0087267</v>
      </c>
      <c r="C10" s="2">
        <v>-44098</v>
      </c>
      <c r="D10" s="2">
        <v>-11588</v>
      </c>
      <c r="E10" s="2">
        <v>-5.0532</v>
      </c>
      <c r="F10" s="2">
        <v>-1.3279</v>
      </c>
      <c r="G10" s="2">
        <v>5.2248</v>
      </c>
      <c r="H10" s="3">
        <f t="shared" si="1"/>
        <v>-26.25</v>
      </c>
      <c r="I10" s="2">
        <f t="shared" si="2"/>
        <v>-3.0042783954654455</v>
      </c>
      <c r="J10" s="2">
        <f t="shared" si="3"/>
        <v>-0.789459341617615</v>
      </c>
      <c r="K10" s="8">
        <f t="shared" si="0"/>
        <v>3106.004525323637</v>
      </c>
      <c r="L10">
        <f t="shared" si="4"/>
        <v>3.106273447320398</v>
      </c>
      <c r="M10" s="4">
        <f t="shared" si="5"/>
        <v>0.7578286345355806</v>
      </c>
      <c r="O10" s="8">
        <f t="shared" si="6"/>
        <v>0.7575959999999999</v>
      </c>
    </row>
    <row r="11" spans="1:15" ht="12.75">
      <c r="A11" s="3">
        <v>156.25</v>
      </c>
      <c r="B11" s="2">
        <v>0.0086369</v>
      </c>
      <c r="C11" s="2">
        <v>-61140</v>
      </c>
      <c r="D11" s="2">
        <v>-18374</v>
      </c>
      <c r="E11" s="2">
        <v>-7.0789</v>
      </c>
      <c r="F11" s="2">
        <v>-2.1274</v>
      </c>
      <c r="G11" s="2">
        <v>7.3916</v>
      </c>
      <c r="H11" s="3">
        <f t="shared" si="1"/>
        <v>-23.75</v>
      </c>
      <c r="I11" s="2">
        <f t="shared" si="2"/>
        <v>-4.165304120340092</v>
      </c>
      <c r="J11" s="2">
        <f t="shared" si="3"/>
        <v>-1.2517713102245474</v>
      </c>
      <c r="K11" s="8">
        <f t="shared" si="0"/>
        <v>4348.892926361213</v>
      </c>
      <c r="L11">
        <f t="shared" si="4"/>
        <v>4.349332112867839</v>
      </c>
      <c r="M11" s="4">
        <f t="shared" si="5"/>
        <v>1.0721265557775115</v>
      </c>
      <c r="O11" s="8">
        <f t="shared" si="6"/>
        <v>1.071782</v>
      </c>
    </row>
    <row r="12" spans="1:15" ht="12.75">
      <c r="A12" s="3">
        <v>158.75</v>
      </c>
      <c r="B12" s="2">
        <v>0.0094693</v>
      </c>
      <c r="C12" s="2">
        <v>-76309</v>
      </c>
      <c r="D12" s="2">
        <v>-37982</v>
      </c>
      <c r="E12" s="2">
        <v>-8.0586</v>
      </c>
      <c r="F12" s="2">
        <v>-4.0111</v>
      </c>
      <c r="G12" s="2">
        <v>9.0017</v>
      </c>
      <c r="H12" s="3">
        <f t="shared" si="1"/>
        <v>-21.25</v>
      </c>
      <c r="I12" s="2">
        <f t="shared" si="2"/>
        <v>-5.198727381730979</v>
      </c>
      <c r="J12" s="2">
        <f t="shared" si="3"/>
        <v>-2.5876117287987794</v>
      </c>
      <c r="K12" s="8">
        <f t="shared" si="0"/>
        <v>5806.638347784242</v>
      </c>
      <c r="L12">
        <f t="shared" si="4"/>
        <v>5.807107786891548</v>
      </c>
      <c r="M12" s="4">
        <f t="shared" si="5"/>
        <v>1.305639812584894</v>
      </c>
      <c r="O12" s="8">
        <f t="shared" si="6"/>
        <v>1.3052464999999998</v>
      </c>
    </row>
    <row r="13" spans="1:15" ht="12.75">
      <c r="A13" s="3">
        <v>161.25</v>
      </c>
      <c r="B13" s="2">
        <v>0.0081763</v>
      </c>
      <c r="C13" s="2">
        <v>-79581</v>
      </c>
      <c r="D13" s="2">
        <v>-19002</v>
      </c>
      <c r="E13" s="2">
        <v>-9.7332</v>
      </c>
      <c r="F13" s="2">
        <v>-2.3241</v>
      </c>
      <c r="G13" s="2">
        <v>10.007</v>
      </c>
      <c r="H13" s="3">
        <f t="shared" si="1"/>
        <v>-18.75</v>
      </c>
      <c r="I13" s="2">
        <f t="shared" si="2"/>
        <v>-5.421639960758665</v>
      </c>
      <c r="J13" s="2">
        <f t="shared" si="3"/>
        <v>-1.2945552648790057</v>
      </c>
      <c r="K13" s="8">
        <f t="shared" si="0"/>
        <v>5573.693522933332</v>
      </c>
      <c r="L13">
        <f t="shared" si="4"/>
        <v>5.574051775676395</v>
      </c>
      <c r="M13" s="4">
        <f t="shared" si="5"/>
        <v>1.4514281892622292</v>
      </c>
      <c r="O13" s="8">
        <f t="shared" si="6"/>
        <v>1.451015</v>
      </c>
    </row>
    <row r="14" spans="1:15" ht="12.75">
      <c r="A14" s="3">
        <v>163.75</v>
      </c>
      <c r="B14" s="2">
        <v>0.0053033</v>
      </c>
      <c r="C14" s="2">
        <v>-47654</v>
      </c>
      <c r="D14" s="2">
        <v>-6123.5</v>
      </c>
      <c r="E14" s="2">
        <v>-8.9856</v>
      </c>
      <c r="F14" s="2">
        <v>-1.1547</v>
      </c>
      <c r="G14" s="2">
        <v>9.0595</v>
      </c>
      <c r="H14" s="3">
        <f t="shared" si="1"/>
        <v>-16.25</v>
      </c>
      <c r="I14" s="2">
        <f t="shared" si="2"/>
        <v>-3.2465391323304993</v>
      </c>
      <c r="J14" s="2">
        <f t="shared" si="3"/>
        <v>-0.41717762153913235</v>
      </c>
      <c r="K14" s="8">
        <f t="shared" si="0"/>
        <v>3272.9004180242423</v>
      </c>
      <c r="L14">
        <f t="shared" si="4"/>
        <v>3.273232882895184</v>
      </c>
      <c r="M14" s="4">
        <f t="shared" si="5"/>
        <v>1.314050583260341</v>
      </c>
      <c r="O14" s="8">
        <f t="shared" si="6"/>
        <v>1.3136275</v>
      </c>
    </row>
    <row r="15" spans="1:15" ht="12.75">
      <c r="A15" s="3">
        <v>166.25</v>
      </c>
      <c r="B15" s="2">
        <v>0.0057315</v>
      </c>
      <c r="C15" s="2">
        <v>-42657</v>
      </c>
      <c r="D15" s="2">
        <v>-17702</v>
      </c>
      <c r="E15" s="2">
        <v>-7.4425</v>
      </c>
      <c r="F15" s="2">
        <v>-3.0886</v>
      </c>
      <c r="G15" s="2">
        <v>8.0579</v>
      </c>
      <c r="H15" s="3">
        <f t="shared" si="1"/>
        <v>-13.75</v>
      </c>
      <c r="I15" s="2">
        <f t="shared" si="2"/>
        <v>-2.90610693263571</v>
      </c>
      <c r="J15" s="2">
        <f t="shared" si="3"/>
        <v>-1.2059897536516242</v>
      </c>
      <c r="K15" s="8">
        <f t="shared" si="0"/>
        <v>3146.1001046909087</v>
      </c>
      <c r="L15">
        <f t="shared" si="4"/>
        <v>3.146405693776001</v>
      </c>
      <c r="M15" s="4">
        <f t="shared" si="5"/>
        <v>1.1687666093358688</v>
      </c>
      <c r="O15" s="8">
        <f t="shared" si="6"/>
        <v>1.1683955</v>
      </c>
    </row>
    <row r="16" spans="1:15" ht="12.75">
      <c r="A16" s="3">
        <v>168.75</v>
      </c>
      <c r="B16" s="2">
        <v>0.00364</v>
      </c>
      <c r="C16" s="2">
        <v>-25676</v>
      </c>
      <c r="D16" s="2">
        <v>-17722</v>
      </c>
      <c r="E16" s="2">
        <v>-7.0537</v>
      </c>
      <c r="F16" s="2">
        <v>-4.8687</v>
      </c>
      <c r="G16" s="2">
        <v>8.5708</v>
      </c>
      <c r="H16" s="3">
        <f t="shared" si="1"/>
        <v>-11.25</v>
      </c>
      <c r="I16" s="2">
        <f t="shared" si="2"/>
        <v>-1.7492369740571179</v>
      </c>
      <c r="J16" s="2">
        <f t="shared" si="3"/>
        <v>-1.2073522999781992</v>
      </c>
      <c r="K16" s="8">
        <f t="shared" si="0"/>
        <v>2125.225956848485</v>
      </c>
      <c r="L16">
        <f t="shared" si="4"/>
        <v>2.12544808632701</v>
      </c>
      <c r="M16" s="4">
        <f t="shared" si="5"/>
        <v>1.2431699143781925</v>
      </c>
      <c r="O16" s="8">
        <f t="shared" si="6"/>
        <v>1.242766</v>
      </c>
    </row>
    <row r="17" spans="1:15" ht="12.75">
      <c r="A17" s="3">
        <v>171.25</v>
      </c>
      <c r="B17" s="2">
        <v>0.0023852</v>
      </c>
      <c r="C17" s="2">
        <v>-14219</v>
      </c>
      <c r="D17" s="2">
        <v>-13768</v>
      </c>
      <c r="E17" s="2">
        <v>-5.9612</v>
      </c>
      <c r="F17" s="2">
        <v>-5.7722</v>
      </c>
      <c r="G17" s="2">
        <v>8.2979</v>
      </c>
      <c r="H17" s="3">
        <f t="shared" si="1"/>
        <v>-8.75</v>
      </c>
      <c r="I17" s="2">
        <f t="shared" si="2"/>
        <v>-0.9687023108785698</v>
      </c>
      <c r="J17" s="2">
        <f t="shared" si="3"/>
        <v>-0.9379768912143013</v>
      </c>
      <c r="K17" s="8">
        <f t="shared" si="0"/>
        <v>1348.2653220557575</v>
      </c>
      <c r="L17">
        <f t="shared" si="4"/>
        <v>1.3484008363812026</v>
      </c>
      <c r="M17" s="4">
        <f t="shared" si="5"/>
        <v>1.2035817272677338</v>
      </c>
      <c r="O17" s="8">
        <f t="shared" si="6"/>
        <v>1.2031954999999999</v>
      </c>
    </row>
    <row r="18" spans="1:15" ht="12.75">
      <c r="A18" s="3">
        <v>173.75</v>
      </c>
      <c r="B18" s="2">
        <v>0.0018915</v>
      </c>
      <c r="C18" s="2">
        <v>-1492.5</v>
      </c>
      <c r="D18" s="2">
        <v>-7092.8</v>
      </c>
      <c r="E18" s="2">
        <v>-0.78907</v>
      </c>
      <c r="F18" s="2">
        <v>-3.7498</v>
      </c>
      <c r="G18" s="2">
        <v>3.8319</v>
      </c>
      <c r="H18" s="3">
        <f t="shared" si="1"/>
        <v>-6.25</v>
      </c>
      <c r="I18" s="2">
        <f t="shared" si="2"/>
        <v>-0.1016800196206671</v>
      </c>
      <c r="J18" s="2">
        <f t="shared" si="3"/>
        <v>-0.4832134292565947</v>
      </c>
      <c r="K18" s="8">
        <f t="shared" si="0"/>
        <v>493.7451919636364</v>
      </c>
      <c r="L18">
        <f t="shared" si="4"/>
        <v>0.4937955493966884</v>
      </c>
      <c r="M18" s="4">
        <f t="shared" si="5"/>
        <v>0.5558046793237815</v>
      </c>
      <c r="O18" s="8">
        <f t="shared" si="6"/>
        <v>0.5556255</v>
      </c>
    </row>
    <row r="19" spans="1:15" ht="12.75">
      <c r="A19" s="3">
        <v>176.25</v>
      </c>
      <c r="B19" s="1">
        <v>0.0018307</v>
      </c>
      <c r="C19" s="1">
        <v>4700.4</v>
      </c>
      <c r="D19" s="1">
        <v>5696.4</v>
      </c>
      <c r="E19" s="1">
        <v>2.5675</v>
      </c>
      <c r="F19" s="1">
        <v>3.1116</v>
      </c>
      <c r="G19" s="1">
        <v>4.0341</v>
      </c>
      <c r="H19" s="3">
        <f t="shared" si="1"/>
        <v>-3.75</v>
      </c>
      <c r="I19" s="2">
        <f t="shared" si="2"/>
        <v>0.32022563767168083</v>
      </c>
      <c r="J19" s="2">
        <f t="shared" si="3"/>
        <v>0.38808044473512093</v>
      </c>
      <c r="K19" s="8">
        <f t="shared" si="0"/>
        <v>503.0906061745454</v>
      </c>
      <c r="L19">
        <f t="shared" si="4"/>
        <v>0.5031410245726777</v>
      </c>
      <c r="M19" s="4">
        <f t="shared" si="5"/>
        <v>0.5851320966099955</v>
      </c>
      <c r="O19" s="8">
        <f t="shared" si="6"/>
        <v>0.5849444999999999</v>
      </c>
    </row>
    <row r="20" spans="1:15" ht="12.75">
      <c r="A20" s="3">
        <v>178.75</v>
      </c>
      <c r="B20" s="1">
        <v>0.0018609</v>
      </c>
      <c r="C20" s="1">
        <v>1652.2</v>
      </c>
      <c r="D20" s="1">
        <v>9589</v>
      </c>
      <c r="E20" s="1">
        <v>0.88783</v>
      </c>
      <c r="F20" s="1">
        <v>5.1529</v>
      </c>
      <c r="G20" s="1">
        <v>5.2288</v>
      </c>
      <c r="H20" s="3">
        <f t="shared" si="1"/>
        <v>-1.25</v>
      </c>
      <c r="I20" s="2">
        <f t="shared" si="2"/>
        <v>0.1125599520383693</v>
      </c>
      <c r="J20" s="2">
        <f t="shared" si="3"/>
        <v>0.6532728362764334</v>
      </c>
      <c r="K20" s="8">
        <f t="shared" si="0"/>
        <v>662.8380537018182</v>
      </c>
      <c r="L20">
        <f t="shared" si="4"/>
        <v>0.6628990431578068</v>
      </c>
      <c r="M20" s="4">
        <f t="shared" si="5"/>
        <v>0.7584129314074798</v>
      </c>
      <c r="O20" s="8">
        <f t="shared" si="6"/>
        <v>0.7581759999999999</v>
      </c>
    </row>
    <row r="21" spans="1:15" ht="12.75">
      <c r="A21" s="3">
        <v>181.25</v>
      </c>
      <c r="B21" s="1">
        <v>0.0014924</v>
      </c>
      <c r="C21" s="1">
        <v>1453.5</v>
      </c>
      <c r="D21" s="1">
        <v>12585</v>
      </c>
      <c r="E21" s="1">
        <v>0.97396</v>
      </c>
      <c r="F21" s="1">
        <v>8.4333</v>
      </c>
      <c r="G21" s="1">
        <v>8.4893</v>
      </c>
      <c r="H21" s="3">
        <f t="shared" si="1"/>
        <v>1.25</v>
      </c>
      <c r="I21" s="2">
        <f t="shared" si="2"/>
        <v>0.09902305428384564</v>
      </c>
      <c r="J21" s="2">
        <f t="shared" si="3"/>
        <v>0.8573822759973838</v>
      </c>
      <c r="K21" s="8">
        <f t="shared" si="0"/>
        <v>863.0570184048485</v>
      </c>
      <c r="L21">
        <f t="shared" si="4"/>
        <v>0.8630816487877352</v>
      </c>
      <c r="M21" s="4">
        <f t="shared" si="5"/>
        <v>1.2312550231541504</v>
      </c>
      <c r="O21" s="8">
        <f t="shared" si="6"/>
        <v>1.2309485</v>
      </c>
    </row>
    <row r="22" spans="1:15" ht="12.75">
      <c r="A22" s="3">
        <v>183.75</v>
      </c>
      <c r="B22" s="1">
        <v>0.0017227</v>
      </c>
      <c r="C22" s="1">
        <v>-3324.8</v>
      </c>
      <c r="D22" s="1">
        <v>6988</v>
      </c>
      <c r="E22" s="1">
        <v>-1.9299</v>
      </c>
      <c r="F22" s="1">
        <v>4.0563</v>
      </c>
      <c r="G22" s="1">
        <v>4.492</v>
      </c>
      <c r="H22" s="3">
        <f t="shared" si="1"/>
        <v>3.75</v>
      </c>
      <c r="I22" s="2">
        <f t="shared" si="2"/>
        <v>-0.22650970132984524</v>
      </c>
      <c r="J22" s="2">
        <f t="shared" si="3"/>
        <v>0.47607368650534115</v>
      </c>
      <c r="K22" s="8">
        <f t="shared" si="0"/>
        <v>527.1470352484849</v>
      </c>
      <c r="L22">
        <f t="shared" si="4"/>
        <v>0.5272122909979636</v>
      </c>
      <c r="M22" s="4">
        <f t="shared" si="5"/>
        <v>0.6515642476802765</v>
      </c>
      <c r="O22" s="8">
        <f t="shared" si="6"/>
        <v>0.6513399999999999</v>
      </c>
    </row>
    <row r="23" spans="1:15" ht="12.75">
      <c r="A23" s="3">
        <v>186.25</v>
      </c>
      <c r="B23" s="1">
        <v>0.0017727</v>
      </c>
      <c r="C23" s="1">
        <v>454.04</v>
      </c>
      <c r="D23" s="1">
        <v>-3354.9</v>
      </c>
      <c r="E23" s="1">
        <v>0.25612</v>
      </c>
      <c r="F23" s="1">
        <v>-1.8925</v>
      </c>
      <c r="G23" s="1">
        <v>1.9098</v>
      </c>
      <c r="H23" s="3">
        <f t="shared" si="1"/>
        <v>6.25</v>
      </c>
      <c r="I23" s="2">
        <f t="shared" si="2"/>
        <v>0.030932526705908004</v>
      </c>
      <c r="J23" s="2">
        <f t="shared" si="3"/>
        <v>-0.22856033355134076</v>
      </c>
      <c r="K23" s="8">
        <f t="shared" si="0"/>
        <v>230.6245312145455</v>
      </c>
      <c r="L23">
        <f t="shared" si="4"/>
        <v>0.23064398383983886</v>
      </c>
      <c r="M23" s="4">
        <f t="shared" si="5"/>
        <v>0.27700541525727107</v>
      </c>
      <c r="O23" s="8">
        <f t="shared" si="6"/>
        <v>0.276921</v>
      </c>
    </row>
    <row r="24" spans="1:15" ht="12.75">
      <c r="A24" s="3">
        <v>188.75</v>
      </c>
      <c r="B24" s="1">
        <v>0.0022237</v>
      </c>
      <c r="C24" s="1">
        <v>12364</v>
      </c>
      <c r="D24" s="1">
        <v>-11783</v>
      </c>
      <c r="E24" s="1">
        <v>5.5602</v>
      </c>
      <c r="F24" s="1">
        <v>-5.299</v>
      </c>
      <c r="G24" s="1">
        <v>7.6809</v>
      </c>
      <c r="H24" s="3">
        <f t="shared" si="1"/>
        <v>8.75</v>
      </c>
      <c r="I24" s="2">
        <f t="shared" si="2"/>
        <v>0.8423261390887289</v>
      </c>
      <c r="J24" s="2">
        <f t="shared" si="3"/>
        <v>-0.8027441683017221</v>
      </c>
      <c r="K24" s="8">
        <f t="shared" si="0"/>
        <v>1163.5114835709091</v>
      </c>
      <c r="L24">
        <f t="shared" si="4"/>
        <v>1.1635770384184059</v>
      </c>
      <c r="M24" s="4">
        <f t="shared" si="5"/>
        <v>1.1140388069208353</v>
      </c>
      <c r="O24" s="8">
        <f t="shared" si="6"/>
        <v>1.1137305</v>
      </c>
    </row>
    <row r="25" spans="1:15" ht="12.75">
      <c r="A25" s="3">
        <v>191.25</v>
      </c>
      <c r="B25" s="1">
        <v>0.0032126</v>
      </c>
      <c r="C25" s="1">
        <v>24358</v>
      </c>
      <c r="D25" s="1">
        <v>-18421</v>
      </c>
      <c r="E25" s="1">
        <v>7.5818</v>
      </c>
      <c r="F25" s="1">
        <v>-5.734</v>
      </c>
      <c r="G25" s="1">
        <v>9.506</v>
      </c>
      <c r="H25" s="3">
        <f t="shared" si="1"/>
        <v>11.25</v>
      </c>
      <c r="I25" s="2">
        <f t="shared" si="2"/>
        <v>1.6594451711358187</v>
      </c>
      <c r="J25" s="2">
        <f t="shared" si="3"/>
        <v>-1.254973294091999</v>
      </c>
      <c r="K25" s="8">
        <f t="shared" si="0"/>
        <v>2080.352034812121</v>
      </c>
      <c r="L25">
        <f t="shared" si="4"/>
        <v>2.0805567151342235</v>
      </c>
      <c r="M25" s="4">
        <f t="shared" si="5"/>
        <v>1.3788095318772289</v>
      </c>
      <c r="O25" s="8">
        <f t="shared" si="6"/>
        <v>1.3783699999999999</v>
      </c>
    </row>
    <row r="26" spans="1:15" ht="12.75">
      <c r="A26" s="3">
        <v>193.75</v>
      </c>
      <c r="B26" s="1">
        <v>0.0049186</v>
      </c>
      <c r="C26" s="1">
        <v>37872</v>
      </c>
      <c r="D26" s="1">
        <v>-22596</v>
      </c>
      <c r="E26" s="1">
        <v>7.6996</v>
      </c>
      <c r="F26" s="1">
        <v>-4.594</v>
      </c>
      <c r="G26" s="1">
        <v>8.966</v>
      </c>
      <c r="H26" s="3">
        <f t="shared" si="1"/>
        <v>13.75</v>
      </c>
      <c r="I26" s="2">
        <f t="shared" si="2"/>
        <v>2.5801177240026156</v>
      </c>
      <c r="J26" s="2">
        <f t="shared" si="3"/>
        <v>-1.539404839764552</v>
      </c>
      <c r="K26" s="8">
        <f t="shared" si="0"/>
        <v>3004.1568716606057</v>
      </c>
      <c r="L26">
        <f t="shared" si="4"/>
        <v>3.0044591410773025</v>
      </c>
      <c r="M26" s="4">
        <f t="shared" si="5"/>
        <v>1.3004874631418546</v>
      </c>
      <c r="O26" s="8">
        <f t="shared" si="6"/>
        <v>1.3000699999999998</v>
      </c>
    </row>
    <row r="27" spans="1:15" ht="12.75">
      <c r="A27" s="3">
        <v>196.25</v>
      </c>
      <c r="B27" s="1">
        <v>0.006204</v>
      </c>
      <c r="C27" s="1">
        <v>59999</v>
      </c>
      <c r="D27" s="1">
        <v>-18304</v>
      </c>
      <c r="E27" s="1">
        <v>9.6711</v>
      </c>
      <c r="F27" s="1">
        <v>-2.9503</v>
      </c>
      <c r="G27" s="1">
        <v>10.111</v>
      </c>
      <c r="H27" s="3">
        <f t="shared" si="1"/>
        <v>16.25</v>
      </c>
      <c r="I27" s="2">
        <f t="shared" si="2"/>
        <v>4.087570852408981</v>
      </c>
      <c r="J27" s="2">
        <f t="shared" si="3"/>
        <v>-1.2470023980815346</v>
      </c>
      <c r="K27" s="8">
        <f t="shared" si="0"/>
        <v>4273.151264</v>
      </c>
      <c r="L27">
        <f t="shared" si="4"/>
        <v>4.273552439631996</v>
      </c>
      <c r="M27" s="4">
        <f t="shared" si="5"/>
        <v>1.4665558999749884</v>
      </c>
      <c r="O27" s="8">
        <f t="shared" si="6"/>
        <v>1.466095</v>
      </c>
    </row>
    <row r="28" spans="1:15" ht="12.75">
      <c r="A28" s="3">
        <v>198.75</v>
      </c>
      <c r="B28" s="1">
        <v>0.0055158</v>
      </c>
      <c r="C28" s="1">
        <v>51279</v>
      </c>
      <c r="D28" s="1">
        <v>877.45</v>
      </c>
      <c r="E28" s="1">
        <v>9.2967</v>
      </c>
      <c r="F28" s="1">
        <v>0.15908</v>
      </c>
      <c r="G28" s="1">
        <v>9.2981</v>
      </c>
      <c r="H28" s="3">
        <f t="shared" si="1"/>
        <v>18.75</v>
      </c>
      <c r="I28" s="2">
        <f t="shared" si="2"/>
        <v>3.4935006540222364</v>
      </c>
      <c r="J28" s="2">
        <f t="shared" si="3"/>
        <v>0.05977831371266624</v>
      </c>
      <c r="K28" s="8">
        <f t="shared" si="0"/>
        <v>3493.695819243637</v>
      </c>
      <c r="L28">
        <f t="shared" si="4"/>
        <v>3.4940120587147554</v>
      </c>
      <c r="M28" s="4">
        <f t="shared" si="5"/>
        <v>1.3486438060374482</v>
      </c>
      <c r="O28" s="8">
        <f t="shared" si="6"/>
        <v>1.3482245</v>
      </c>
    </row>
    <row r="29" spans="1:15" ht="12.75">
      <c r="A29" s="1">
        <v>201.25</v>
      </c>
      <c r="B29" s="1">
        <v>0.010067</v>
      </c>
      <c r="C29" s="2">
        <v>99602</v>
      </c>
      <c r="D29" s="2">
        <v>-45805</v>
      </c>
      <c r="E29" s="1">
        <v>9.8934</v>
      </c>
      <c r="F29" s="1">
        <v>-4.5498</v>
      </c>
      <c r="G29" s="1">
        <v>10.889</v>
      </c>
      <c r="H29" s="3">
        <f t="shared" si="1"/>
        <v>21.25</v>
      </c>
      <c r="I29" s="2">
        <f t="shared" si="2"/>
        <v>6.7856169609766726</v>
      </c>
      <c r="J29" s="2">
        <f t="shared" si="3"/>
        <v>-3.120571724438631</v>
      </c>
      <c r="K29" s="8">
        <f t="shared" si="0"/>
        <v>7467.417503757577</v>
      </c>
      <c r="L29">
        <f t="shared" si="4"/>
        <v>7.46877268555284</v>
      </c>
      <c r="M29" s="4">
        <f t="shared" si="5"/>
        <v>1.5795397013188825</v>
      </c>
      <c r="O29" s="8">
        <f t="shared" si="6"/>
        <v>1.5789049999999998</v>
      </c>
    </row>
    <row r="30" spans="1:15" ht="12.75">
      <c r="A30" s="1">
        <v>203.75</v>
      </c>
      <c r="B30" s="1">
        <v>0.0085364</v>
      </c>
      <c r="C30" s="1">
        <v>63917</v>
      </c>
      <c r="D30" s="1">
        <v>-22334</v>
      </c>
      <c r="E30" s="1">
        <v>7.4876</v>
      </c>
      <c r="F30" s="1">
        <v>-2.6163</v>
      </c>
      <c r="G30" s="1">
        <v>7.9316</v>
      </c>
      <c r="H30" s="3">
        <f t="shared" si="1"/>
        <v>23.75</v>
      </c>
      <c r="I30" s="2">
        <f t="shared" si="2"/>
        <v>4.354493677785045</v>
      </c>
      <c r="J30" s="2">
        <f t="shared" si="3"/>
        <v>-1.5215554828864177</v>
      </c>
      <c r="K30" s="8">
        <f t="shared" si="0"/>
        <v>4612.304043015758</v>
      </c>
      <c r="L30">
        <f t="shared" si="4"/>
        <v>4.612672357470411</v>
      </c>
      <c r="M30" s="4">
        <f t="shared" si="5"/>
        <v>1.1504274171642044</v>
      </c>
      <c r="O30" s="8">
        <f t="shared" si="6"/>
        <v>1.150082</v>
      </c>
    </row>
    <row r="31" spans="1:15" ht="12.75">
      <c r="A31" s="1">
        <v>206.25</v>
      </c>
      <c r="B31" s="1">
        <v>0.0086799</v>
      </c>
      <c r="C31" s="1">
        <v>44490</v>
      </c>
      <c r="D31" s="1">
        <v>-13759</v>
      </c>
      <c r="E31" s="1">
        <v>5.1256</v>
      </c>
      <c r="F31" s="1">
        <v>-1.5852</v>
      </c>
      <c r="G31" s="1">
        <v>5.3651</v>
      </c>
      <c r="H31" s="3">
        <f t="shared" si="1"/>
        <v>26.25</v>
      </c>
      <c r="I31" s="2">
        <f t="shared" si="2"/>
        <v>3.0309843034663175</v>
      </c>
      <c r="J31" s="2">
        <f t="shared" si="3"/>
        <v>-0.9373637453673425</v>
      </c>
      <c r="K31" s="8">
        <f t="shared" si="0"/>
        <v>3172.304811803637</v>
      </c>
      <c r="L31">
        <f t="shared" si="4"/>
        <v>3.172619838396698</v>
      </c>
      <c r="M31" s="4">
        <f t="shared" si="5"/>
        <v>0.7781882820426554</v>
      </c>
      <c r="O31" s="8">
        <f t="shared" si="6"/>
        <v>0.7779394999999999</v>
      </c>
    </row>
    <row r="32" spans="1:15" ht="12.75">
      <c r="A32" s="1">
        <v>208.75</v>
      </c>
      <c r="B32" s="1">
        <v>0.0078821</v>
      </c>
      <c r="C32" s="1">
        <v>44067</v>
      </c>
      <c r="D32" s="1">
        <v>-575.54</v>
      </c>
      <c r="E32" s="1">
        <v>5.5908</v>
      </c>
      <c r="F32" s="1">
        <v>-0.073019</v>
      </c>
      <c r="G32" s="1">
        <v>5.5913</v>
      </c>
      <c r="H32" s="3">
        <f t="shared" si="1"/>
        <v>28.75</v>
      </c>
      <c r="I32" s="2">
        <f t="shared" si="2"/>
        <v>3.002166448659254</v>
      </c>
      <c r="J32" s="2">
        <f t="shared" si="3"/>
        <v>-0.03920999563985175</v>
      </c>
      <c r="K32" s="8">
        <f t="shared" si="0"/>
        <v>3002.1825915466666</v>
      </c>
      <c r="L32">
        <f t="shared" si="4"/>
        <v>3.0024224901258307</v>
      </c>
      <c r="M32" s="4">
        <f t="shared" si="5"/>
        <v>0.8109820415000591</v>
      </c>
      <c r="O32" s="8">
        <f t="shared" si="6"/>
        <v>0.8107385</v>
      </c>
    </row>
    <row r="33" spans="1:15" ht="12.75">
      <c r="A33" s="6">
        <v>211.25</v>
      </c>
      <c r="B33" s="1">
        <v>0.0084472</v>
      </c>
      <c r="C33" s="1">
        <v>33194</v>
      </c>
      <c r="D33" s="1">
        <v>5478</v>
      </c>
      <c r="E33" s="1">
        <v>3.9297</v>
      </c>
      <c r="F33" s="1">
        <v>0.6485</v>
      </c>
      <c r="G33" s="1">
        <v>3.9828</v>
      </c>
      <c r="H33" s="3">
        <f t="shared" si="1"/>
        <v>31.25</v>
      </c>
      <c r="I33" s="2">
        <f t="shared" si="2"/>
        <v>2.2614181382166993</v>
      </c>
      <c r="J33" s="2">
        <f t="shared" si="3"/>
        <v>0.3732014388489208</v>
      </c>
      <c r="K33" s="8">
        <f t="shared" si="0"/>
        <v>2291.836555869091</v>
      </c>
      <c r="L33">
        <f t="shared" si="4"/>
        <v>2.2920059576306486</v>
      </c>
      <c r="M33" s="4">
        <f t="shared" si="5"/>
        <v>0.5776760180843906</v>
      </c>
      <c r="O33" s="8">
        <f t="shared" si="6"/>
        <v>0.577506</v>
      </c>
    </row>
    <row r="34" spans="1:15" ht="12.75">
      <c r="A34" s="1">
        <v>213.75</v>
      </c>
      <c r="B34" s="1">
        <v>0.0081334</v>
      </c>
      <c r="C34" s="1">
        <v>21092</v>
      </c>
      <c r="D34" s="1">
        <v>7301.6</v>
      </c>
      <c r="E34" s="1">
        <v>2.5932</v>
      </c>
      <c r="F34" s="1">
        <v>0.89773</v>
      </c>
      <c r="G34" s="1">
        <v>2.7442</v>
      </c>
      <c r="H34" s="3">
        <f t="shared" si="1"/>
        <v>33.75</v>
      </c>
      <c r="I34" s="2">
        <f t="shared" si="2"/>
        <v>1.4369413560061042</v>
      </c>
      <c r="J34" s="2">
        <f t="shared" si="3"/>
        <v>0.49743841290603885</v>
      </c>
      <c r="K34" s="8">
        <f t="shared" si="0"/>
        <v>1520.443402346667</v>
      </c>
      <c r="L34">
        <f t="shared" si="4"/>
        <v>1.5206069298918574</v>
      </c>
      <c r="M34" s="4">
        <f t="shared" si="5"/>
        <v>0.3980395321432366</v>
      </c>
      <c r="O34" s="8">
        <f t="shared" si="6"/>
        <v>0.397909</v>
      </c>
    </row>
    <row r="35" spans="1:15" ht="12.75">
      <c r="A35" s="1">
        <v>216.25</v>
      </c>
      <c r="B35" s="1">
        <v>0.0094768</v>
      </c>
      <c r="C35" s="1">
        <v>11977</v>
      </c>
      <c r="D35" s="1">
        <v>13111</v>
      </c>
      <c r="E35" s="1">
        <v>1.2638</v>
      </c>
      <c r="F35" s="1">
        <v>1.3835</v>
      </c>
      <c r="G35" s="1">
        <v>1.8738</v>
      </c>
      <c r="H35" s="3">
        <f t="shared" si="1"/>
        <v>36.25</v>
      </c>
      <c r="I35" s="2">
        <f t="shared" si="2"/>
        <v>0.8159608676695007</v>
      </c>
      <c r="J35" s="2">
        <f t="shared" si="3"/>
        <v>0.8932172443863091</v>
      </c>
      <c r="K35" s="8">
        <f t="shared" si="0"/>
        <v>1209.6711328581816</v>
      </c>
      <c r="L35">
        <f t="shared" si="4"/>
        <v>1.2098054319753386</v>
      </c>
      <c r="M35" s="4">
        <f t="shared" si="5"/>
        <v>0.27179107285450693</v>
      </c>
      <c r="O35" s="8">
        <f t="shared" si="6"/>
        <v>0.27170099999999997</v>
      </c>
    </row>
    <row r="36" spans="1:15" ht="12.75">
      <c r="A36" s="1">
        <v>218.75</v>
      </c>
      <c r="B36" s="1">
        <v>0.0092024</v>
      </c>
      <c r="C36" s="1">
        <v>1767</v>
      </c>
      <c r="D36" s="1">
        <v>23099</v>
      </c>
      <c r="E36" s="1">
        <v>0.19202</v>
      </c>
      <c r="F36" s="1">
        <v>2.5101</v>
      </c>
      <c r="G36" s="1">
        <v>2.5174</v>
      </c>
      <c r="H36" s="3">
        <f t="shared" si="1"/>
        <v>38.75</v>
      </c>
      <c r="I36" s="2">
        <f t="shared" si="2"/>
        <v>0.12038096795291041</v>
      </c>
      <c r="J36" s="2">
        <f t="shared" si="3"/>
        <v>1.5736728798779158</v>
      </c>
      <c r="K36" s="8">
        <f t="shared" si="0"/>
        <v>1578.104294438788</v>
      </c>
      <c r="L36">
        <f t="shared" si="4"/>
        <v>1.5782705440793516</v>
      </c>
      <c r="M36" s="4">
        <f t="shared" si="5"/>
        <v>0.3651419390507013</v>
      </c>
      <c r="O36" s="8">
        <f t="shared" si="6"/>
        <v>0.36502299999999993</v>
      </c>
    </row>
    <row r="37" spans="9:13" ht="12.75">
      <c r="I37" s="2">
        <f t="shared" si="2"/>
        <v>0</v>
      </c>
      <c r="J37" s="2">
        <f t="shared" si="3"/>
        <v>0</v>
      </c>
      <c r="K37" s="8">
        <f>MAX(K5:K36)</f>
        <v>7467.417503757577</v>
      </c>
      <c r="M37" s="4" t="e">
        <f t="shared" si="5"/>
        <v>#DIV/0!</v>
      </c>
    </row>
    <row r="38" spans="9:11" ht="12.75">
      <c r="I38" s="2">
        <f t="shared" si="2"/>
        <v>0</v>
      </c>
      <c r="J38" s="2">
        <f t="shared" si="3"/>
        <v>0</v>
      </c>
      <c r="K38" s="8">
        <f>AVERAGE(K5:K36)</f>
        <v>2482.516981064394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Myatt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Myatt</dc:creator>
  <cp:keywords/>
  <dc:description/>
  <cp:lastModifiedBy>bsimmons</cp:lastModifiedBy>
  <dcterms:created xsi:type="dcterms:W3CDTF">2007-02-01T17:50:40Z</dcterms:created>
  <dcterms:modified xsi:type="dcterms:W3CDTF">2007-09-27T18:32:08Z</dcterms:modified>
  <cp:category/>
  <cp:version/>
  <cp:contentType/>
  <cp:contentStatus/>
</cp:coreProperties>
</file>