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'Sheet1'!$B$7:$AF$98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<sst xmlns="http://schemas.openxmlformats.org/spreadsheetml/2006/main" count="696" uniqueCount="339">
  <si>
    <t>Item</t>
  </si>
  <si>
    <t>Status</t>
  </si>
  <si>
    <t>PO #</t>
  </si>
  <si>
    <t>Req'd delivery date</t>
  </si>
  <si>
    <t>Forecast delivery</t>
  </si>
  <si>
    <t>TASK DESCRIPTION</t>
  </si>
  <si>
    <t>Working</t>
  </si>
  <si>
    <t>Shifts</t>
  </si>
  <si>
    <t>No. of</t>
  </si>
  <si>
    <t xml:space="preserve">Hours per </t>
  </si>
  <si>
    <t>Days</t>
  </si>
  <si>
    <t>per day</t>
  </si>
  <si>
    <t>Tech.</t>
  </si>
  <si>
    <t>Shift</t>
  </si>
  <si>
    <t>0-0</t>
  </si>
  <si>
    <t>Receive C-1 Modular coil casting</t>
  </si>
  <si>
    <t>Station No. 1- Casting Preparation</t>
  </si>
  <si>
    <t>Total working days</t>
  </si>
  <si>
    <t>1-01</t>
  </si>
  <si>
    <t>Mount casting in ring</t>
  </si>
  <si>
    <t>Position and mount casting to support ring</t>
  </si>
  <si>
    <t>1-02</t>
  </si>
  <si>
    <t xml:space="preserve">Inspect casting </t>
  </si>
  <si>
    <t>Dimensional measure winding face</t>
  </si>
  <si>
    <t>Inspect surfaces for flaws, etc.</t>
  </si>
  <si>
    <t>Electrically check poloidal break</t>
  </si>
  <si>
    <t>1-03</t>
  </si>
  <si>
    <t>Install studs for winding clamps</t>
  </si>
  <si>
    <t>Position and weld studs for winding and coil clamps</t>
  </si>
  <si>
    <t>1-04</t>
  </si>
  <si>
    <t>Clean casting</t>
  </si>
  <si>
    <t>Clean casting using acceptable solvents</t>
  </si>
  <si>
    <t>Inspect and clean all threaded holes</t>
  </si>
  <si>
    <t>Install inner cladding plates</t>
  </si>
  <si>
    <t xml:space="preserve">  Coil Winding Station 2 and 3</t>
  </si>
  <si>
    <t>Total working days per coil</t>
  </si>
  <si>
    <t>2-01</t>
  </si>
  <si>
    <t xml:space="preserve">Prepare coil for winding </t>
  </si>
  <si>
    <t>Install coil in turning fixture</t>
  </si>
  <si>
    <t>Install/set winding clamps sides A &amp; B</t>
  </si>
  <si>
    <t>Position inner groundwrap insulation onto winding form (sides A &amp; B)</t>
  </si>
  <si>
    <t>2-02</t>
  </si>
  <si>
    <t xml:space="preserve">Wind Side "A" </t>
  </si>
  <si>
    <t>Position &amp; secure 1st. coil lead set</t>
  </si>
  <si>
    <t>Position &amp; secure 2nd. coil lead set</t>
  </si>
  <si>
    <t>2-03</t>
  </si>
  <si>
    <t>Prepare station for Side "B"</t>
  </si>
  <si>
    <t>Reposition coil</t>
  </si>
  <si>
    <t>2-04</t>
  </si>
  <si>
    <t>Wind Side "B"</t>
  </si>
  <si>
    <t xml:space="preserve"> </t>
  </si>
  <si>
    <t>Position &amp; secure 2nd. coil lead</t>
  </si>
  <si>
    <t>2-05</t>
  </si>
  <si>
    <t>Final coil winding activities Complete groundwrap installation</t>
  </si>
  <si>
    <t xml:space="preserve"> Final coil prep &amp; Mold Application (Station 2 &amp; 3)</t>
  </si>
  <si>
    <t>2-06</t>
  </si>
  <si>
    <t>Install outer Diagnostic loops</t>
  </si>
  <si>
    <t>2-07</t>
  </si>
  <si>
    <t>Install chill plates &amp; Tubing</t>
  </si>
  <si>
    <t>2-08</t>
  </si>
  <si>
    <t>Perform pre-VPI elect. &amp; pressure tests</t>
  </si>
  <si>
    <t>Pressure test cryo lines</t>
  </si>
  <si>
    <t>Perform preliminary electrical tests</t>
  </si>
  <si>
    <t>2-09</t>
  </si>
  <si>
    <t>Install bag mold around modular coil</t>
  </si>
  <si>
    <t>Install silicone bag &amp; sprues</t>
  </si>
  <si>
    <t>Vacuum pumpdown &amp; leak repair</t>
  </si>
  <si>
    <t>Install epoxy shell</t>
  </si>
  <si>
    <t>VPI Activities (Station 5)</t>
  </si>
  <si>
    <t>5-01</t>
  </si>
  <si>
    <t>Transfer modular coil to Autoclave</t>
  </si>
  <si>
    <t>5-02</t>
  </si>
  <si>
    <t>Prepare modular coil for VPI</t>
  </si>
  <si>
    <t>(Connect fill lines, manifolds, hookup thermocouples &amp; leak check)</t>
  </si>
  <si>
    <t>5-03</t>
  </si>
  <si>
    <t>VPI modular coil</t>
  </si>
  <si>
    <t>Vacuum pumpdown &amp; preheat mold and autoclave</t>
  </si>
  <si>
    <t>Epoxy fill coil</t>
  </si>
  <si>
    <t>Temperature rampup and Cure</t>
  </si>
  <si>
    <t>Temperature rampup and Post cure</t>
  </si>
  <si>
    <t>Temperature rampdown</t>
  </si>
  <si>
    <t>Cleanup &amp; ready autoclave</t>
  </si>
  <si>
    <t>Post VPI Activities (Station 1)</t>
  </si>
  <si>
    <t>6-01</t>
  </si>
  <si>
    <t>Transfer modular coil from Autoclave to Station #1</t>
  </si>
  <si>
    <t>6-02</t>
  </si>
  <si>
    <t xml:space="preserve">Finalize coil &amp; install final coil clamps (40 to 50 clamps/per coil) </t>
  </si>
  <si>
    <t>6-03</t>
  </si>
  <si>
    <t>Perform (room temperature) electrical &amp; Pressure Tests</t>
  </si>
  <si>
    <t>6-04</t>
  </si>
  <si>
    <t>Remove coil from ring assembly</t>
  </si>
  <si>
    <t>Temp winding clamp studs</t>
  </si>
  <si>
    <t>lower winding block positioning bushings</t>
  </si>
  <si>
    <t>lower winding block mounting bolts</t>
  </si>
  <si>
    <t>upper winding block bushing</t>
  </si>
  <si>
    <t>upper winding block mounting bolts</t>
  </si>
  <si>
    <t>Top plate Tee bolt</t>
  </si>
  <si>
    <t>Top Plate mounting bolts</t>
  </si>
  <si>
    <t>Temporary jig blocks for winding block</t>
  </si>
  <si>
    <t>Base plate support studs</t>
  </si>
  <si>
    <t>Base plate insulator (0.0625")</t>
  </si>
  <si>
    <t>Base plate support stud nuts (0.375")</t>
  </si>
  <si>
    <t>Cum working days</t>
  </si>
  <si>
    <t>Base plate</t>
  </si>
  <si>
    <t>Base plate mounting bolts (0.375")</t>
  </si>
  <si>
    <t>Base plate threaded inserts (0.375")</t>
  </si>
  <si>
    <t>Jumper mounting studs (0.375")</t>
  </si>
  <si>
    <t>Jumper mounting stud insulating sleeves</t>
  </si>
  <si>
    <t>Jumpers</t>
  </si>
  <si>
    <t>13,15,16,17</t>
  </si>
  <si>
    <t>Jumper insulator (0.125")</t>
  </si>
  <si>
    <t>14,15,16,</t>
  </si>
  <si>
    <t>Terminal Lug bolts</t>
  </si>
  <si>
    <t>?</t>
  </si>
  <si>
    <t>Groundwrap</t>
  </si>
  <si>
    <t>Conductor connector cones</t>
  </si>
  <si>
    <t>SE-142C-059</t>
  </si>
  <si>
    <t>Conductor connector cone bolts</t>
  </si>
  <si>
    <t>Conductor connector cone flat washers</t>
  </si>
  <si>
    <t>25, 60</t>
  </si>
  <si>
    <t>Side A Lower Chill plates</t>
  </si>
  <si>
    <t>Side A Upper Chill Plates</t>
  </si>
  <si>
    <t>Side B Lower Chill plates</t>
  </si>
  <si>
    <t>Side B Upper Chill Plates</t>
  </si>
  <si>
    <t>Diagnostic Loops</t>
  </si>
  <si>
    <t>Winding Clamps</t>
  </si>
  <si>
    <t>Winding clamp bolts</t>
  </si>
  <si>
    <t>Cooling tube connectors</t>
  </si>
  <si>
    <t>Winding Block Top Plate</t>
  </si>
  <si>
    <t>Vulcanizing Tape</t>
  </si>
  <si>
    <t>Final Clamp-Treaded screw</t>
  </si>
  <si>
    <t>Final Clamp-Cap screw</t>
  </si>
  <si>
    <t>Final Clamp-flat washer</t>
  </si>
  <si>
    <t>Final Clamp-Bushing-spacer</t>
  </si>
  <si>
    <t>Final Clamp-swivel pad cover</t>
  </si>
  <si>
    <t>Final Clamp-swivel pad clamp</t>
  </si>
  <si>
    <t>Final Clamp-clamp pad</t>
  </si>
  <si>
    <t>Final Clamp- screws</t>
  </si>
  <si>
    <t>Final Clamp-piston spherical concave</t>
  </si>
  <si>
    <t>Final Clamp-screw set</t>
  </si>
  <si>
    <t>-14</t>
  </si>
  <si>
    <t>-13</t>
  </si>
  <si>
    <t>SE1405-274</t>
  </si>
  <si>
    <t>SE1405-278</t>
  </si>
  <si>
    <t>SE1405-273</t>
  </si>
  <si>
    <t>SE1405-272</t>
  </si>
  <si>
    <t>SE1405-267</t>
  </si>
  <si>
    <t>-7</t>
  </si>
  <si>
    <t>SE1405-263P</t>
  </si>
  <si>
    <t>SE1405-277</t>
  </si>
  <si>
    <t>SE1405-261P</t>
  </si>
  <si>
    <t>SE1405-258P</t>
  </si>
  <si>
    <t>SE1405-276</t>
  </si>
  <si>
    <t>SE142C-184</t>
  </si>
  <si>
    <t>Lead Block Chill Plate side A</t>
  </si>
  <si>
    <t>Lead Block Chill Plate side B</t>
  </si>
  <si>
    <t>SE142C-183</t>
  </si>
  <si>
    <t xml:space="preserve">SE142C-192 </t>
  </si>
  <si>
    <t>SE142C-223</t>
  </si>
  <si>
    <t>SE-142C-050</t>
  </si>
  <si>
    <t>Assy Step</t>
  </si>
  <si>
    <t>SE142C-263 &amp; 264</t>
  </si>
  <si>
    <t>SE142C-054,053,052 &amp; 051</t>
  </si>
  <si>
    <t>Assy dwg #</t>
  </si>
  <si>
    <t>Terminal lug  nuts</t>
  </si>
  <si>
    <t>Socket Hd Screw</t>
  </si>
  <si>
    <t xml:space="preserve">Flat Washer </t>
  </si>
  <si>
    <t>Hex Hd bolt</t>
  </si>
  <si>
    <t>Insulating washer</t>
  </si>
  <si>
    <t>SE-142C-065</t>
  </si>
  <si>
    <t>NS151359</t>
  </si>
  <si>
    <t>SE-142C-233</t>
  </si>
  <si>
    <t>SE142C-241</t>
  </si>
  <si>
    <t>SE-142C-201</t>
  </si>
  <si>
    <t>SE-142C-202</t>
  </si>
  <si>
    <t>SE-142C-066</t>
  </si>
  <si>
    <t>SE-142c-050</t>
  </si>
  <si>
    <t>Winding block filler wedges B</t>
  </si>
  <si>
    <t>Winding block filler wedges A</t>
  </si>
  <si>
    <t>SE-142C-226</t>
  </si>
  <si>
    <t>SE-142C-227</t>
  </si>
  <si>
    <t>Winding block side plates A</t>
  </si>
  <si>
    <t>Winding block side plates B</t>
  </si>
  <si>
    <t>SE142C-220</t>
  </si>
  <si>
    <t>SE142C-221</t>
  </si>
  <si>
    <t>SE-142C-275P</t>
  </si>
  <si>
    <t>Bar Clamp horizontal</t>
  </si>
  <si>
    <t>Drill 4 holes for cooling tubes @ poloidal break</t>
  </si>
  <si>
    <t>1-0</t>
  </si>
  <si>
    <t>Type C-Wind layer #1 - [10] turns of conductors onto casting (4-in-hand) (Lacing + 2shifts)</t>
  </si>
  <si>
    <t>Type C-Wind layer #1 - [10] turns of conductors onto casting (4-in-hand) (lacing +2shifts)</t>
  </si>
  <si>
    <t>Temp install upper/lower winding blocks and top plate &amp; lead hardware</t>
  </si>
  <si>
    <t>1-05.1</t>
  </si>
  <si>
    <t>1-05.2</t>
  </si>
  <si>
    <t>Jumper Lug Connector Side B</t>
  </si>
  <si>
    <t>Jumper Lug Connector Side A</t>
  </si>
  <si>
    <t>Terminal Lug Side B</t>
  </si>
  <si>
    <t>Terminal Lug Side A</t>
  </si>
  <si>
    <t>SE-142C-062</t>
  </si>
  <si>
    <t>SE-142C-069</t>
  </si>
  <si>
    <t>SE-142C-068</t>
  </si>
  <si>
    <t>SE-142C-067</t>
  </si>
  <si>
    <t>SE-142C-063</t>
  </si>
  <si>
    <t>SE-142C-064</t>
  </si>
  <si>
    <t>SE-142C-058</t>
  </si>
  <si>
    <t>SE-142C-056</t>
  </si>
  <si>
    <t>SE-142C-055</t>
  </si>
  <si>
    <t>SE-142C-049</t>
  </si>
  <si>
    <t>SE-142C-047</t>
  </si>
  <si>
    <t>SE-142C- 057</t>
  </si>
  <si>
    <t>Lower winding blocks Side A</t>
  </si>
  <si>
    <t>Lower winding blocks Side B</t>
  </si>
  <si>
    <t xml:space="preserve">SE142C-134 </t>
  </si>
  <si>
    <t>SE142C-135</t>
  </si>
  <si>
    <t>Upper winding block Side A</t>
  </si>
  <si>
    <t>Upper winding block Side B</t>
  </si>
  <si>
    <t>SE142C-136</t>
  </si>
  <si>
    <t>SE142C-137</t>
  </si>
  <si>
    <t>SE-142C-211</t>
  </si>
  <si>
    <t>SE-142C-386-101-292</t>
  </si>
  <si>
    <t>SE-142C-388-101-292</t>
  </si>
  <si>
    <t>SE-142C-486-101-292</t>
  </si>
  <si>
    <t>SE-142C-488-101-292</t>
  </si>
  <si>
    <t>Side A Lower cladding</t>
  </si>
  <si>
    <t>Side A Upper cladding</t>
  </si>
  <si>
    <t>Side B Lower cladding</t>
  </si>
  <si>
    <t>Side B Upper cladding</t>
  </si>
  <si>
    <t>SE-142C-382-101-295</t>
  </si>
  <si>
    <t>SE-142C-384-101-295</t>
  </si>
  <si>
    <t>SE-142C-484-101-295</t>
  </si>
  <si>
    <t>PPPL fabrication complete for C-1</t>
  </si>
  <si>
    <t>PE005952</t>
  </si>
  <si>
    <t>PE005997</t>
  </si>
  <si>
    <t>PE005914</t>
  </si>
  <si>
    <t>Delivered</t>
  </si>
  <si>
    <t>Account</t>
  </si>
  <si>
    <t>Description</t>
  </si>
  <si>
    <t>9450-1***-1408</t>
  </si>
  <si>
    <t>Job Manager</t>
  </si>
  <si>
    <t>J.Chrzanowski</t>
  </si>
  <si>
    <t>Item/Part info</t>
  </si>
  <si>
    <t>Purchase Status/Comments</t>
  </si>
  <si>
    <t>Modular coil Type C winding components</t>
  </si>
  <si>
    <t>NCSX Bill of Materials tracking list</t>
  </si>
  <si>
    <t>Work Shifts Req'd</t>
  </si>
  <si>
    <t>Conductor connector cone Bellville washers</t>
  </si>
  <si>
    <t>Final Clamp-spherical convex washer</t>
  </si>
  <si>
    <t>Final Clamp-washer Bellville</t>
  </si>
  <si>
    <t>Terminal Splice Lugs</t>
  </si>
  <si>
    <t>Specification</t>
  </si>
  <si>
    <t>NCSX-CSPEC-142-05-00</t>
  </si>
  <si>
    <t>Assy Illustration page # (FDR-Fogarty)</t>
  </si>
  <si>
    <t>holidays</t>
  </si>
  <si>
    <t>Start Date</t>
  </si>
  <si>
    <t>Lead block Side A tubing</t>
  </si>
  <si>
    <t>Lead Block Side B tubing</t>
  </si>
  <si>
    <t>Tubing</t>
  </si>
  <si>
    <t>UNS C10200</t>
  </si>
  <si>
    <t>8 @ 15 ft</t>
  </si>
  <si>
    <t>Dwg/Document #</t>
  </si>
  <si>
    <t>Part / Item #</t>
  </si>
  <si>
    <r>
      <t>ft</t>
    </r>
    <r>
      <rPr>
        <vertAlign val="superscript"/>
        <sz val="12"/>
        <rFont val="Arial"/>
        <family val="0"/>
      </rPr>
      <t>2</t>
    </r>
  </si>
  <si>
    <t>ft</t>
  </si>
  <si>
    <t>Ordered for C-1 and C-2 only</t>
  </si>
  <si>
    <t>Quantity per Coil</t>
  </si>
  <si>
    <t>Quantity Ordered</t>
  </si>
  <si>
    <t>Units</t>
  </si>
  <si>
    <t>Assembly schedule/plan (Primavera Job number 9450-1***-1451)</t>
  </si>
  <si>
    <t>Primavera</t>
  </si>
  <si>
    <t>Task</t>
  </si>
  <si>
    <t>#</t>
  </si>
  <si>
    <t>P1-001</t>
  </si>
  <si>
    <t>P1-011</t>
  </si>
  <si>
    <t>P1-020</t>
  </si>
  <si>
    <t>P1-021V</t>
  </si>
  <si>
    <t>P1-021C</t>
  </si>
  <si>
    <t>Shifts Planned</t>
  </si>
  <si>
    <t>Copper rod for connector cone fabrication 1" dia</t>
  </si>
  <si>
    <t>Out for quote. INSUFFICIENT quantity for all 18 coils. Need add'l 15 ft.</t>
  </si>
  <si>
    <t>RESPONSIBLE</t>
  </si>
  <si>
    <t>Meighan</t>
  </si>
  <si>
    <t>Dudek</t>
  </si>
  <si>
    <t>COMPLETE</t>
  </si>
  <si>
    <t>Chrzanowski</t>
  </si>
  <si>
    <t>Chopped glass (for cotton candy cover)</t>
  </si>
  <si>
    <t>HiSol</t>
  </si>
  <si>
    <t xml:space="preserve">RTV-11 </t>
  </si>
  <si>
    <t>Credit Card as req'd (finite shelf life)</t>
  </si>
  <si>
    <t>Stratton</t>
  </si>
  <si>
    <t>(try to purcahse pre-tinned)</t>
  </si>
  <si>
    <t>Base plate (Temp stereolithograph piece)</t>
  </si>
  <si>
    <t>Fogarty</t>
  </si>
  <si>
    <t>Jumpers (Temp stereolithograph)</t>
  </si>
  <si>
    <t>for first coil only to size and position leads</t>
  </si>
  <si>
    <t>No longer required</t>
  </si>
  <si>
    <t>lower winding block positioning threaded studs</t>
  </si>
  <si>
    <t>Design change</t>
  </si>
  <si>
    <t>G-11 for lead blocks for first coil only</t>
  </si>
  <si>
    <t>G-11 for lead blocks for balance of coils</t>
  </si>
  <si>
    <t>Yes</t>
  </si>
  <si>
    <t>Dwg Released for Fab</t>
  </si>
  <si>
    <t>Receipt Inspection</t>
  </si>
  <si>
    <t>Cost</t>
  </si>
  <si>
    <t>For C-3 thru C-6</t>
  </si>
  <si>
    <t>R403063</t>
  </si>
  <si>
    <t xml:space="preserve">   "          "          "</t>
  </si>
  <si>
    <t>"          "</t>
  </si>
  <si>
    <t>R403059</t>
  </si>
  <si>
    <t>For coils C-1 thru C-6</t>
  </si>
  <si>
    <t>for coils C-3 thru C-6</t>
  </si>
  <si>
    <t>SE-142C-482-101-292</t>
  </si>
  <si>
    <t>Epoxy Sprues</t>
  </si>
  <si>
    <t>Brass Ball Valves</t>
  </si>
  <si>
    <t>Brass fittings</t>
  </si>
  <si>
    <t>R4003011</t>
  </si>
  <si>
    <t>R403026</t>
  </si>
  <si>
    <t>R403038</t>
  </si>
  <si>
    <t>shift diff</t>
  </si>
  <si>
    <t>Req Number or PPPL woirk request</t>
  </si>
  <si>
    <t>403009 &amp; 403098</t>
  </si>
  <si>
    <t>CC</t>
  </si>
  <si>
    <t>PVC fittings for VPI</t>
  </si>
  <si>
    <t>R403113</t>
  </si>
  <si>
    <t>Stud welding gun assy</t>
  </si>
  <si>
    <t>n/a</t>
  </si>
  <si>
    <t>Vendor</t>
  </si>
  <si>
    <t>Total Plastics</t>
  </si>
  <si>
    <t>JP Pattern</t>
  </si>
  <si>
    <t>PE006055</t>
  </si>
  <si>
    <t>PE006033</t>
  </si>
  <si>
    <t>Capital Steel</t>
  </si>
  <si>
    <t>PE006052</t>
  </si>
  <si>
    <t>Eptam Plastics</t>
  </si>
  <si>
    <t>PE006048</t>
  </si>
  <si>
    <t>Bitec</t>
  </si>
  <si>
    <t>PE006029</t>
  </si>
  <si>
    <t>Jade Int'l</t>
  </si>
  <si>
    <t>Fittings</t>
  </si>
  <si>
    <t>PE006030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</si>
</sst>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  <numFmt numFmtId="166" formatCode="0;[Red]0"/>
    <numFmt numFmtId="167" formatCode="[$-409]dddd\,\ mmmm\ dd\,\ yyyy"/>
    <numFmt numFmtId="168" formatCode="ddd\-m/d/yy"/>
    <numFmt numFmtId="169" formatCode="mm/dd/yy;@"/>
    <numFmt numFmtId="170" formatCode="m/d/yy;@"/>
    <numFmt numFmtId="171" formatCode="&quot;$&quot;#,##0"/>
    <numFmt numFmtId="172" formatCode="_(* #,##0.0_);_(* \(#,##0.0\);_(* &quot;-&quot;??_);_(@_)"/>
    <numFmt numFmtId="173" formatCode="_(* #,##0_);_(* \(#,##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0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5" fillId="0" borderId="0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9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4" borderId="0" xfId="0" applyFill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" fillId="2" borderId="9" xfId="0" applyFont="1" applyFill="1" applyBorder="1" applyAlignment="1" quotePrefix="1">
      <alignment/>
    </xf>
    <xf numFmtId="0" fontId="1" fillId="2" borderId="9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2" borderId="0" xfId="0" applyFont="1" applyFill="1" applyAlignment="1" quotePrefix="1">
      <alignment/>
    </xf>
    <xf numFmtId="0" fontId="1" fillId="5" borderId="0" xfId="0" applyFont="1" applyFill="1" applyAlignment="1" quotePrefix="1">
      <alignment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0" xfId="0" applyFill="1" applyBorder="1" applyAlignment="1">
      <alignment horizontal="center"/>
    </xf>
    <xf numFmtId="0" fontId="1" fillId="2" borderId="0" xfId="0" applyFont="1" applyFill="1" applyBorder="1" applyAlignment="1" quotePrefix="1">
      <alignment/>
    </xf>
    <xf numFmtId="0" fontId="0" fillId="6" borderId="15" xfId="0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7" borderId="1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 quotePrefix="1">
      <alignment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 quotePrefix="1">
      <alignment/>
    </xf>
    <xf numFmtId="0" fontId="0" fillId="7" borderId="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wrapText="1"/>
    </xf>
    <xf numFmtId="168" fontId="12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1" fillId="0" borderId="0" xfId="0" applyNumberFormat="1" applyFont="1" applyAlignment="1">
      <alignment wrapText="1"/>
    </xf>
    <xf numFmtId="169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" fillId="5" borderId="0" xfId="0" applyNumberFormat="1" applyFont="1" applyFill="1" applyAlignment="1">
      <alignment/>
    </xf>
    <xf numFmtId="168" fontId="1" fillId="5" borderId="13" xfId="0" applyNumberFormat="1" applyFont="1" applyFill="1" applyBorder="1" applyAlignment="1">
      <alignment/>
    </xf>
    <xf numFmtId="168" fontId="1" fillId="5" borderId="0" xfId="0" applyNumberFormat="1" applyFont="1" applyFill="1" applyBorder="1" applyAlignment="1">
      <alignment/>
    </xf>
    <xf numFmtId="168" fontId="1" fillId="2" borderId="23" xfId="0" applyNumberFormat="1" applyFont="1" applyFill="1" applyBorder="1" applyAlignment="1">
      <alignment/>
    </xf>
    <xf numFmtId="168" fontId="1" fillId="2" borderId="9" xfId="0" applyNumberFormat="1" applyFont="1" applyFill="1" applyBorder="1" applyAlignment="1" quotePrefix="1">
      <alignment/>
    </xf>
    <xf numFmtId="168" fontId="1" fillId="2" borderId="9" xfId="0" applyNumberFormat="1" applyFont="1" applyFill="1" applyBorder="1" applyAlignment="1">
      <alignment/>
    </xf>
    <xf numFmtId="170" fontId="15" fillId="0" borderId="18" xfId="0" applyNumberFormat="1" applyFont="1" applyBorder="1" applyAlignment="1">
      <alignment horizontal="center"/>
    </xf>
    <xf numFmtId="170" fontId="1" fillId="0" borderId="21" xfId="0" applyNumberFormat="1" applyFont="1" applyFill="1" applyBorder="1" applyAlignment="1">
      <alignment horizontal="center" wrapText="1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0" fontId="2" fillId="5" borderId="5" xfId="0" applyFont="1" applyFill="1" applyBorder="1" applyAlignment="1">
      <alignment wrapText="1"/>
    </xf>
    <xf numFmtId="0" fontId="4" fillId="5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" fontId="1" fillId="5" borderId="1" xfId="0" applyNumberFormat="1" applyFont="1" applyFill="1" applyBorder="1" applyAlignment="1" quotePrefix="1">
      <alignment/>
    </xf>
    <xf numFmtId="0" fontId="1" fillId="5" borderId="1" xfId="0" applyFont="1" applyFill="1" applyBorder="1" applyAlignment="1" quotePrefix="1">
      <alignment/>
    </xf>
    <xf numFmtId="0" fontId="1" fillId="5" borderId="1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168" fontId="1" fillId="5" borderId="17" xfId="0" applyNumberFormat="1" applyFont="1" applyFill="1" applyBorder="1" applyAlignment="1" quotePrefix="1">
      <alignment/>
    </xf>
    <xf numFmtId="168" fontId="1" fillId="5" borderId="0" xfId="0" applyNumberFormat="1" applyFont="1" applyFill="1" applyBorder="1" applyAlignment="1" quotePrefix="1">
      <alignment/>
    </xf>
    <xf numFmtId="16" fontId="5" fillId="5" borderId="7" xfId="0" applyNumberFormat="1" applyFont="1" applyFill="1" applyBorder="1" applyAlignment="1">
      <alignment/>
    </xf>
    <xf numFmtId="16" fontId="5" fillId="5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 quotePrefix="1">
      <alignment/>
    </xf>
    <xf numFmtId="0" fontId="5" fillId="2" borderId="7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8" borderId="0" xfId="0" applyFont="1" applyFill="1" applyBorder="1" applyAlignment="1">
      <alignment/>
    </xf>
    <xf numFmtId="0" fontId="13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170" fontId="7" fillId="8" borderId="0" xfId="0" applyNumberFormat="1" applyFont="1" applyFill="1" applyBorder="1" applyAlignment="1">
      <alignment horizontal="center"/>
    </xf>
    <xf numFmtId="0" fontId="17" fillId="8" borderId="25" xfId="0" applyFont="1" applyFill="1" applyBorder="1" applyAlignment="1">
      <alignment/>
    </xf>
    <xf numFmtId="0" fontId="12" fillId="8" borderId="17" xfId="0" applyFont="1" applyFill="1" applyBorder="1" applyAlignment="1">
      <alignment/>
    </xf>
    <xf numFmtId="0" fontId="12" fillId="8" borderId="17" xfId="0" applyFont="1" applyFill="1" applyBorder="1" applyAlignment="1">
      <alignment horizontal="center"/>
    </xf>
    <xf numFmtId="170" fontId="12" fillId="8" borderId="17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/>
    </xf>
    <xf numFmtId="0" fontId="12" fillId="8" borderId="20" xfId="0" applyFont="1" applyFill="1" applyBorder="1" applyAlignment="1">
      <alignment/>
    </xf>
    <xf numFmtId="0" fontId="12" fillId="8" borderId="21" xfId="0" applyFont="1" applyFill="1" applyBorder="1" applyAlignment="1">
      <alignment/>
    </xf>
    <xf numFmtId="0" fontId="12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170" fontId="7" fillId="8" borderId="21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168" fontId="1" fillId="6" borderId="17" xfId="0" applyNumberFormat="1" applyFont="1" applyFill="1" applyBorder="1" applyAlignment="1">
      <alignment/>
    </xf>
    <xf numFmtId="0" fontId="1" fillId="6" borderId="1" xfId="0" applyFont="1" applyFill="1" applyBorder="1" applyAlignment="1" quotePrefix="1">
      <alignment/>
    </xf>
    <xf numFmtId="0" fontId="5" fillId="6" borderId="2" xfId="0" applyFont="1" applyFill="1" applyBorder="1" applyAlignment="1">
      <alignment/>
    </xf>
    <xf numFmtId="168" fontId="1" fillId="6" borderId="0" xfId="0" applyNumberFormat="1" applyFont="1" applyFill="1" applyBorder="1" applyAlignment="1" quotePrefix="1">
      <alignment/>
    </xf>
    <xf numFmtId="0" fontId="1" fillId="6" borderId="1" xfId="0" applyFont="1" applyFill="1" applyBorder="1" applyAlignment="1">
      <alignment/>
    </xf>
    <xf numFmtId="168" fontId="1" fillId="6" borderId="0" xfId="0" applyNumberFormat="1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5" fillId="6" borderId="26" xfId="0" applyFont="1" applyFill="1" applyBorder="1" applyAlignment="1">
      <alignment/>
    </xf>
    <xf numFmtId="0" fontId="2" fillId="6" borderId="14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6" borderId="0" xfId="0" applyFont="1" applyFill="1" applyBorder="1" applyAlignment="1" quotePrefix="1">
      <alignment/>
    </xf>
    <xf numFmtId="0" fontId="12" fillId="9" borderId="17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8" fontId="1" fillId="2" borderId="17" xfId="0" applyNumberFormat="1" applyFont="1" applyFill="1" applyBorder="1" applyAlignment="1">
      <alignment/>
    </xf>
    <xf numFmtId="168" fontId="1" fillId="2" borderId="0" xfId="0" applyNumberFormat="1" applyFont="1" applyFill="1" applyBorder="1" applyAlignment="1" quotePrefix="1">
      <alignment/>
    </xf>
    <xf numFmtId="168" fontId="1" fillId="2" borderId="0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2" borderId="14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68" fontId="1" fillId="3" borderId="23" xfId="0" applyNumberFormat="1" applyFont="1" applyFill="1" applyBorder="1" applyAlignment="1">
      <alignment/>
    </xf>
    <xf numFmtId="0" fontId="1" fillId="3" borderId="0" xfId="0" applyFont="1" applyFill="1" applyBorder="1" applyAlignment="1" quotePrefix="1">
      <alignment/>
    </xf>
    <xf numFmtId="0" fontId="5" fillId="3" borderId="2" xfId="0" applyFont="1" applyFill="1" applyBorder="1" applyAlignment="1">
      <alignment/>
    </xf>
    <xf numFmtId="168" fontId="1" fillId="3" borderId="9" xfId="0" applyNumberFormat="1" applyFont="1" applyFill="1" applyBorder="1" applyAlignment="1" quotePrefix="1">
      <alignment/>
    </xf>
    <xf numFmtId="0" fontId="1" fillId="3" borderId="21" xfId="0" applyFont="1" applyFill="1" applyBorder="1" applyAlignment="1" quotePrefix="1">
      <alignment/>
    </xf>
    <xf numFmtId="0" fontId="5" fillId="3" borderId="26" xfId="0" applyFont="1" applyFill="1" applyBorder="1" applyAlignment="1">
      <alignment/>
    </xf>
    <xf numFmtId="0" fontId="2" fillId="3" borderId="27" xfId="0" applyFont="1" applyFill="1" applyBorder="1" applyAlignment="1">
      <alignment horizontal="left" wrapText="1"/>
    </xf>
    <xf numFmtId="0" fontId="4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68" fontId="1" fillId="0" borderId="2" xfId="0" applyNumberFormat="1" applyFont="1" applyFill="1" applyBorder="1" applyAlignment="1">
      <alignment wrapText="1"/>
    </xf>
    <xf numFmtId="168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7" fillId="10" borderId="24" xfId="0" applyFont="1" applyFill="1" applyBorder="1" applyAlignment="1">
      <alignment/>
    </xf>
    <xf numFmtId="0" fontId="7" fillId="10" borderId="18" xfId="0" applyFont="1" applyFill="1" applyBorder="1" applyAlignment="1">
      <alignment/>
    </xf>
    <xf numFmtId="0" fontId="7" fillId="10" borderId="18" xfId="0" applyFont="1" applyFill="1" applyBorder="1" applyAlignment="1">
      <alignment wrapText="1"/>
    </xf>
    <xf numFmtId="0" fontId="7" fillId="10" borderId="18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13" fillId="0" borderId="18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5" xfId="0" applyFill="1" applyBorder="1" applyAlignment="1">
      <alignment/>
    </xf>
    <xf numFmtId="170" fontId="0" fillId="0" borderId="15" xfId="0" applyNumberFormat="1" applyFill="1" applyBorder="1" applyAlignment="1">
      <alignment horizontal="center"/>
    </xf>
    <xf numFmtId="0" fontId="1" fillId="6" borderId="28" xfId="0" applyFont="1" applyFill="1" applyBorder="1" applyAlignment="1" quotePrefix="1">
      <alignment/>
    </xf>
    <xf numFmtId="0" fontId="1" fillId="6" borderId="13" xfId="0" applyFont="1" applyFill="1" applyBorder="1" applyAlignment="1" quotePrefix="1">
      <alignment/>
    </xf>
    <xf numFmtId="0" fontId="0" fillId="0" borderId="16" xfId="0" applyFill="1" applyBorder="1" applyAlignment="1">
      <alignment/>
    </xf>
    <xf numFmtId="170" fontId="0" fillId="0" borderId="16" xfId="0" applyNumberFormat="1" applyFill="1" applyBorder="1" applyAlignment="1">
      <alignment horizontal="center"/>
    </xf>
    <xf numFmtId="0" fontId="1" fillId="6" borderId="29" xfId="0" applyFont="1" applyFill="1" applyBorder="1" applyAlignment="1" quotePrefix="1">
      <alignment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Continuous"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centerContinuous"/>
    </xf>
    <xf numFmtId="0" fontId="1" fillId="12" borderId="0" xfId="0" applyFont="1" applyFill="1" applyBorder="1" applyAlignment="1">
      <alignment horizontal="centerContinuous"/>
    </xf>
    <xf numFmtId="170" fontId="0" fillId="12" borderId="0" xfId="0" applyNumberFormat="1" applyFill="1" applyBorder="1" applyAlignment="1">
      <alignment horizontal="center"/>
    </xf>
    <xf numFmtId="0" fontId="1" fillId="12" borderId="0" xfId="0" applyFont="1" applyFill="1" applyBorder="1" applyAlignment="1">
      <alignment/>
    </xf>
    <xf numFmtId="0" fontId="19" fillId="11" borderId="0" xfId="0" applyFont="1" applyFill="1" applyBorder="1" applyAlignment="1">
      <alignment/>
    </xf>
    <xf numFmtId="0" fontId="19" fillId="11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1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 wrapText="1"/>
    </xf>
    <xf numFmtId="171" fontId="12" fillId="8" borderId="17" xfId="0" applyNumberFormat="1" applyFont="1" applyFill="1" applyBorder="1" applyAlignment="1">
      <alignment/>
    </xf>
    <xf numFmtId="171" fontId="7" fillId="8" borderId="0" xfId="0" applyNumberFormat="1" applyFont="1" applyFill="1" applyBorder="1" applyAlignment="1">
      <alignment/>
    </xf>
    <xf numFmtId="171" fontId="7" fillId="8" borderId="21" xfId="0" applyNumberFormat="1" applyFont="1" applyFill="1" applyBorder="1" applyAlignment="1">
      <alignment/>
    </xf>
    <xf numFmtId="171" fontId="15" fillId="0" borderId="18" xfId="0" applyNumberFormat="1" applyFont="1" applyBorder="1" applyAlignment="1">
      <alignment/>
    </xf>
    <xf numFmtId="171" fontId="1" fillId="0" borderId="21" xfId="0" applyNumberFormat="1" applyFont="1" applyFill="1" applyBorder="1" applyAlignment="1">
      <alignment wrapText="1"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12" borderId="0" xfId="0" applyNumberFormat="1" applyFill="1" applyBorder="1" applyAlignment="1">
      <alignment horizontal="centerContinuous"/>
    </xf>
    <xf numFmtId="171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71" fontId="0" fillId="0" borderId="15" xfId="0" applyNumberFormat="1" applyFill="1" applyBorder="1" applyAlignment="1">
      <alignment/>
    </xf>
    <xf numFmtId="171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 quotePrefix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22" fillId="0" borderId="23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164" fontId="22" fillId="0" borderId="9" xfId="15" applyNumberFormat="1" applyFont="1" applyFill="1" applyBorder="1" applyAlignment="1">
      <alignment horizontal="center" wrapText="1"/>
    </xf>
    <xf numFmtId="164" fontId="22" fillId="0" borderId="9" xfId="15" applyNumberFormat="1" applyFont="1" applyFill="1" applyBorder="1" applyAlignment="1">
      <alignment horizontal="center"/>
    </xf>
    <xf numFmtId="164" fontId="22" fillId="10" borderId="19" xfId="15" applyNumberFormat="1" applyFont="1" applyFill="1" applyBorder="1" applyAlignment="1">
      <alignment horizontal="center"/>
    </xf>
    <xf numFmtId="164" fontId="22" fillId="0" borderId="0" xfId="15" applyNumberFormat="1" applyFont="1" applyAlignment="1">
      <alignment horizontal="center"/>
    </xf>
    <xf numFmtId="164" fontId="22" fillId="0" borderId="0" xfId="15" applyNumberFormat="1" applyFont="1" applyFill="1" applyAlignment="1">
      <alignment horizontal="center"/>
    </xf>
    <xf numFmtId="164" fontId="22" fillId="0" borderId="0" xfId="15" applyNumberFormat="1" applyFont="1" applyFill="1" applyBorder="1" applyAlignment="1">
      <alignment horizontal="center"/>
    </xf>
    <xf numFmtId="164" fontId="22" fillId="0" borderId="30" xfId="15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1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12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0" fillId="12" borderId="0" xfId="0" applyFill="1" applyBorder="1" applyAlignment="1">
      <alignment wrapText="1"/>
    </xf>
    <xf numFmtId="0" fontId="19" fillId="11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0" fillId="6" borderId="32" xfId="0" applyFill="1" applyBorder="1" applyAlignment="1">
      <alignment wrapText="1"/>
    </xf>
    <xf numFmtId="0" fontId="0" fillId="6" borderId="33" xfId="0" applyFill="1" applyBorder="1" applyAlignment="1">
      <alignment wrapText="1"/>
    </xf>
    <xf numFmtId="0" fontId="0" fillId="3" borderId="0" xfId="0" applyFill="1" applyBorder="1" applyAlignment="1">
      <alignment wrapText="1"/>
    </xf>
    <xf numFmtId="173" fontId="24" fillId="0" borderId="0" xfId="15" applyNumberFormat="1" applyFont="1" applyAlignment="1">
      <alignment horizontal="center"/>
    </xf>
    <xf numFmtId="173" fontId="0" fillId="0" borderId="0" xfId="15" applyNumberFormat="1" applyAlignment="1">
      <alignment/>
    </xf>
    <xf numFmtId="173" fontId="24" fillId="0" borderId="21" xfId="15" applyNumberFormat="1" applyFont="1" applyBorder="1" applyAlignment="1">
      <alignment horizontal="center"/>
    </xf>
    <xf numFmtId="173" fontId="25" fillId="0" borderId="21" xfId="15" applyNumberFormat="1" applyFont="1" applyBorder="1" applyAlignment="1">
      <alignment/>
    </xf>
    <xf numFmtId="173" fontId="24" fillId="0" borderId="20" xfId="15" applyNumberFormat="1" applyFont="1" applyBorder="1" applyAlignment="1">
      <alignment horizontal="center"/>
    </xf>
    <xf numFmtId="173" fontId="26" fillId="0" borderId="34" xfId="15" applyNumberFormat="1" applyFont="1" applyBorder="1" applyAlignment="1">
      <alignment/>
    </xf>
    <xf numFmtId="173" fontId="26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1" fontId="1" fillId="0" borderId="0" xfId="0" applyNumberFormat="1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27" fillId="10" borderId="18" xfId="0" applyNumberFormat="1" applyFont="1" applyFill="1" applyBorder="1" applyAlignment="1">
      <alignment/>
    </xf>
    <xf numFmtId="170" fontId="12" fillId="8" borderId="17" xfId="0" applyNumberFormat="1" applyFont="1" applyFill="1" applyBorder="1" applyAlignment="1">
      <alignment/>
    </xf>
    <xf numFmtId="170" fontId="7" fillId="8" borderId="0" xfId="0" applyNumberFormat="1" applyFont="1" applyFill="1" applyBorder="1" applyAlignment="1">
      <alignment/>
    </xf>
    <xf numFmtId="170" fontId="7" fillId="8" borderId="21" xfId="0" applyNumberFormat="1" applyFont="1" applyFill="1" applyBorder="1" applyAlignment="1">
      <alignment/>
    </xf>
    <xf numFmtId="170" fontId="15" fillId="0" borderId="18" xfId="0" applyNumberFormat="1" applyFont="1" applyBorder="1" applyAlignment="1">
      <alignment/>
    </xf>
    <xf numFmtId="170" fontId="1" fillId="0" borderId="21" xfId="0" applyNumberFormat="1" applyFont="1" applyFill="1" applyBorder="1" applyAlignment="1">
      <alignment wrapText="1"/>
    </xf>
    <xf numFmtId="170" fontId="1" fillId="0" borderId="0" xfId="0" applyNumberFormat="1" applyFont="1" applyFill="1" applyBorder="1" applyAlignment="1">
      <alignment wrapText="1"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12" borderId="0" xfId="0" applyNumberFormat="1" applyFill="1" applyBorder="1" applyAlignment="1">
      <alignment horizontal="centerContinuous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0" fillId="0" borderId="15" xfId="0" applyNumberFormat="1" applyFill="1" applyBorder="1" applyAlignment="1">
      <alignment/>
    </xf>
    <xf numFmtId="170" fontId="0" fillId="0" borderId="16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5"/>
  <sheetViews>
    <sheetView tabSelected="1" zoomScale="75" zoomScaleNormal="75" workbookViewId="0" topLeftCell="A2">
      <pane ySplit="3165" topLeftCell="BM6" activePane="topLeft" state="split"/>
      <selection pane="topLeft" activeCell="AC6" sqref="AC6"/>
      <selection pane="bottomLeft" activeCell="Y8" sqref="Y8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10.7109375" style="0" customWidth="1"/>
    <col min="4" max="4" width="22.00390625" style="55" customWidth="1"/>
    <col min="5" max="5" width="14.28125" style="55" customWidth="1"/>
    <col min="6" max="6" width="13.140625" style="0" customWidth="1"/>
    <col min="7" max="7" width="11.7109375" style="55" customWidth="1"/>
    <col min="8" max="8" width="7.421875" style="55" customWidth="1"/>
    <col min="9" max="9" width="8.28125" style="0" customWidth="1"/>
    <col min="10" max="10" width="15.00390625" style="56" customWidth="1"/>
    <col min="11" max="11" width="25.8515625" style="0" customWidth="1"/>
    <col min="12" max="12" width="8.140625" style="0" customWidth="1"/>
    <col min="13" max="13" width="9.8515625" style="0" customWidth="1"/>
    <col min="14" max="14" width="10.140625" style="0" customWidth="1"/>
    <col min="15" max="15" width="14.7109375" style="0" customWidth="1"/>
    <col min="16" max="16" width="10.140625" style="287" customWidth="1"/>
    <col min="17" max="17" width="9.7109375" style="355" customWidth="1"/>
    <col min="18" max="18" width="11.8515625" style="148" customWidth="1"/>
    <col min="19" max="19" width="9.140625" style="148" customWidth="1"/>
    <col min="20" max="20" width="8.140625" style="0" customWidth="1"/>
    <col min="21" max="21" width="2.421875" style="110" customWidth="1"/>
    <col min="22" max="22" width="6.140625" style="56" customWidth="1"/>
    <col min="23" max="23" width="7.421875" style="56" customWidth="1"/>
    <col min="24" max="24" width="18.28125" style="135" customWidth="1"/>
    <col min="25" max="25" width="29.57421875" style="0" customWidth="1"/>
    <col min="26" max="26" width="6.28125" style="57" customWidth="1"/>
    <col min="27" max="27" width="6.28125" style="69" customWidth="1"/>
    <col min="28" max="28" width="6.28125" style="0" customWidth="1"/>
    <col min="29" max="29" width="10.28125" style="0" customWidth="1"/>
    <col min="30" max="30" width="6.57421875" style="0" customWidth="1"/>
    <col min="31" max="31" width="7.140625" style="0" customWidth="1"/>
    <col min="32" max="32" width="8.7109375" style="305" customWidth="1"/>
    <col min="33" max="33" width="11.28125" style="0" customWidth="1"/>
    <col min="34" max="34" width="13.421875" style="130" customWidth="1"/>
    <col min="35" max="35" width="14.57421875" style="0" customWidth="1"/>
    <col min="36" max="36" width="11.7109375" style="134" customWidth="1"/>
    <col min="37" max="16384" width="11.7109375" style="0" customWidth="1"/>
  </cols>
  <sheetData>
    <row r="1" spans="1:36" s="105" customFormat="1" ht="26.25">
      <c r="A1" s="104"/>
      <c r="B1" s="177" t="s">
        <v>243</v>
      </c>
      <c r="C1" s="178"/>
      <c r="D1" s="179"/>
      <c r="E1" s="179"/>
      <c r="F1" s="178"/>
      <c r="G1" s="179"/>
      <c r="H1" s="179"/>
      <c r="I1" s="178"/>
      <c r="J1" s="178"/>
      <c r="K1" s="178"/>
      <c r="L1" s="178"/>
      <c r="M1" s="178"/>
      <c r="N1" s="178"/>
      <c r="O1" s="178"/>
      <c r="P1" s="279"/>
      <c r="Q1" s="346"/>
      <c r="R1" s="180"/>
      <c r="S1" s="180"/>
      <c r="T1" s="178"/>
      <c r="U1" s="204"/>
      <c r="V1" s="265" t="s">
        <v>267</v>
      </c>
      <c r="W1" s="266"/>
      <c r="X1" s="267"/>
      <c r="Y1" s="266"/>
      <c r="Z1" s="266"/>
      <c r="AA1" s="266"/>
      <c r="AB1" s="266"/>
      <c r="AC1" s="266"/>
      <c r="AD1" s="266"/>
      <c r="AE1" s="266"/>
      <c r="AF1" s="296"/>
      <c r="AH1" s="127"/>
      <c r="AJ1" s="131"/>
    </row>
    <row r="2" spans="1:36" s="103" customFormat="1" ht="20.25">
      <c r="A2" s="102"/>
      <c r="B2" s="181" t="s">
        <v>235</v>
      </c>
      <c r="C2" s="171" t="s">
        <v>236</v>
      </c>
      <c r="D2" s="172"/>
      <c r="E2" s="172"/>
      <c r="F2" s="173"/>
      <c r="G2" s="171" t="s">
        <v>238</v>
      </c>
      <c r="H2" s="171"/>
      <c r="I2" s="173"/>
      <c r="J2" s="173"/>
      <c r="K2" s="171" t="s">
        <v>249</v>
      </c>
      <c r="L2" s="174"/>
      <c r="M2" s="175"/>
      <c r="N2" s="175"/>
      <c r="O2" s="175"/>
      <c r="P2" s="280"/>
      <c r="Q2" s="347"/>
      <c r="R2" s="176"/>
      <c r="S2" s="176"/>
      <c r="T2" s="175"/>
      <c r="U2" s="205"/>
      <c r="V2" s="268"/>
      <c r="W2" s="269"/>
      <c r="X2" s="270"/>
      <c r="Y2" s="269"/>
      <c r="Z2" s="269"/>
      <c r="AA2" s="269"/>
      <c r="AB2" s="269"/>
      <c r="AC2" s="269"/>
      <c r="AD2" s="269"/>
      <c r="AE2" s="269"/>
      <c r="AF2" s="297"/>
      <c r="AH2" s="128"/>
      <c r="AJ2" s="132"/>
    </row>
    <row r="3" spans="1:39" s="103" customFormat="1" ht="77.25" thickBot="1">
      <c r="A3" s="102"/>
      <c r="B3" s="182" t="s">
        <v>237</v>
      </c>
      <c r="C3" s="183" t="s">
        <v>242</v>
      </c>
      <c r="D3" s="184"/>
      <c r="E3" s="184"/>
      <c r="F3" s="183"/>
      <c r="G3" s="183" t="s">
        <v>239</v>
      </c>
      <c r="H3" s="183"/>
      <c r="I3" s="183"/>
      <c r="J3" s="183"/>
      <c r="K3" s="183" t="s">
        <v>250</v>
      </c>
      <c r="L3" s="185"/>
      <c r="M3" s="185"/>
      <c r="N3" s="185"/>
      <c r="O3" s="185"/>
      <c r="P3" s="281"/>
      <c r="Q3" s="348"/>
      <c r="R3" s="186"/>
      <c r="S3" s="186"/>
      <c r="T3" s="185"/>
      <c r="U3" s="206"/>
      <c r="V3" s="230" t="s">
        <v>160</v>
      </c>
      <c r="W3" s="230" t="s">
        <v>268</v>
      </c>
      <c r="X3" s="232" t="s">
        <v>253</v>
      </c>
      <c r="Y3" s="234" t="s">
        <v>5</v>
      </c>
      <c r="Z3" s="234" t="s">
        <v>244</v>
      </c>
      <c r="AA3" s="234" t="s">
        <v>7</v>
      </c>
      <c r="AB3" s="235" t="s">
        <v>276</v>
      </c>
      <c r="AC3" s="235" t="s">
        <v>6</v>
      </c>
      <c r="AD3" s="234" t="s">
        <v>8</v>
      </c>
      <c r="AE3" s="234" t="s">
        <v>9</v>
      </c>
      <c r="AF3" s="298" t="s">
        <v>102</v>
      </c>
      <c r="AG3" s="125"/>
      <c r="AH3" s="129"/>
      <c r="AI3" s="126"/>
      <c r="AJ3" s="133"/>
      <c r="AK3" s="126"/>
      <c r="AL3" s="126"/>
      <c r="AM3" s="126"/>
    </row>
    <row r="4" spans="1:39" s="107" customFormat="1" ht="21" thickBot="1">
      <c r="A4" s="106"/>
      <c r="B4" s="170" t="s">
        <v>240</v>
      </c>
      <c r="C4" s="115"/>
      <c r="D4" s="117"/>
      <c r="E4" s="117"/>
      <c r="F4" s="115"/>
      <c r="G4" s="116"/>
      <c r="H4" s="115"/>
      <c r="I4" s="170" t="s">
        <v>1</v>
      </c>
      <c r="J4" s="244"/>
      <c r="K4" s="115"/>
      <c r="L4" s="115"/>
      <c r="M4" s="115"/>
      <c r="N4" s="115"/>
      <c r="O4" s="115"/>
      <c r="P4" s="282"/>
      <c r="Q4" s="349"/>
      <c r="R4" s="143"/>
      <c r="S4" s="143"/>
      <c r="T4" s="116"/>
      <c r="U4" s="108"/>
      <c r="V4" s="231"/>
      <c r="W4" s="231" t="s">
        <v>269</v>
      </c>
      <c r="X4" s="233"/>
      <c r="Y4" s="44"/>
      <c r="Z4" s="78"/>
      <c r="AA4" s="78" t="s">
        <v>11</v>
      </c>
      <c r="AB4" s="34" t="s">
        <v>11</v>
      </c>
      <c r="AC4" s="34" t="s">
        <v>10</v>
      </c>
      <c r="AD4" s="78" t="s">
        <v>12</v>
      </c>
      <c r="AE4" s="78" t="s">
        <v>13</v>
      </c>
      <c r="AF4" s="299"/>
      <c r="AG4" s="4"/>
      <c r="AH4" s="130"/>
      <c r="AI4"/>
      <c r="AJ4" s="134"/>
      <c r="AK4"/>
      <c r="AL4"/>
      <c r="AM4"/>
    </row>
    <row r="5" spans="1:39" s="126" customFormat="1" ht="64.5" thickBot="1">
      <c r="A5" s="118"/>
      <c r="B5" s="119" t="s">
        <v>0</v>
      </c>
      <c r="C5" s="120" t="s">
        <v>251</v>
      </c>
      <c r="D5" s="264" t="s">
        <v>259</v>
      </c>
      <c r="E5" s="264" t="s">
        <v>260</v>
      </c>
      <c r="F5" s="120" t="s">
        <v>163</v>
      </c>
      <c r="G5" s="121" t="s">
        <v>264</v>
      </c>
      <c r="H5" s="264" t="s">
        <v>266</v>
      </c>
      <c r="I5" s="122" t="s">
        <v>300</v>
      </c>
      <c r="J5" s="123" t="s">
        <v>279</v>
      </c>
      <c r="K5" s="123" t="s">
        <v>241</v>
      </c>
      <c r="L5" s="123" t="s">
        <v>265</v>
      </c>
      <c r="M5" s="123" t="s">
        <v>318</v>
      </c>
      <c r="N5" s="123" t="s">
        <v>2</v>
      </c>
      <c r="O5" s="123" t="s">
        <v>325</v>
      </c>
      <c r="P5" s="283" t="s">
        <v>302</v>
      </c>
      <c r="Q5" s="350" t="s">
        <v>4</v>
      </c>
      <c r="R5" s="144" t="s">
        <v>3</v>
      </c>
      <c r="S5" s="278" t="s">
        <v>301</v>
      </c>
      <c r="T5" s="229" t="s">
        <v>160</v>
      </c>
      <c r="U5" s="124"/>
      <c r="V5" s="231"/>
      <c r="W5" s="231" t="s">
        <v>270</v>
      </c>
      <c r="X5" s="233"/>
      <c r="Y5" s="44"/>
      <c r="Z5" s="78"/>
      <c r="AA5" s="78"/>
      <c r="AB5" s="34"/>
      <c r="AC5" s="34"/>
      <c r="AD5" s="78"/>
      <c r="AE5" s="78"/>
      <c r="AF5" s="299"/>
      <c r="AG5" s="4"/>
      <c r="AH5" s="130"/>
      <c r="AI5"/>
      <c r="AJ5" s="134"/>
      <c r="AK5"/>
      <c r="AL5"/>
      <c r="AM5"/>
    </row>
    <row r="6" spans="1:39" s="126" customFormat="1" ht="15.75" thickBot="1">
      <c r="A6" s="118"/>
      <c r="B6" s="118" t="s">
        <v>323</v>
      </c>
      <c r="C6" s="118"/>
      <c r="D6" s="337" t="s">
        <v>324</v>
      </c>
      <c r="E6" s="337"/>
      <c r="F6" s="118"/>
      <c r="G6" s="338"/>
      <c r="H6" s="337"/>
      <c r="I6" s="310"/>
      <c r="J6" s="310"/>
      <c r="K6" s="310"/>
      <c r="L6" s="310"/>
      <c r="M6" s="310"/>
      <c r="N6" s="310" t="s">
        <v>320</v>
      </c>
      <c r="O6" s="310"/>
      <c r="P6" s="339">
        <v>1650</v>
      </c>
      <c r="Q6" s="351"/>
      <c r="R6" s="278">
        <f>SUM(X16)</f>
        <v>38632</v>
      </c>
      <c r="S6" s="278"/>
      <c r="T6" s="310"/>
      <c r="U6" s="340"/>
      <c r="V6" s="341"/>
      <c r="W6" s="156"/>
      <c r="X6" s="270"/>
      <c r="Y6" s="342"/>
      <c r="Z6" s="343"/>
      <c r="AA6" s="343"/>
      <c r="AB6" s="344"/>
      <c r="AC6" s="344"/>
      <c r="AD6" s="343"/>
      <c r="AE6" s="343"/>
      <c r="AF6" s="299"/>
      <c r="AG6" s="4"/>
      <c r="AH6" s="130"/>
      <c r="AI6"/>
      <c r="AJ6" s="134"/>
      <c r="AK6"/>
      <c r="AL6"/>
      <c r="AM6"/>
    </row>
    <row r="7" spans="1:36" ht="33.75" thickBot="1">
      <c r="A7" s="1"/>
      <c r="B7" s="319" t="s">
        <v>91</v>
      </c>
      <c r="C7" s="83">
        <v>2</v>
      </c>
      <c r="D7" s="84" t="s">
        <v>113</v>
      </c>
      <c r="E7" s="84"/>
      <c r="F7" s="83"/>
      <c r="G7" s="84"/>
      <c r="H7" s="84"/>
      <c r="I7" s="1"/>
      <c r="J7" s="156" t="s">
        <v>280</v>
      </c>
      <c r="K7" s="1"/>
      <c r="L7" s="1"/>
      <c r="M7" s="1"/>
      <c r="N7" s="1"/>
      <c r="O7" s="1"/>
      <c r="P7" s="284"/>
      <c r="Q7" s="352"/>
      <c r="R7" s="145"/>
      <c r="S7" s="145"/>
      <c r="T7" s="90" t="s">
        <v>26</v>
      </c>
      <c r="U7" s="109"/>
      <c r="V7" s="236" t="s">
        <v>14</v>
      </c>
      <c r="W7" s="237"/>
      <c r="X7" s="345">
        <v>38618</v>
      </c>
      <c r="Y7" s="238" t="s">
        <v>15</v>
      </c>
      <c r="Z7" s="239"/>
      <c r="AA7" s="239"/>
      <c r="AB7" s="240"/>
      <c r="AC7" s="240"/>
      <c r="AD7" s="239"/>
      <c r="AE7" s="239"/>
      <c r="AF7" s="300">
        <v>0</v>
      </c>
      <c r="AG7" s="5"/>
      <c r="AH7" s="130">
        <v>38586</v>
      </c>
      <c r="AJ7" s="134" t="s">
        <v>252</v>
      </c>
    </row>
    <row r="8" spans="1:36" ht="19.5" thickBot="1">
      <c r="A8" s="1"/>
      <c r="B8" s="319" t="s">
        <v>99</v>
      </c>
      <c r="C8" s="83">
        <v>8</v>
      </c>
      <c r="D8" s="84"/>
      <c r="E8" s="84"/>
      <c r="F8" s="83"/>
      <c r="G8" s="84">
        <v>2</v>
      </c>
      <c r="H8" s="84"/>
      <c r="I8" s="3"/>
      <c r="J8" s="156" t="s">
        <v>280</v>
      </c>
      <c r="K8" s="307"/>
      <c r="L8" s="3"/>
      <c r="M8" s="3"/>
      <c r="N8" s="3"/>
      <c r="O8" s="3"/>
      <c r="P8" s="285"/>
      <c r="Q8" s="353"/>
      <c r="R8" s="146">
        <f>+X$21</f>
        <v>38637</v>
      </c>
      <c r="S8" s="146"/>
      <c r="T8" s="87" t="s">
        <v>192</v>
      </c>
      <c r="V8" s="157"/>
      <c r="W8" s="163" t="s">
        <v>271</v>
      </c>
      <c r="X8" s="137"/>
      <c r="Y8" s="149" t="s">
        <v>16</v>
      </c>
      <c r="Z8" s="150">
        <f>SUM(Z9:Z22)</f>
        <v>19</v>
      </c>
      <c r="AA8" s="151" t="s">
        <v>17</v>
      </c>
      <c r="AB8" s="152"/>
      <c r="AC8" s="153">
        <f>SUM(AC9:AC22)</f>
        <v>19</v>
      </c>
      <c r="AD8" s="154"/>
      <c r="AE8" s="154"/>
      <c r="AF8" s="301"/>
      <c r="AG8" s="6"/>
      <c r="AJ8" s="134">
        <v>38600</v>
      </c>
    </row>
    <row r="9" spans="1:36" ht="27" thickBot="1">
      <c r="A9" s="1"/>
      <c r="B9" s="319" t="s">
        <v>101</v>
      </c>
      <c r="C9" s="83">
        <v>9</v>
      </c>
      <c r="D9" s="84"/>
      <c r="E9" s="84"/>
      <c r="F9" s="83"/>
      <c r="G9" s="84">
        <v>2</v>
      </c>
      <c r="H9" s="84"/>
      <c r="I9" s="3"/>
      <c r="J9" s="56" t="s">
        <v>283</v>
      </c>
      <c r="K9" s="307"/>
      <c r="L9" s="3"/>
      <c r="M9" s="3"/>
      <c r="N9" s="3"/>
      <c r="O9" s="3"/>
      <c r="P9" s="285"/>
      <c r="Q9" s="353"/>
      <c r="R9" s="146">
        <f>+X$21</f>
        <v>38637</v>
      </c>
      <c r="S9" s="146"/>
      <c r="T9" s="87" t="s">
        <v>192</v>
      </c>
      <c r="V9" s="157" t="s">
        <v>188</v>
      </c>
      <c r="W9" s="164" t="s">
        <v>271</v>
      </c>
      <c r="X9" s="161">
        <f>WORKDAY(X$7,AF9,AJ$8:AJ$17)</f>
        <v>38622</v>
      </c>
      <c r="Y9" s="60" t="s">
        <v>187</v>
      </c>
      <c r="Z9" s="61">
        <v>2</v>
      </c>
      <c r="AA9" s="72"/>
      <c r="AB9" s="81">
        <v>1</v>
      </c>
      <c r="AC9" s="8">
        <f>+Z9/AB9</f>
        <v>2</v>
      </c>
      <c r="AD9" s="61">
        <v>2</v>
      </c>
      <c r="AE9" s="61">
        <v>8</v>
      </c>
      <c r="AF9" s="301">
        <v>2</v>
      </c>
      <c r="AG9" s="328">
        <f>+AD9*Z9*8</f>
        <v>32</v>
      </c>
      <c r="AJ9" s="134">
        <v>38680</v>
      </c>
    </row>
    <row r="10" spans="1:36" ht="15.75">
      <c r="A10" s="1"/>
      <c r="B10" s="319" t="s">
        <v>100</v>
      </c>
      <c r="C10" s="83">
        <v>9</v>
      </c>
      <c r="D10" s="84" t="s">
        <v>218</v>
      </c>
      <c r="E10" s="84"/>
      <c r="F10" s="83"/>
      <c r="G10" s="84">
        <v>1</v>
      </c>
      <c r="H10" s="84"/>
      <c r="I10" s="3"/>
      <c r="J10" s="56" t="s">
        <v>283</v>
      </c>
      <c r="K10" s="307"/>
      <c r="L10" s="3"/>
      <c r="M10" s="3"/>
      <c r="N10" s="3"/>
      <c r="O10" s="3"/>
      <c r="P10" s="285"/>
      <c r="Q10" s="353"/>
      <c r="R10" s="146">
        <f>+X$21</f>
        <v>38637</v>
      </c>
      <c r="S10" s="146"/>
      <c r="T10" s="87" t="s">
        <v>192</v>
      </c>
      <c r="V10" s="158" t="s">
        <v>18</v>
      </c>
      <c r="W10" s="164" t="s">
        <v>271</v>
      </c>
      <c r="X10" s="161">
        <f>WORKDAY(X$7,AF10,AJ$8:AJ$17)</f>
        <v>38625</v>
      </c>
      <c r="Y10" s="7" t="s">
        <v>19</v>
      </c>
      <c r="Z10" s="9">
        <v>3</v>
      </c>
      <c r="AA10" s="73">
        <v>1</v>
      </c>
      <c r="AB10" s="8">
        <v>1</v>
      </c>
      <c r="AC10" s="8">
        <f>+Z10/AB10</f>
        <v>3</v>
      </c>
      <c r="AD10" s="9">
        <v>2</v>
      </c>
      <c r="AE10" s="10">
        <v>8</v>
      </c>
      <c r="AF10" s="302">
        <f>+AC10+AC9</f>
        <v>5</v>
      </c>
      <c r="AG10" s="328">
        <f aca="true" t="shared" si="0" ref="AG10:AG65">+AD10*Z10*8</f>
        <v>48</v>
      </c>
      <c r="AJ10" s="134">
        <v>38681</v>
      </c>
    </row>
    <row r="11" spans="1:36" ht="23.25">
      <c r="A11" s="1"/>
      <c r="B11" s="320" t="s">
        <v>297</v>
      </c>
      <c r="C11" s="242"/>
      <c r="D11" s="243"/>
      <c r="E11" s="243"/>
      <c r="F11" s="242"/>
      <c r="G11" s="243"/>
      <c r="H11" s="243"/>
      <c r="I11" s="3"/>
      <c r="J11" s="56" t="s">
        <v>283</v>
      </c>
      <c r="K11" s="307"/>
      <c r="L11" s="3"/>
      <c r="M11" s="3"/>
      <c r="N11" s="3" t="s">
        <v>233</v>
      </c>
      <c r="O11" s="3" t="s">
        <v>326</v>
      </c>
      <c r="P11" s="285">
        <v>2995</v>
      </c>
      <c r="Q11" s="353" t="s">
        <v>234</v>
      </c>
      <c r="R11" s="146" t="s">
        <v>234</v>
      </c>
      <c r="S11" s="146"/>
      <c r="T11" s="87" t="s">
        <v>192</v>
      </c>
      <c r="U11" s="111"/>
      <c r="V11" s="159"/>
      <c r="W11" s="164" t="s">
        <v>271</v>
      </c>
      <c r="X11" s="139"/>
      <c r="Y11" s="11" t="s">
        <v>20</v>
      </c>
      <c r="Z11" s="9"/>
      <c r="AA11" s="73"/>
      <c r="AB11" s="8"/>
      <c r="AC11" s="8"/>
      <c r="AD11" s="9"/>
      <c r="AE11" s="10"/>
      <c r="AF11" s="302"/>
      <c r="AG11" s="328">
        <f t="shared" si="0"/>
        <v>0</v>
      </c>
      <c r="AJ11" s="134">
        <v>38709</v>
      </c>
    </row>
    <row r="12" spans="1:36" ht="26.25">
      <c r="A12" s="1"/>
      <c r="B12" s="320" t="s">
        <v>298</v>
      </c>
      <c r="C12" s="242"/>
      <c r="D12" s="243"/>
      <c r="E12" s="243"/>
      <c r="F12" s="242"/>
      <c r="G12" s="243"/>
      <c r="H12" s="243"/>
      <c r="I12" s="3"/>
      <c r="J12" s="56" t="s">
        <v>283</v>
      </c>
      <c r="K12" s="307"/>
      <c r="L12" s="3"/>
      <c r="M12" s="3"/>
      <c r="N12" s="3"/>
      <c r="O12" s="3"/>
      <c r="P12" s="285"/>
      <c r="Q12" s="353"/>
      <c r="R12" s="146"/>
      <c r="S12" s="146"/>
      <c r="T12" s="87"/>
      <c r="U12" s="112"/>
      <c r="V12" s="158" t="s">
        <v>21</v>
      </c>
      <c r="W12" s="164" t="s">
        <v>271</v>
      </c>
      <c r="X12" s="162">
        <f>WORKDAY(X$7,AF12,AJ$8:AJ$17)</f>
        <v>38629</v>
      </c>
      <c r="Y12" s="12" t="s">
        <v>22</v>
      </c>
      <c r="Z12" s="14">
        <v>2</v>
      </c>
      <c r="AA12" s="74">
        <v>1</v>
      </c>
      <c r="AB12" s="13">
        <v>1</v>
      </c>
      <c r="AC12" s="13">
        <f>+Z12/AB12</f>
        <v>2</v>
      </c>
      <c r="AD12" s="14">
        <v>2</v>
      </c>
      <c r="AE12" s="15">
        <v>8</v>
      </c>
      <c r="AF12" s="302">
        <f>+AC12+AF10</f>
        <v>7</v>
      </c>
      <c r="AG12" s="328">
        <f t="shared" si="0"/>
        <v>32</v>
      </c>
      <c r="AJ12" s="134">
        <v>38712</v>
      </c>
    </row>
    <row r="13" spans="1:36" ht="15.75">
      <c r="A13" s="1"/>
      <c r="B13" s="319" t="s">
        <v>210</v>
      </c>
      <c r="C13" s="83">
        <v>3</v>
      </c>
      <c r="D13" s="84" t="s">
        <v>212</v>
      </c>
      <c r="E13" s="84"/>
      <c r="F13" s="83"/>
      <c r="G13" s="84">
        <v>1</v>
      </c>
      <c r="H13" s="84"/>
      <c r="I13" s="277" t="s">
        <v>299</v>
      </c>
      <c r="J13" s="156" t="s">
        <v>281</v>
      </c>
      <c r="K13" s="308" t="s">
        <v>263</v>
      </c>
      <c r="L13" s="92">
        <v>2</v>
      </c>
      <c r="M13" s="3"/>
      <c r="N13" s="3" t="s">
        <v>231</v>
      </c>
      <c r="O13" s="3" t="s">
        <v>327</v>
      </c>
      <c r="P13" s="285">
        <v>3700</v>
      </c>
      <c r="Q13" s="353" t="s">
        <v>234</v>
      </c>
      <c r="R13" s="146">
        <f aca="true" t="shared" si="1" ref="R13:R32">+X$21</f>
        <v>38637</v>
      </c>
      <c r="S13" s="146"/>
      <c r="T13" s="87" t="s">
        <v>192</v>
      </c>
      <c r="U13" s="112"/>
      <c r="V13" s="159"/>
      <c r="W13" s="164" t="s">
        <v>271</v>
      </c>
      <c r="X13" s="139"/>
      <c r="Y13" s="16" t="s">
        <v>23</v>
      </c>
      <c r="Z13" s="9"/>
      <c r="AA13" s="73"/>
      <c r="AB13" s="8"/>
      <c r="AC13" s="8"/>
      <c r="AD13" s="9"/>
      <c r="AE13" s="10"/>
      <c r="AF13" s="302"/>
      <c r="AG13" s="328">
        <f t="shared" si="0"/>
        <v>0</v>
      </c>
      <c r="AJ13" s="134">
        <v>38713</v>
      </c>
    </row>
    <row r="14" spans="1:36" ht="15.75">
      <c r="A14" s="1"/>
      <c r="B14" s="319" t="s">
        <v>305</v>
      </c>
      <c r="C14" s="83"/>
      <c r="D14" s="84" t="s">
        <v>306</v>
      </c>
      <c r="E14" s="84"/>
      <c r="F14" s="83"/>
      <c r="G14" s="84"/>
      <c r="H14" s="84"/>
      <c r="I14" s="277" t="s">
        <v>299</v>
      </c>
      <c r="J14" s="156" t="s">
        <v>281</v>
      </c>
      <c r="K14" s="308" t="s">
        <v>303</v>
      </c>
      <c r="L14" s="92">
        <v>4</v>
      </c>
      <c r="M14" s="3" t="s">
        <v>304</v>
      </c>
      <c r="N14" s="3" t="s">
        <v>328</v>
      </c>
      <c r="O14" s="3" t="s">
        <v>327</v>
      </c>
      <c r="P14" s="285">
        <v>9220</v>
      </c>
      <c r="Q14" s="353">
        <v>38666</v>
      </c>
      <c r="R14" s="146"/>
      <c r="S14" s="146"/>
      <c r="T14" s="87"/>
      <c r="U14" s="112"/>
      <c r="V14" s="159"/>
      <c r="W14" s="164" t="s">
        <v>271</v>
      </c>
      <c r="X14" s="139"/>
      <c r="Y14" s="16" t="s">
        <v>24</v>
      </c>
      <c r="Z14" s="9"/>
      <c r="AA14" s="73"/>
      <c r="AB14" s="8"/>
      <c r="AC14" s="8"/>
      <c r="AD14" s="9"/>
      <c r="AE14" s="10"/>
      <c r="AF14" s="302"/>
      <c r="AG14" s="328">
        <f t="shared" si="0"/>
        <v>0</v>
      </c>
      <c r="AJ14" s="134">
        <v>38714</v>
      </c>
    </row>
    <row r="15" spans="1:36" ht="15.75">
      <c r="A15" s="1"/>
      <c r="B15" s="319" t="s">
        <v>211</v>
      </c>
      <c r="C15" s="83">
        <v>3</v>
      </c>
      <c r="D15" s="84" t="s">
        <v>213</v>
      </c>
      <c r="E15" s="84"/>
      <c r="F15" s="83"/>
      <c r="G15" s="84">
        <v>1</v>
      </c>
      <c r="H15" s="84"/>
      <c r="I15" s="277" t="s">
        <v>299</v>
      </c>
      <c r="J15" s="156" t="s">
        <v>281</v>
      </c>
      <c r="K15" s="308" t="s">
        <v>263</v>
      </c>
      <c r="L15" s="92">
        <v>2</v>
      </c>
      <c r="M15" s="3"/>
      <c r="N15" s="3" t="s">
        <v>231</v>
      </c>
      <c r="O15" s="3" t="s">
        <v>327</v>
      </c>
      <c r="P15" s="285">
        <v>3700</v>
      </c>
      <c r="Q15" s="353" t="s">
        <v>234</v>
      </c>
      <c r="R15" s="146">
        <f t="shared" si="1"/>
        <v>38637</v>
      </c>
      <c r="S15" s="146"/>
      <c r="T15" s="87" t="s">
        <v>192</v>
      </c>
      <c r="U15" s="112"/>
      <c r="V15" s="159"/>
      <c r="W15" s="164" t="s">
        <v>271</v>
      </c>
      <c r="X15" s="139"/>
      <c r="Y15" s="17" t="s">
        <v>25</v>
      </c>
      <c r="Z15" s="19"/>
      <c r="AA15" s="75"/>
      <c r="AB15" s="18"/>
      <c r="AC15" s="18"/>
      <c r="AD15" s="19"/>
      <c r="AE15" s="20"/>
      <c r="AF15" s="302"/>
      <c r="AG15" s="328">
        <f t="shared" si="0"/>
        <v>0</v>
      </c>
      <c r="AJ15" s="134">
        <v>38715</v>
      </c>
    </row>
    <row r="16" spans="1:36" ht="15.75">
      <c r="A16" s="1"/>
      <c r="B16" s="319" t="s">
        <v>305</v>
      </c>
      <c r="C16" s="83"/>
      <c r="D16" s="84" t="s">
        <v>306</v>
      </c>
      <c r="E16" s="84"/>
      <c r="F16" s="83"/>
      <c r="G16" s="84"/>
      <c r="H16" s="84"/>
      <c r="I16" s="277" t="s">
        <v>299</v>
      </c>
      <c r="J16" s="156" t="s">
        <v>281</v>
      </c>
      <c r="K16" s="308" t="s">
        <v>303</v>
      </c>
      <c r="L16" s="92">
        <v>4</v>
      </c>
      <c r="M16" s="3" t="s">
        <v>304</v>
      </c>
      <c r="N16" s="3" t="s">
        <v>328</v>
      </c>
      <c r="O16" s="3" t="s">
        <v>327</v>
      </c>
      <c r="P16" s="285">
        <v>9220</v>
      </c>
      <c r="Q16" s="353">
        <v>38666</v>
      </c>
      <c r="R16" s="146"/>
      <c r="S16" s="146"/>
      <c r="T16" s="87"/>
      <c r="U16" s="112"/>
      <c r="V16" s="158" t="s">
        <v>26</v>
      </c>
      <c r="W16" s="164" t="s">
        <v>271</v>
      </c>
      <c r="X16" s="162">
        <f>WORKDAY(X$7,AF16,AJ$8:AJ$17)</f>
        <v>38632</v>
      </c>
      <c r="Y16" s="7" t="s">
        <v>27</v>
      </c>
      <c r="Z16" s="9">
        <v>3</v>
      </c>
      <c r="AA16" s="73">
        <v>1</v>
      </c>
      <c r="AB16" s="21">
        <v>1</v>
      </c>
      <c r="AC16" s="21">
        <f>+Z16/AB16</f>
        <v>3</v>
      </c>
      <c r="AD16" s="22">
        <v>2</v>
      </c>
      <c r="AE16" s="23">
        <v>8</v>
      </c>
      <c r="AF16" s="301">
        <f>+AC16+AF12</f>
        <v>10</v>
      </c>
      <c r="AG16" s="328">
        <f t="shared" si="0"/>
        <v>48</v>
      </c>
      <c r="AJ16" s="134">
        <v>38716</v>
      </c>
    </row>
    <row r="17" spans="1:36" ht="26.25">
      <c r="A17" s="1"/>
      <c r="B17" s="321" t="s">
        <v>92</v>
      </c>
      <c r="C17" s="255">
        <v>3</v>
      </c>
      <c r="D17" s="256" t="s">
        <v>157</v>
      </c>
      <c r="E17" s="256"/>
      <c r="F17" s="255"/>
      <c r="G17" s="256">
        <v>4</v>
      </c>
      <c r="H17" s="256"/>
      <c r="I17" s="272"/>
      <c r="J17" s="258"/>
      <c r="K17" s="309" t="s">
        <v>294</v>
      </c>
      <c r="L17" s="258"/>
      <c r="M17" s="257"/>
      <c r="N17" s="257"/>
      <c r="O17" s="257"/>
      <c r="P17" s="286"/>
      <c r="Q17" s="354"/>
      <c r="R17" s="259">
        <f t="shared" si="1"/>
        <v>38637</v>
      </c>
      <c r="S17" s="259"/>
      <c r="T17" s="260" t="s">
        <v>192</v>
      </c>
      <c r="U17" s="112"/>
      <c r="V17" s="159"/>
      <c r="W17" s="164" t="s">
        <v>271</v>
      </c>
      <c r="X17" s="139"/>
      <c r="Y17" s="24" t="s">
        <v>28</v>
      </c>
      <c r="Z17" s="19"/>
      <c r="AA17" s="75"/>
      <c r="AB17" s="25"/>
      <c r="AC17" s="25"/>
      <c r="AD17" s="26"/>
      <c r="AE17" s="27"/>
      <c r="AF17" s="301"/>
      <c r="AG17" s="328">
        <f t="shared" si="0"/>
        <v>0</v>
      </c>
      <c r="AJ17" s="134">
        <v>38719</v>
      </c>
    </row>
    <row r="18" spans="1:33" ht="26.25">
      <c r="A18" s="1"/>
      <c r="B18" s="319" t="s">
        <v>295</v>
      </c>
      <c r="C18" s="254" t="s">
        <v>296</v>
      </c>
      <c r="D18" s="254"/>
      <c r="E18" s="254"/>
      <c r="F18" s="254"/>
      <c r="G18" s="84">
        <v>4</v>
      </c>
      <c r="H18" s="84"/>
      <c r="I18" s="245"/>
      <c r="J18" s="156" t="s">
        <v>280</v>
      </c>
      <c r="K18" s="310"/>
      <c r="L18" s="156"/>
      <c r="M18" s="3"/>
      <c r="N18" s="3"/>
      <c r="O18" s="3"/>
      <c r="P18" s="285"/>
      <c r="Q18" s="353"/>
      <c r="R18" s="146"/>
      <c r="S18" s="146"/>
      <c r="T18" s="87"/>
      <c r="U18" s="112"/>
      <c r="V18" s="158" t="s">
        <v>29</v>
      </c>
      <c r="W18" s="164" t="s">
        <v>271</v>
      </c>
      <c r="X18" s="162">
        <f>WORKDAY(X$7,AF18,AJ$8:AJ$17)</f>
        <v>38635</v>
      </c>
      <c r="Y18" s="7" t="s">
        <v>30</v>
      </c>
      <c r="Z18" s="9">
        <v>1</v>
      </c>
      <c r="AA18" s="73">
        <v>1</v>
      </c>
      <c r="AB18" s="21">
        <v>1</v>
      </c>
      <c r="AC18" s="21">
        <f>+Z18/AB18</f>
        <v>1</v>
      </c>
      <c r="AD18" s="22">
        <v>2</v>
      </c>
      <c r="AE18" s="23">
        <v>8</v>
      </c>
      <c r="AF18" s="301">
        <f>+AC18+AF16</f>
        <v>11</v>
      </c>
      <c r="AG18" s="328">
        <f t="shared" si="0"/>
        <v>16</v>
      </c>
    </row>
    <row r="19" spans="1:33" ht="15.75">
      <c r="A19" s="1"/>
      <c r="B19" s="319" t="s">
        <v>93</v>
      </c>
      <c r="C19" s="83">
        <v>3</v>
      </c>
      <c r="D19" s="84" t="s">
        <v>113</v>
      </c>
      <c r="E19" s="84"/>
      <c r="F19" s="83"/>
      <c r="G19" s="84">
        <v>4</v>
      </c>
      <c r="H19" s="84"/>
      <c r="I19" s="3"/>
      <c r="J19" s="156" t="s">
        <v>280</v>
      </c>
      <c r="K19" s="308"/>
      <c r="L19" s="92"/>
      <c r="M19" s="3"/>
      <c r="N19" s="3"/>
      <c r="O19" s="3"/>
      <c r="P19" s="285"/>
      <c r="Q19" s="353"/>
      <c r="R19" s="146">
        <f t="shared" si="1"/>
        <v>38637</v>
      </c>
      <c r="S19" s="146"/>
      <c r="T19" s="87" t="s">
        <v>192</v>
      </c>
      <c r="U19" s="112"/>
      <c r="V19" s="159"/>
      <c r="W19" s="164" t="s">
        <v>271</v>
      </c>
      <c r="X19" s="139"/>
      <c r="Y19" s="63" t="s">
        <v>31</v>
      </c>
      <c r="Z19" s="35"/>
      <c r="AA19" s="73"/>
      <c r="AB19" s="67"/>
      <c r="AC19" s="66"/>
      <c r="AD19" s="68"/>
      <c r="AE19" s="62"/>
      <c r="AF19" s="301"/>
      <c r="AG19" s="328">
        <f t="shared" si="0"/>
        <v>0</v>
      </c>
    </row>
    <row r="20" spans="1:33" ht="15.75">
      <c r="A20" s="1"/>
      <c r="B20" s="319" t="s">
        <v>214</v>
      </c>
      <c r="C20" s="83">
        <v>4</v>
      </c>
      <c r="D20" s="84" t="s">
        <v>216</v>
      </c>
      <c r="E20" s="84"/>
      <c r="F20" s="83"/>
      <c r="G20" s="84">
        <v>1</v>
      </c>
      <c r="H20" s="84"/>
      <c r="I20" s="277" t="s">
        <v>299</v>
      </c>
      <c r="J20" s="156" t="s">
        <v>281</v>
      </c>
      <c r="K20" s="308" t="s">
        <v>263</v>
      </c>
      <c r="L20" s="92">
        <v>2</v>
      </c>
      <c r="M20" s="3"/>
      <c r="N20" s="3" t="s">
        <v>232</v>
      </c>
      <c r="O20" s="3" t="s">
        <v>327</v>
      </c>
      <c r="P20" s="285">
        <v>4000</v>
      </c>
      <c r="Q20" s="353">
        <v>38604</v>
      </c>
      <c r="R20" s="146">
        <f t="shared" si="1"/>
        <v>38637</v>
      </c>
      <c r="S20" s="146"/>
      <c r="T20" s="87" t="s">
        <v>192</v>
      </c>
      <c r="U20" s="112"/>
      <c r="V20" s="159"/>
      <c r="W20" s="164" t="s">
        <v>271</v>
      </c>
      <c r="X20" s="138"/>
      <c r="Y20" s="64" t="s">
        <v>32</v>
      </c>
      <c r="Z20" s="28"/>
      <c r="AA20" s="76"/>
      <c r="AB20" s="67"/>
      <c r="AC20" s="67"/>
      <c r="AD20" s="68"/>
      <c r="AE20" s="62"/>
      <c r="AF20" s="301"/>
      <c r="AG20" s="328">
        <f t="shared" si="0"/>
        <v>0</v>
      </c>
    </row>
    <row r="21" spans="1:33" ht="39">
      <c r="A21" s="1"/>
      <c r="B21" s="319" t="s">
        <v>305</v>
      </c>
      <c r="C21" s="83"/>
      <c r="D21" s="84" t="s">
        <v>306</v>
      </c>
      <c r="E21" s="84"/>
      <c r="F21" s="83"/>
      <c r="G21" s="84"/>
      <c r="H21" s="84"/>
      <c r="I21" s="277" t="s">
        <v>299</v>
      </c>
      <c r="J21" s="156" t="s">
        <v>281</v>
      </c>
      <c r="K21" s="308" t="s">
        <v>309</v>
      </c>
      <c r="L21" s="92">
        <v>4</v>
      </c>
      <c r="M21" s="3"/>
      <c r="N21" s="3" t="s">
        <v>328</v>
      </c>
      <c r="O21" s="3" t="s">
        <v>327</v>
      </c>
      <c r="P21" s="285">
        <v>9220</v>
      </c>
      <c r="Q21" s="353">
        <v>38666</v>
      </c>
      <c r="R21" s="146"/>
      <c r="S21" s="146"/>
      <c r="T21" s="87"/>
      <c r="U21" s="112"/>
      <c r="V21" s="159" t="s">
        <v>192</v>
      </c>
      <c r="W21" s="164" t="s">
        <v>271</v>
      </c>
      <c r="X21" s="138">
        <f>WORKDAY(X$7,AF21,AJ$8:AJ$17)</f>
        <v>38637</v>
      </c>
      <c r="Y21" s="65" t="s">
        <v>191</v>
      </c>
      <c r="Z21" s="28">
        <v>2</v>
      </c>
      <c r="AA21" s="76"/>
      <c r="AB21" s="67">
        <v>1</v>
      </c>
      <c r="AC21" s="67">
        <f>+Z21/AB21</f>
        <v>2</v>
      </c>
      <c r="AD21" s="68">
        <v>2</v>
      </c>
      <c r="AE21" s="62"/>
      <c r="AF21" s="303">
        <f>+AC21+AF18</f>
        <v>13</v>
      </c>
      <c r="AG21" s="328">
        <f t="shared" si="0"/>
        <v>32</v>
      </c>
    </row>
    <row r="22" spans="1:34" ht="18.75" thickBot="1">
      <c r="A22" s="1"/>
      <c r="B22" s="319" t="s">
        <v>215</v>
      </c>
      <c r="C22" s="83">
        <v>4</v>
      </c>
      <c r="D22" s="84" t="s">
        <v>217</v>
      </c>
      <c r="E22" s="84"/>
      <c r="F22" s="83"/>
      <c r="G22" s="84">
        <v>1</v>
      </c>
      <c r="H22" s="84"/>
      <c r="I22" s="277" t="s">
        <v>299</v>
      </c>
      <c r="J22" s="156" t="s">
        <v>281</v>
      </c>
      <c r="K22" s="308" t="s">
        <v>263</v>
      </c>
      <c r="L22" s="92">
        <v>2</v>
      </c>
      <c r="M22" s="3"/>
      <c r="N22" s="3" t="s">
        <v>232</v>
      </c>
      <c r="O22" s="3" t="s">
        <v>327</v>
      </c>
      <c r="P22" s="285">
        <v>4000</v>
      </c>
      <c r="Q22" s="353">
        <v>38604</v>
      </c>
      <c r="R22" s="146">
        <f t="shared" si="1"/>
        <v>38637</v>
      </c>
      <c r="S22" s="146"/>
      <c r="T22" s="87" t="s">
        <v>192</v>
      </c>
      <c r="U22" s="112"/>
      <c r="V22" s="160" t="s">
        <v>193</v>
      </c>
      <c r="W22" s="164" t="s">
        <v>271</v>
      </c>
      <c r="X22" s="139">
        <f>WORKDAY(X$7,AF22,AJ$8:AJ$17)</f>
        <v>38645</v>
      </c>
      <c r="Y22" s="7" t="s">
        <v>33</v>
      </c>
      <c r="Z22" s="9">
        <v>6</v>
      </c>
      <c r="AA22" s="73">
        <v>1</v>
      </c>
      <c r="AB22" s="21">
        <v>1</v>
      </c>
      <c r="AC22" s="21">
        <f>+Z22/AB22</f>
        <v>6</v>
      </c>
      <c r="AD22" s="22">
        <v>4</v>
      </c>
      <c r="AE22" s="23">
        <v>8</v>
      </c>
      <c r="AF22" s="301">
        <f>SUM(AC22,AF21)</f>
        <v>19</v>
      </c>
      <c r="AG22" s="330">
        <f t="shared" si="0"/>
        <v>192</v>
      </c>
      <c r="AH22" s="331">
        <f>SUM(AG9:AG22)</f>
        <v>400</v>
      </c>
    </row>
    <row r="23" spans="1:33" ht="18.75">
      <c r="A23" s="1"/>
      <c r="B23" s="319" t="s">
        <v>305</v>
      </c>
      <c r="C23" s="83"/>
      <c r="D23" s="84" t="s">
        <v>306</v>
      </c>
      <c r="E23" s="84"/>
      <c r="F23" s="83"/>
      <c r="G23" s="84"/>
      <c r="H23" s="84"/>
      <c r="I23" s="277" t="s">
        <v>299</v>
      </c>
      <c r="J23" s="156" t="s">
        <v>281</v>
      </c>
      <c r="K23" s="308" t="s">
        <v>309</v>
      </c>
      <c r="L23" s="92">
        <v>4</v>
      </c>
      <c r="M23" s="3"/>
      <c r="N23" s="3" t="s">
        <v>328</v>
      </c>
      <c r="O23" s="3" t="s">
        <v>327</v>
      </c>
      <c r="P23" s="285">
        <v>9220</v>
      </c>
      <c r="Q23" s="353">
        <v>38666</v>
      </c>
      <c r="R23" s="146"/>
      <c r="S23" s="146"/>
      <c r="T23" s="87"/>
      <c r="U23" s="112"/>
      <c r="V23" s="169"/>
      <c r="W23" s="167" t="s">
        <v>272</v>
      </c>
      <c r="X23" s="140"/>
      <c r="Y23" s="29" t="s">
        <v>34</v>
      </c>
      <c r="Z23" s="82">
        <f>SUM(Z24,Z28,Z32,Z34,Z38)</f>
        <v>53</v>
      </c>
      <c r="AA23" s="71" t="s">
        <v>35</v>
      </c>
      <c r="AB23" s="30"/>
      <c r="AC23" s="80">
        <f>SUM(AC24,AC28,AC32,AC34,AC38)</f>
        <v>26.5</v>
      </c>
      <c r="AD23" s="31"/>
      <c r="AE23" s="31"/>
      <c r="AF23" s="303"/>
      <c r="AG23" s="32"/>
    </row>
    <row r="24" spans="1:33" ht="15.75">
      <c r="A24" s="1"/>
      <c r="B24" s="319" t="s">
        <v>94</v>
      </c>
      <c r="C24" s="83">
        <v>4</v>
      </c>
      <c r="D24" s="84" t="s">
        <v>158</v>
      </c>
      <c r="E24" s="84"/>
      <c r="F24" s="83"/>
      <c r="G24" s="84">
        <v>1</v>
      </c>
      <c r="H24" s="84"/>
      <c r="I24" s="3"/>
      <c r="J24" s="156" t="s">
        <v>280</v>
      </c>
      <c r="K24" s="308"/>
      <c r="L24" s="92"/>
      <c r="M24" s="3"/>
      <c r="N24" s="3"/>
      <c r="O24" s="3"/>
      <c r="P24" s="285"/>
      <c r="Q24" s="353"/>
      <c r="R24" s="146">
        <f t="shared" si="1"/>
        <v>38637</v>
      </c>
      <c r="S24" s="146"/>
      <c r="T24" s="87" t="s">
        <v>192</v>
      </c>
      <c r="U24" s="112"/>
      <c r="V24" s="95" t="s">
        <v>36</v>
      </c>
      <c r="W24" s="168" t="s">
        <v>272</v>
      </c>
      <c r="X24" s="141">
        <f>WORKDAY(X$7,AF25,AJ$8:AJ$17)</f>
        <v>38645</v>
      </c>
      <c r="Y24" s="33" t="s">
        <v>37</v>
      </c>
      <c r="Z24" s="78">
        <v>12</v>
      </c>
      <c r="AA24" s="70"/>
      <c r="AB24" s="34"/>
      <c r="AC24" s="34">
        <f>SUM(AC25:AC27)</f>
        <v>6</v>
      </c>
      <c r="AD24" s="9"/>
      <c r="AE24" s="35"/>
      <c r="AF24" s="303"/>
      <c r="AG24" s="328">
        <f t="shared" si="0"/>
        <v>0</v>
      </c>
    </row>
    <row r="25" spans="1:33" ht="15.75">
      <c r="A25" s="1"/>
      <c r="B25" s="319" t="s">
        <v>95</v>
      </c>
      <c r="C25" s="83">
        <v>4</v>
      </c>
      <c r="D25" s="84" t="s">
        <v>113</v>
      </c>
      <c r="E25" s="84"/>
      <c r="F25" s="83"/>
      <c r="G25" s="84">
        <v>4</v>
      </c>
      <c r="H25" s="84"/>
      <c r="I25" s="1"/>
      <c r="J25" s="156" t="s">
        <v>280</v>
      </c>
      <c r="K25" s="311"/>
      <c r="L25" s="1"/>
      <c r="M25" s="1"/>
      <c r="N25" s="1"/>
      <c r="O25" s="1"/>
      <c r="P25" s="284"/>
      <c r="Q25" s="352"/>
      <c r="R25" s="146">
        <f t="shared" si="1"/>
        <v>38637</v>
      </c>
      <c r="S25" s="146"/>
      <c r="T25" s="87" t="s">
        <v>192</v>
      </c>
      <c r="U25" s="112"/>
      <c r="V25" s="165"/>
      <c r="W25" s="168" t="s">
        <v>272</v>
      </c>
      <c r="X25" s="142"/>
      <c r="Y25" s="37" t="s">
        <v>38</v>
      </c>
      <c r="Z25" s="9">
        <v>1</v>
      </c>
      <c r="AA25" s="73">
        <v>1</v>
      </c>
      <c r="AB25" s="21">
        <v>2</v>
      </c>
      <c r="AC25" s="21">
        <f>+Z25/AB25</f>
        <v>0.5</v>
      </c>
      <c r="AD25" s="22">
        <v>3</v>
      </c>
      <c r="AE25" s="38">
        <v>8</v>
      </c>
      <c r="AF25" s="303">
        <f>SUM(AC25,AF22)</f>
        <v>19.5</v>
      </c>
      <c r="AG25" s="328">
        <f t="shared" si="0"/>
        <v>24</v>
      </c>
    </row>
    <row r="26" spans="1:33" ht="15.75">
      <c r="A26" s="1"/>
      <c r="B26" s="319" t="s">
        <v>96</v>
      </c>
      <c r="C26" s="83">
        <v>5</v>
      </c>
      <c r="D26" s="84" t="s">
        <v>113</v>
      </c>
      <c r="E26" s="84"/>
      <c r="F26" s="83"/>
      <c r="G26" s="84">
        <v>1</v>
      </c>
      <c r="H26" s="84"/>
      <c r="I26" s="1"/>
      <c r="J26" s="156" t="s">
        <v>280</v>
      </c>
      <c r="K26" s="311"/>
      <c r="L26" s="1"/>
      <c r="M26" s="1"/>
      <c r="N26" s="1"/>
      <c r="O26" s="1"/>
      <c r="P26" s="284"/>
      <c r="Q26" s="352"/>
      <c r="R26" s="146">
        <f t="shared" si="1"/>
        <v>38637</v>
      </c>
      <c r="S26" s="146"/>
      <c r="T26" s="87" t="s">
        <v>192</v>
      </c>
      <c r="U26" s="112"/>
      <c r="V26" s="165"/>
      <c r="W26" s="168" t="s">
        <v>272</v>
      </c>
      <c r="X26" s="142"/>
      <c r="Y26" s="37" t="s">
        <v>39</v>
      </c>
      <c r="Z26" s="9">
        <v>2</v>
      </c>
      <c r="AA26" s="73">
        <v>1</v>
      </c>
      <c r="AB26" s="21">
        <v>2</v>
      </c>
      <c r="AC26" s="21">
        <f>+Z26/AB26</f>
        <v>1</v>
      </c>
      <c r="AD26" s="22">
        <v>2.5</v>
      </c>
      <c r="AE26" s="38">
        <v>8</v>
      </c>
      <c r="AF26" s="303">
        <f>SUM(AC26,AF25)</f>
        <v>20.5</v>
      </c>
      <c r="AG26" s="328">
        <f t="shared" si="0"/>
        <v>40</v>
      </c>
    </row>
    <row r="27" spans="1:33" ht="23.25">
      <c r="A27" s="1"/>
      <c r="B27" s="319" t="s">
        <v>97</v>
      </c>
      <c r="C27" s="83">
        <v>5</v>
      </c>
      <c r="D27" s="84" t="s">
        <v>113</v>
      </c>
      <c r="E27" s="84"/>
      <c r="F27" s="83"/>
      <c r="G27" s="84">
        <v>14</v>
      </c>
      <c r="H27" s="84"/>
      <c r="I27" s="1"/>
      <c r="J27" s="156" t="s">
        <v>280</v>
      </c>
      <c r="K27" s="311"/>
      <c r="L27" s="1"/>
      <c r="M27" s="1"/>
      <c r="N27" s="1"/>
      <c r="O27" s="1"/>
      <c r="P27" s="284"/>
      <c r="Q27" s="352"/>
      <c r="R27" s="146">
        <f t="shared" si="1"/>
        <v>38637</v>
      </c>
      <c r="S27" s="146"/>
      <c r="T27" s="87" t="s">
        <v>192</v>
      </c>
      <c r="U27" s="112"/>
      <c r="V27" s="165"/>
      <c r="W27" s="168" t="s">
        <v>272</v>
      </c>
      <c r="X27" s="142"/>
      <c r="Y27" s="37" t="s">
        <v>40</v>
      </c>
      <c r="Z27" s="9">
        <v>9</v>
      </c>
      <c r="AA27" s="73">
        <v>1</v>
      </c>
      <c r="AB27" s="21">
        <v>2</v>
      </c>
      <c r="AC27" s="21">
        <f>+Z27/AB27</f>
        <v>4.5</v>
      </c>
      <c r="AD27" s="22">
        <v>2.5</v>
      </c>
      <c r="AE27" s="38">
        <v>10</v>
      </c>
      <c r="AF27" s="303">
        <f>SUM(AC27,AF26)</f>
        <v>25</v>
      </c>
      <c r="AG27" s="328">
        <f>+AD27*Z27*8</f>
        <v>180</v>
      </c>
    </row>
    <row r="28" spans="1:33" ht="26.25">
      <c r="A28" s="1"/>
      <c r="B28" s="321" t="s">
        <v>98</v>
      </c>
      <c r="C28" s="255">
        <v>6</v>
      </c>
      <c r="D28" s="256" t="s">
        <v>113</v>
      </c>
      <c r="E28" s="256"/>
      <c r="F28" s="255"/>
      <c r="G28" s="256">
        <v>8</v>
      </c>
      <c r="H28" s="256"/>
      <c r="I28" s="257"/>
      <c r="J28" s="258"/>
      <c r="K28" s="309" t="s">
        <v>294</v>
      </c>
      <c r="L28" s="257"/>
      <c r="M28" s="257"/>
      <c r="N28" s="257"/>
      <c r="O28" s="257"/>
      <c r="P28" s="286"/>
      <c r="Q28" s="354"/>
      <c r="R28" s="259">
        <f t="shared" si="1"/>
        <v>38637</v>
      </c>
      <c r="S28" s="259"/>
      <c r="T28" s="260" t="s">
        <v>192</v>
      </c>
      <c r="U28" s="112"/>
      <c r="V28" s="95" t="s">
        <v>41</v>
      </c>
      <c r="W28" s="168" t="s">
        <v>272</v>
      </c>
      <c r="X28" s="141">
        <f>WORKDAY(X$7,AF29,AJ$8:AJ$17)</f>
        <v>38656</v>
      </c>
      <c r="Y28" s="39" t="s">
        <v>42</v>
      </c>
      <c r="Z28" s="79">
        <f>SUM(Z29:Z31)</f>
        <v>17</v>
      </c>
      <c r="AA28" s="77"/>
      <c r="AB28" s="40"/>
      <c r="AC28" s="40">
        <f>SUM(AC29:AC31)</f>
        <v>8.5</v>
      </c>
      <c r="AD28" s="14"/>
      <c r="AE28" s="41"/>
      <c r="AF28" s="303"/>
      <c r="AG28" s="328">
        <f t="shared" si="0"/>
        <v>0</v>
      </c>
    </row>
    <row r="29" spans="1:33" ht="15.75">
      <c r="A29" s="1"/>
      <c r="B29" s="319" t="s">
        <v>104</v>
      </c>
      <c r="C29" s="83">
        <v>10</v>
      </c>
      <c r="D29" s="84">
        <v>150049</v>
      </c>
      <c r="E29" s="84"/>
      <c r="F29" s="83" t="s">
        <v>159</v>
      </c>
      <c r="G29" s="84">
        <v>6</v>
      </c>
      <c r="H29" s="84"/>
      <c r="I29" s="1"/>
      <c r="J29" s="156" t="s">
        <v>280</v>
      </c>
      <c r="K29" s="311"/>
      <c r="L29" s="1"/>
      <c r="M29" s="1"/>
      <c r="N29" s="1"/>
      <c r="O29" s="1"/>
      <c r="P29" s="284"/>
      <c r="Q29" s="352"/>
      <c r="R29" s="146">
        <f t="shared" si="1"/>
        <v>38637</v>
      </c>
      <c r="S29" s="146"/>
      <c r="T29" s="87" t="s">
        <v>192</v>
      </c>
      <c r="U29" s="112"/>
      <c r="V29" s="165"/>
      <c r="W29" s="168" t="s">
        <v>272</v>
      </c>
      <c r="X29" s="142"/>
      <c r="Y29" s="37" t="s">
        <v>43</v>
      </c>
      <c r="Z29" s="9">
        <v>2</v>
      </c>
      <c r="AA29" s="73">
        <v>1</v>
      </c>
      <c r="AB29" s="21">
        <v>2</v>
      </c>
      <c r="AC29" s="21">
        <f>+Z29/AB29</f>
        <v>1</v>
      </c>
      <c r="AD29" s="22">
        <v>2.5</v>
      </c>
      <c r="AE29" s="38">
        <v>8</v>
      </c>
      <c r="AF29" s="303">
        <f>SUM(AC29,AF27)</f>
        <v>26</v>
      </c>
      <c r="AG29" s="328">
        <f t="shared" si="0"/>
        <v>40</v>
      </c>
    </row>
    <row r="30" spans="1:33" ht="34.5">
      <c r="A30" s="1"/>
      <c r="B30" s="319" t="s">
        <v>112</v>
      </c>
      <c r="C30" s="83">
        <v>20</v>
      </c>
      <c r="D30" s="84">
        <v>150050</v>
      </c>
      <c r="E30" s="84"/>
      <c r="F30" s="83" t="s">
        <v>159</v>
      </c>
      <c r="G30" s="84">
        <v>4</v>
      </c>
      <c r="H30" s="84"/>
      <c r="I30" s="1"/>
      <c r="J30" s="156" t="s">
        <v>280</v>
      </c>
      <c r="K30" s="311"/>
      <c r="L30" s="1"/>
      <c r="M30" s="1"/>
      <c r="N30" s="1"/>
      <c r="O30" s="1"/>
      <c r="P30" s="284"/>
      <c r="Q30" s="352"/>
      <c r="R30" s="146">
        <f t="shared" si="1"/>
        <v>38637</v>
      </c>
      <c r="S30" s="146"/>
      <c r="T30" s="87" t="s">
        <v>192</v>
      </c>
      <c r="U30" s="112"/>
      <c r="V30" s="165"/>
      <c r="W30" s="168" t="s">
        <v>272</v>
      </c>
      <c r="X30" s="142"/>
      <c r="Y30" s="37" t="s">
        <v>189</v>
      </c>
      <c r="Z30" s="9">
        <f>11+2</f>
        <v>13</v>
      </c>
      <c r="AA30" s="73">
        <v>1</v>
      </c>
      <c r="AB30" s="21">
        <v>2</v>
      </c>
      <c r="AC30" s="21">
        <f>+Z30/AB30</f>
        <v>6.5</v>
      </c>
      <c r="AD30" s="22">
        <v>2.5</v>
      </c>
      <c r="AE30" s="38">
        <v>10</v>
      </c>
      <c r="AF30" s="303">
        <f>SUM(AC30,AF29)</f>
        <v>32.5</v>
      </c>
      <c r="AG30" s="328">
        <f t="shared" si="0"/>
        <v>260</v>
      </c>
    </row>
    <row r="31" spans="1:33" ht="15.75">
      <c r="A31" s="1"/>
      <c r="B31" s="319" t="s">
        <v>106</v>
      </c>
      <c r="C31" s="83">
        <v>11</v>
      </c>
      <c r="D31" s="84">
        <v>150062</v>
      </c>
      <c r="E31" s="84"/>
      <c r="F31" s="83" t="s">
        <v>159</v>
      </c>
      <c r="G31" s="84">
        <v>3</v>
      </c>
      <c r="H31" s="84"/>
      <c r="I31" s="1"/>
      <c r="J31" s="156" t="s">
        <v>280</v>
      </c>
      <c r="K31" s="311"/>
      <c r="L31" s="1"/>
      <c r="M31" s="1"/>
      <c r="N31" s="1"/>
      <c r="O31" s="1"/>
      <c r="P31" s="284"/>
      <c r="Q31" s="352"/>
      <c r="R31" s="146">
        <f t="shared" si="1"/>
        <v>38637</v>
      </c>
      <c r="S31" s="146"/>
      <c r="T31" s="87" t="s">
        <v>192</v>
      </c>
      <c r="U31" s="112"/>
      <c r="V31" s="165"/>
      <c r="W31" s="168" t="s">
        <v>272</v>
      </c>
      <c r="X31" s="142"/>
      <c r="Y31" s="42" t="s">
        <v>44</v>
      </c>
      <c r="Z31" s="19">
        <v>2</v>
      </c>
      <c r="AA31" s="75">
        <v>1</v>
      </c>
      <c r="AB31" s="25">
        <v>2</v>
      </c>
      <c r="AC31" s="25">
        <f>+Z31/AB31</f>
        <v>1</v>
      </c>
      <c r="AD31" s="26">
        <v>2.5</v>
      </c>
      <c r="AE31" s="43">
        <v>8</v>
      </c>
      <c r="AF31" s="303">
        <f>SUM(AC31,AF30)</f>
        <v>33.5</v>
      </c>
      <c r="AG31" s="328">
        <f t="shared" si="0"/>
        <v>40</v>
      </c>
    </row>
    <row r="32" spans="1:33" ht="15.75">
      <c r="A32" s="1"/>
      <c r="B32" s="319" t="s">
        <v>164</v>
      </c>
      <c r="C32" s="83">
        <v>20</v>
      </c>
      <c r="D32" s="84">
        <v>150260</v>
      </c>
      <c r="E32" s="84"/>
      <c r="F32" s="83" t="s">
        <v>159</v>
      </c>
      <c r="G32" s="84">
        <v>4</v>
      </c>
      <c r="H32" s="84"/>
      <c r="I32" s="1"/>
      <c r="J32" s="156" t="s">
        <v>280</v>
      </c>
      <c r="K32" s="311"/>
      <c r="L32" s="1"/>
      <c r="M32" s="1"/>
      <c r="N32" s="1"/>
      <c r="O32" s="1"/>
      <c r="P32" s="284"/>
      <c r="Q32" s="352"/>
      <c r="R32" s="146">
        <f t="shared" si="1"/>
        <v>38637</v>
      </c>
      <c r="S32" s="146"/>
      <c r="T32" s="87" t="s">
        <v>192</v>
      </c>
      <c r="U32" s="112"/>
      <c r="V32" s="95" t="s">
        <v>45</v>
      </c>
      <c r="W32" s="168" t="s">
        <v>272</v>
      </c>
      <c r="X32" s="141">
        <f>WORKDAY(X$7,AF33,AJ$8:AJ$17)</f>
        <v>38666</v>
      </c>
      <c r="Y32" s="44" t="s">
        <v>46</v>
      </c>
      <c r="Z32" s="78">
        <v>1</v>
      </c>
      <c r="AA32" s="70"/>
      <c r="AB32" s="34"/>
      <c r="AC32" s="34">
        <f>+AC33</f>
        <v>0.5</v>
      </c>
      <c r="AD32" s="9"/>
      <c r="AE32" s="35"/>
      <c r="AF32" s="303"/>
      <c r="AG32" s="328">
        <f t="shared" si="0"/>
        <v>0</v>
      </c>
    </row>
    <row r="33" spans="1:33" ht="39">
      <c r="A33" s="1"/>
      <c r="B33" s="319" t="s">
        <v>277</v>
      </c>
      <c r="C33" s="83"/>
      <c r="D33" s="84"/>
      <c r="E33" s="84"/>
      <c r="F33" s="83"/>
      <c r="G33" s="84">
        <v>80</v>
      </c>
      <c r="H33" s="84" t="s">
        <v>262</v>
      </c>
      <c r="I33" s="1"/>
      <c r="J33" s="56" t="s">
        <v>283</v>
      </c>
      <c r="K33" s="273" t="s">
        <v>278</v>
      </c>
      <c r="L33" s="92"/>
      <c r="M33" s="336" t="s">
        <v>319</v>
      </c>
      <c r="N33" s="1" t="s">
        <v>329</v>
      </c>
      <c r="O33" s="1" t="s">
        <v>330</v>
      </c>
      <c r="P33" s="284">
        <v>2725</v>
      </c>
      <c r="Q33" s="352">
        <v>38618</v>
      </c>
      <c r="R33" s="145"/>
      <c r="S33" s="145"/>
      <c r="T33" s="87"/>
      <c r="U33" s="112"/>
      <c r="V33" s="165"/>
      <c r="W33" s="168" t="s">
        <v>272</v>
      </c>
      <c r="X33" s="142"/>
      <c r="Y33" s="37" t="s">
        <v>47</v>
      </c>
      <c r="Z33" s="9">
        <v>1</v>
      </c>
      <c r="AA33" s="73">
        <v>1</v>
      </c>
      <c r="AB33" s="21">
        <v>2</v>
      </c>
      <c r="AC33" s="21">
        <f>+Z33/AB33</f>
        <v>0.5</v>
      </c>
      <c r="AD33" s="22">
        <v>3</v>
      </c>
      <c r="AE33" s="38">
        <v>8</v>
      </c>
      <c r="AF33" s="303">
        <f>SUM(AC33,AF31)</f>
        <v>34</v>
      </c>
      <c r="AG33" s="328">
        <f t="shared" si="0"/>
        <v>24</v>
      </c>
    </row>
    <row r="34" spans="1:33" ht="15.75">
      <c r="A34" s="1"/>
      <c r="B34" s="319" t="s">
        <v>117</v>
      </c>
      <c r="C34" s="83">
        <v>26</v>
      </c>
      <c r="D34" s="84">
        <v>150262</v>
      </c>
      <c r="E34" s="84"/>
      <c r="F34" s="83" t="s">
        <v>159</v>
      </c>
      <c r="G34" s="84">
        <v>16</v>
      </c>
      <c r="H34" s="84"/>
      <c r="I34" s="1"/>
      <c r="J34" s="156" t="s">
        <v>280</v>
      </c>
      <c r="K34" s="311"/>
      <c r="L34" s="1"/>
      <c r="M34" s="1"/>
      <c r="N34" s="1"/>
      <c r="O34" s="1"/>
      <c r="P34" s="284"/>
      <c r="Q34" s="352"/>
      <c r="R34" s="146">
        <f aca="true" t="shared" si="2" ref="R34:R54">+X$21</f>
        <v>38637</v>
      </c>
      <c r="S34" s="146"/>
      <c r="T34" s="87" t="s">
        <v>192</v>
      </c>
      <c r="U34" s="112"/>
      <c r="V34" s="95" t="s">
        <v>48</v>
      </c>
      <c r="W34" s="168" t="s">
        <v>272</v>
      </c>
      <c r="X34" s="141">
        <f>WORKDAY(X$7,AF35,AJ$8:AJ$17)</f>
        <v>38667</v>
      </c>
      <c r="Y34" s="39" t="s">
        <v>49</v>
      </c>
      <c r="Z34" s="79">
        <f>SUM(Z35:Z37)</f>
        <v>17</v>
      </c>
      <c r="AA34" s="77"/>
      <c r="AB34" s="40" t="s">
        <v>50</v>
      </c>
      <c r="AC34" s="40">
        <f>SUM(AC35:AC37)</f>
        <v>8.5</v>
      </c>
      <c r="AD34" s="14"/>
      <c r="AE34" s="41"/>
      <c r="AF34" s="303"/>
      <c r="AG34" s="328">
        <f t="shared" si="0"/>
        <v>0</v>
      </c>
    </row>
    <row r="35" spans="1:33" ht="26.25">
      <c r="A35" s="1"/>
      <c r="B35" s="319" t="s">
        <v>245</v>
      </c>
      <c r="C35" s="83">
        <v>26</v>
      </c>
      <c r="D35" s="84" t="s">
        <v>170</v>
      </c>
      <c r="E35" s="84"/>
      <c r="F35" s="83" t="s">
        <v>159</v>
      </c>
      <c r="G35" s="84">
        <v>32</v>
      </c>
      <c r="H35" s="84"/>
      <c r="I35" s="1"/>
      <c r="J35" s="156" t="s">
        <v>280</v>
      </c>
      <c r="K35" s="312"/>
      <c r="R35" s="146">
        <f t="shared" si="2"/>
        <v>38637</v>
      </c>
      <c r="S35" s="146"/>
      <c r="T35" s="87" t="s">
        <v>192</v>
      </c>
      <c r="U35" s="112"/>
      <c r="V35" s="165"/>
      <c r="W35" s="168" t="s">
        <v>272</v>
      </c>
      <c r="X35" s="142"/>
      <c r="Y35" s="37" t="s">
        <v>43</v>
      </c>
      <c r="Z35" s="9">
        <v>2</v>
      </c>
      <c r="AA35" s="73">
        <v>1</v>
      </c>
      <c r="AB35" s="8">
        <v>2</v>
      </c>
      <c r="AC35" s="8">
        <f>+Z35/AB35</f>
        <v>1</v>
      </c>
      <c r="AD35" s="22">
        <v>2.5</v>
      </c>
      <c r="AE35" s="38">
        <v>8</v>
      </c>
      <c r="AF35" s="303">
        <f>SUM(AC35,AF33)</f>
        <v>35</v>
      </c>
      <c r="AG35" s="328">
        <f t="shared" si="0"/>
        <v>40</v>
      </c>
    </row>
    <row r="36" spans="1:33" ht="34.5">
      <c r="A36" s="1"/>
      <c r="B36" s="319" t="s">
        <v>194</v>
      </c>
      <c r="C36" s="83"/>
      <c r="D36" s="84" t="s">
        <v>209</v>
      </c>
      <c r="E36" s="84"/>
      <c r="F36" s="83" t="s">
        <v>159</v>
      </c>
      <c r="G36" s="84">
        <v>1</v>
      </c>
      <c r="H36" s="84"/>
      <c r="I36" s="1"/>
      <c r="J36" s="156" t="s">
        <v>280</v>
      </c>
      <c r="K36" s="311"/>
      <c r="L36" s="1"/>
      <c r="M36" s="1"/>
      <c r="N36" s="1"/>
      <c r="O36" s="1"/>
      <c r="P36" s="284"/>
      <c r="Q36" s="352"/>
      <c r="R36" s="146">
        <f t="shared" si="2"/>
        <v>38637</v>
      </c>
      <c r="S36" s="146"/>
      <c r="T36" s="87" t="s">
        <v>192</v>
      </c>
      <c r="U36" s="112"/>
      <c r="V36" s="165"/>
      <c r="W36" s="168" t="s">
        <v>272</v>
      </c>
      <c r="X36" s="142"/>
      <c r="Y36" s="37" t="s">
        <v>190</v>
      </c>
      <c r="Z36" s="9">
        <f>11+2</f>
        <v>13</v>
      </c>
      <c r="AA36" s="73">
        <v>1</v>
      </c>
      <c r="AB36" s="8">
        <v>2</v>
      </c>
      <c r="AC36" s="8">
        <f>+Z36/AB36</f>
        <v>6.5</v>
      </c>
      <c r="AD36" s="22">
        <v>2.5</v>
      </c>
      <c r="AE36" s="38">
        <v>10</v>
      </c>
      <c r="AF36" s="303">
        <f>+AC36+AF35</f>
        <v>41.5</v>
      </c>
      <c r="AG36" s="328">
        <f t="shared" si="0"/>
        <v>260</v>
      </c>
    </row>
    <row r="37" spans="1:33" ht="30" thickBot="1">
      <c r="A37" s="1"/>
      <c r="B37" s="322" t="s">
        <v>290</v>
      </c>
      <c r="C37" s="261">
        <v>10</v>
      </c>
      <c r="D37" s="262" t="s">
        <v>208</v>
      </c>
      <c r="E37" s="262"/>
      <c r="F37" s="261" t="s">
        <v>159</v>
      </c>
      <c r="G37" s="262">
        <v>1</v>
      </c>
      <c r="H37" s="243"/>
      <c r="I37" s="1"/>
      <c r="J37" s="274" t="s">
        <v>291</v>
      </c>
      <c r="K37" s="313" t="s">
        <v>293</v>
      </c>
      <c r="L37" s="1"/>
      <c r="M37" s="1"/>
      <c r="N37" s="1"/>
      <c r="O37" s="1"/>
      <c r="P37" s="284"/>
      <c r="Q37" s="352"/>
      <c r="R37" s="146">
        <f>+X$21</f>
        <v>38637</v>
      </c>
      <c r="S37" s="146"/>
      <c r="T37" s="87" t="s">
        <v>192</v>
      </c>
      <c r="U37" s="112"/>
      <c r="V37" s="165"/>
      <c r="W37" s="168" t="s">
        <v>272</v>
      </c>
      <c r="X37" s="142"/>
      <c r="Y37" s="45" t="s">
        <v>51</v>
      </c>
      <c r="Z37" s="9">
        <v>2</v>
      </c>
      <c r="AA37" s="73">
        <v>1</v>
      </c>
      <c r="AB37" s="8">
        <v>2</v>
      </c>
      <c r="AC37" s="8">
        <f>+Z37/AB37</f>
        <v>1</v>
      </c>
      <c r="AD37" s="22">
        <v>2.5</v>
      </c>
      <c r="AE37" s="38">
        <v>8</v>
      </c>
      <c r="AF37" s="303">
        <f>+AC37+AF36</f>
        <v>42.5</v>
      </c>
      <c r="AG37" s="328">
        <f t="shared" si="0"/>
        <v>40</v>
      </c>
    </row>
    <row r="38" spans="1:34" ht="24" thickBot="1">
      <c r="A38" s="1"/>
      <c r="B38" s="319" t="s">
        <v>103</v>
      </c>
      <c r="C38" s="83">
        <v>10</v>
      </c>
      <c r="D38" s="84" t="s">
        <v>208</v>
      </c>
      <c r="E38" s="84"/>
      <c r="F38" s="83" t="s">
        <v>159</v>
      </c>
      <c r="G38" s="84">
        <v>1</v>
      </c>
      <c r="H38" s="84"/>
      <c r="I38" s="1"/>
      <c r="J38" s="56" t="s">
        <v>283</v>
      </c>
      <c r="K38" s="314"/>
      <c r="L38" s="1"/>
      <c r="M38" s="1"/>
      <c r="N38" s="1"/>
      <c r="O38" s="1"/>
      <c r="P38" s="284"/>
      <c r="Q38" s="352"/>
      <c r="R38" s="146">
        <f t="shared" si="2"/>
        <v>38637</v>
      </c>
      <c r="S38" s="146"/>
      <c r="T38" s="87" t="s">
        <v>192</v>
      </c>
      <c r="U38" s="112"/>
      <c r="V38" s="166" t="s">
        <v>52</v>
      </c>
      <c r="W38" s="168" t="s">
        <v>272</v>
      </c>
      <c r="X38" s="141">
        <f>WORKDAY(X$7,AF38,AJ$8:AJ$17)</f>
        <v>38685</v>
      </c>
      <c r="Y38" s="46" t="s">
        <v>53</v>
      </c>
      <c r="Z38" s="78">
        <v>6</v>
      </c>
      <c r="AA38" s="73">
        <v>1</v>
      </c>
      <c r="AB38" s="21">
        <v>2</v>
      </c>
      <c r="AC38" s="47">
        <f>+Z38/AB38</f>
        <v>3</v>
      </c>
      <c r="AD38" s="22">
        <v>2.5</v>
      </c>
      <c r="AE38" s="38">
        <v>10</v>
      </c>
      <c r="AF38" s="304">
        <f>+AC38+AF37</f>
        <v>45.5</v>
      </c>
      <c r="AG38" s="332">
        <f t="shared" si="0"/>
        <v>120</v>
      </c>
      <c r="AH38" s="331">
        <f>SUM(AG25:AG38)</f>
        <v>1068</v>
      </c>
    </row>
    <row r="39" spans="2:33" ht="30">
      <c r="B39" s="322" t="s">
        <v>292</v>
      </c>
      <c r="C39" s="263" t="s">
        <v>109</v>
      </c>
      <c r="D39" s="262" t="s">
        <v>162</v>
      </c>
      <c r="E39" s="262"/>
      <c r="F39" s="261" t="s">
        <v>159</v>
      </c>
      <c r="G39" s="262">
        <v>4</v>
      </c>
      <c r="H39" s="262"/>
      <c r="I39" s="1"/>
      <c r="J39" s="274" t="s">
        <v>291</v>
      </c>
      <c r="K39" s="313" t="s">
        <v>293</v>
      </c>
      <c r="L39" s="1"/>
      <c r="M39" s="1"/>
      <c r="N39" s="1"/>
      <c r="O39" s="1"/>
      <c r="P39" s="284"/>
      <c r="Q39" s="352">
        <v>38583</v>
      </c>
      <c r="R39" s="146">
        <f>+X$21</f>
        <v>38637</v>
      </c>
      <c r="S39" s="146"/>
      <c r="T39" s="87" t="s">
        <v>192</v>
      </c>
      <c r="U39" s="112"/>
      <c r="V39" s="187"/>
      <c r="W39" s="188" t="s">
        <v>273</v>
      </c>
      <c r="X39" s="189"/>
      <c r="Y39" s="197" t="s">
        <v>54</v>
      </c>
      <c r="Z39" s="198">
        <f>SUM(Z40:Z48)</f>
        <v>22</v>
      </c>
      <c r="AA39" s="199" t="s">
        <v>35</v>
      </c>
      <c r="AB39" s="200"/>
      <c r="AC39" s="201">
        <f>SUM(AC40:AC48)</f>
        <v>22</v>
      </c>
      <c r="AD39" s="202"/>
      <c r="AE39" s="202"/>
      <c r="AF39" s="301"/>
      <c r="AG39" s="36"/>
    </row>
    <row r="40" spans="1:33" ht="15.75">
      <c r="A40" s="1"/>
      <c r="B40" s="319" t="s">
        <v>108</v>
      </c>
      <c r="C40" s="88" t="s">
        <v>109</v>
      </c>
      <c r="D40" s="84" t="s">
        <v>162</v>
      </c>
      <c r="E40" s="84"/>
      <c r="F40" s="83" t="s">
        <v>159</v>
      </c>
      <c r="G40" s="84">
        <v>4</v>
      </c>
      <c r="H40" s="84"/>
      <c r="I40" s="277" t="s">
        <v>299</v>
      </c>
      <c r="J40" s="56" t="s">
        <v>283</v>
      </c>
      <c r="K40" s="311"/>
      <c r="L40" s="1"/>
      <c r="M40" s="1"/>
      <c r="N40" s="1"/>
      <c r="O40" s="1"/>
      <c r="P40" s="284"/>
      <c r="Q40" s="352"/>
      <c r="R40" s="146">
        <f t="shared" si="2"/>
        <v>38637</v>
      </c>
      <c r="S40" s="146"/>
      <c r="T40" s="87" t="s">
        <v>192</v>
      </c>
      <c r="U40" s="112"/>
      <c r="V40" s="190" t="s">
        <v>55</v>
      </c>
      <c r="W40" s="191" t="s">
        <v>273</v>
      </c>
      <c r="X40" s="192">
        <f>WORKDAY(X$7,AF40,AJ$8:AJ$17)</f>
        <v>38687</v>
      </c>
      <c r="Y40" s="48" t="s">
        <v>56</v>
      </c>
      <c r="Z40" s="9">
        <v>2</v>
      </c>
      <c r="AA40" s="73">
        <v>1</v>
      </c>
      <c r="AB40" s="8">
        <v>1</v>
      </c>
      <c r="AC40" s="8">
        <f>+Z40/AB40</f>
        <v>2</v>
      </c>
      <c r="AD40" s="9">
        <v>2</v>
      </c>
      <c r="AE40" s="10">
        <v>8</v>
      </c>
      <c r="AF40" s="302">
        <f>+AC40+AF38</f>
        <v>47.5</v>
      </c>
      <c r="AG40" s="328">
        <f t="shared" si="0"/>
        <v>32</v>
      </c>
    </row>
    <row r="41" spans="1:33" ht="15.75">
      <c r="A41" s="1"/>
      <c r="B41" s="319" t="s">
        <v>105</v>
      </c>
      <c r="C41" s="83">
        <v>10</v>
      </c>
      <c r="D41" s="84" t="s">
        <v>208</v>
      </c>
      <c r="E41" s="84"/>
      <c r="F41" s="83" t="s">
        <v>159</v>
      </c>
      <c r="G41" s="84">
        <v>7</v>
      </c>
      <c r="H41" s="84"/>
      <c r="I41" s="1"/>
      <c r="J41" s="56" t="s">
        <v>283</v>
      </c>
      <c r="K41" s="311"/>
      <c r="L41" s="1"/>
      <c r="M41" s="1"/>
      <c r="N41" s="1"/>
      <c r="O41" s="1"/>
      <c r="P41" s="284"/>
      <c r="Q41" s="352"/>
      <c r="R41" s="146">
        <f t="shared" si="2"/>
        <v>38637</v>
      </c>
      <c r="S41" s="146"/>
      <c r="T41" s="87" t="s">
        <v>192</v>
      </c>
      <c r="U41" s="112"/>
      <c r="V41" s="190" t="s">
        <v>57</v>
      </c>
      <c r="W41" s="191" t="s">
        <v>273</v>
      </c>
      <c r="X41" s="192">
        <f>WORKDAY(X$7,AF41,AJ$8:AJ$17)</f>
        <v>38705</v>
      </c>
      <c r="Y41" s="12" t="s">
        <v>58</v>
      </c>
      <c r="Z41" s="14">
        <v>12</v>
      </c>
      <c r="AA41" s="74">
        <v>1</v>
      </c>
      <c r="AB41" s="13">
        <v>1</v>
      </c>
      <c r="AC41" s="13">
        <f>+Z41/AB41</f>
        <v>12</v>
      </c>
      <c r="AD41" s="14">
        <v>2.5</v>
      </c>
      <c r="AE41" s="15">
        <v>10</v>
      </c>
      <c r="AF41" s="302">
        <f>+AC41+AF40</f>
        <v>59.5</v>
      </c>
      <c r="AG41" s="328">
        <f t="shared" si="0"/>
        <v>240</v>
      </c>
    </row>
    <row r="42" spans="1:33" ht="23.25">
      <c r="A42" s="1"/>
      <c r="B42" s="319" t="s">
        <v>110</v>
      </c>
      <c r="C42" s="88" t="s">
        <v>111</v>
      </c>
      <c r="D42" s="84" t="s">
        <v>207</v>
      </c>
      <c r="E42" s="84"/>
      <c r="F42" s="83" t="s">
        <v>159</v>
      </c>
      <c r="G42" s="84">
        <v>3</v>
      </c>
      <c r="H42" s="84"/>
      <c r="I42" s="1"/>
      <c r="J42" s="56" t="s">
        <v>283</v>
      </c>
      <c r="K42" s="311"/>
      <c r="L42" s="1"/>
      <c r="M42" s="1"/>
      <c r="N42" s="1"/>
      <c r="O42" s="1"/>
      <c r="P42" s="284"/>
      <c r="Q42" s="352"/>
      <c r="R42" s="146">
        <f t="shared" si="2"/>
        <v>38637</v>
      </c>
      <c r="S42" s="146"/>
      <c r="T42" s="87" t="s">
        <v>192</v>
      </c>
      <c r="U42" s="112"/>
      <c r="V42" s="190" t="s">
        <v>59</v>
      </c>
      <c r="W42" s="191" t="s">
        <v>273</v>
      </c>
      <c r="X42" s="192">
        <f>WORKDAY(X$7,AF42,AJ$8:AJ$17)</f>
        <v>38706</v>
      </c>
      <c r="Y42" s="49" t="s">
        <v>60</v>
      </c>
      <c r="Z42" s="9">
        <v>1</v>
      </c>
      <c r="AA42" s="73">
        <v>1</v>
      </c>
      <c r="AB42" s="8">
        <v>1</v>
      </c>
      <c r="AC42" s="8">
        <f>+Z42/AB42</f>
        <v>1</v>
      </c>
      <c r="AD42" s="9">
        <v>2</v>
      </c>
      <c r="AE42" s="10">
        <v>8</v>
      </c>
      <c r="AF42" s="302">
        <f>+AC42+AF41</f>
        <v>60.5</v>
      </c>
      <c r="AG42" s="328">
        <f t="shared" si="0"/>
        <v>16</v>
      </c>
    </row>
    <row r="43" spans="1:33" ht="15.75">
      <c r="A43" s="1"/>
      <c r="B43" s="319" t="s">
        <v>197</v>
      </c>
      <c r="C43" s="83">
        <v>20</v>
      </c>
      <c r="D43" s="84" t="s">
        <v>206</v>
      </c>
      <c r="E43" s="84"/>
      <c r="F43" s="83" t="s">
        <v>159</v>
      </c>
      <c r="G43" s="84">
        <v>1</v>
      </c>
      <c r="H43" s="84"/>
      <c r="I43" s="1"/>
      <c r="J43" s="56" t="s">
        <v>283</v>
      </c>
      <c r="K43" s="311"/>
      <c r="L43" s="1"/>
      <c r="M43" s="1"/>
      <c r="N43" s="1"/>
      <c r="O43" s="1"/>
      <c r="P43" s="284"/>
      <c r="Q43" s="352"/>
      <c r="R43" s="146">
        <f t="shared" si="2"/>
        <v>38637</v>
      </c>
      <c r="S43" s="146"/>
      <c r="T43" s="87" t="s">
        <v>192</v>
      </c>
      <c r="U43" s="112"/>
      <c r="V43" s="193"/>
      <c r="W43" s="191" t="s">
        <v>273</v>
      </c>
      <c r="X43" s="194"/>
      <c r="Y43" s="16" t="s">
        <v>61</v>
      </c>
      <c r="Z43" s="78"/>
      <c r="AA43" s="70"/>
      <c r="AB43" s="34"/>
      <c r="AC43" s="34"/>
      <c r="AD43" s="9"/>
      <c r="AE43" s="10"/>
      <c r="AF43" s="302"/>
      <c r="AG43" s="328">
        <f t="shared" si="0"/>
        <v>0</v>
      </c>
    </row>
    <row r="44" spans="1:33" ht="15.75">
      <c r="A44" s="1"/>
      <c r="B44" s="319" t="s">
        <v>196</v>
      </c>
      <c r="C44" s="83">
        <v>20</v>
      </c>
      <c r="D44" s="84" t="s">
        <v>205</v>
      </c>
      <c r="E44" s="84"/>
      <c r="F44" s="83" t="s">
        <v>159</v>
      </c>
      <c r="G44" s="84">
        <v>1</v>
      </c>
      <c r="H44" s="84"/>
      <c r="I44" s="1"/>
      <c r="J44" s="56" t="s">
        <v>283</v>
      </c>
      <c r="K44" s="311"/>
      <c r="L44" s="1"/>
      <c r="M44" s="1"/>
      <c r="N44" s="1"/>
      <c r="O44" s="1"/>
      <c r="P44" s="284"/>
      <c r="Q44" s="352"/>
      <c r="R44" s="146">
        <f t="shared" si="2"/>
        <v>38637</v>
      </c>
      <c r="S44" s="146"/>
      <c r="T44" s="87" t="s">
        <v>192</v>
      </c>
      <c r="U44" s="112"/>
      <c r="V44" s="193"/>
      <c r="W44" s="191" t="s">
        <v>273</v>
      </c>
      <c r="X44" s="194"/>
      <c r="Y44" s="16" t="s">
        <v>62</v>
      </c>
      <c r="Z44" s="78"/>
      <c r="AA44" s="70"/>
      <c r="AB44" s="34"/>
      <c r="AC44" s="34"/>
      <c r="AD44" s="9"/>
      <c r="AE44" s="10"/>
      <c r="AF44" s="302"/>
      <c r="AG44" s="328">
        <f t="shared" si="0"/>
        <v>0</v>
      </c>
    </row>
    <row r="45" spans="1:33" ht="23.25">
      <c r="A45" s="1"/>
      <c r="B45" s="319" t="s">
        <v>195</v>
      </c>
      <c r="C45" s="83"/>
      <c r="D45" s="84" t="s">
        <v>204</v>
      </c>
      <c r="E45" s="84"/>
      <c r="F45" s="83" t="s">
        <v>159</v>
      </c>
      <c r="G45" s="84">
        <v>1</v>
      </c>
      <c r="H45" s="84"/>
      <c r="I45" s="1"/>
      <c r="J45" s="56" t="s">
        <v>283</v>
      </c>
      <c r="K45" s="311"/>
      <c r="L45" s="1"/>
      <c r="M45" s="1"/>
      <c r="N45" s="1"/>
      <c r="O45" s="1"/>
      <c r="P45" s="284"/>
      <c r="Q45" s="352"/>
      <c r="R45" s="146">
        <f t="shared" si="2"/>
        <v>38637</v>
      </c>
      <c r="S45" s="146"/>
      <c r="T45" s="87" t="s">
        <v>192</v>
      </c>
      <c r="U45" s="112"/>
      <c r="V45" s="190" t="s">
        <v>63</v>
      </c>
      <c r="W45" s="191" t="s">
        <v>273</v>
      </c>
      <c r="X45" s="192">
        <f>WORKDAY(X$7,AF46,AJ$8:AJ$17)</f>
        <v>38720</v>
      </c>
      <c r="Y45" s="50" t="s">
        <v>64</v>
      </c>
      <c r="Z45" s="79"/>
      <c r="AA45" s="74"/>
      <c r="AB45" s="13"/>
      <c r="AC45" s="40"/>
      <c r="AD45" s="14"/>
      <c r="AE45" s="15"/>
      <c r="AF45" s="302"/>
      <c r="AG45" s="328">
        <f t="shared" si="0"/>
        <v>0</v>
      </c>
    </row>
    <row r="46" spans="1:33" ht="15.75">
      <c r="A46" s="1"/>
      <c r="B46" s="319" t="s">
        <v>115</v>
      </c>
      <c r="C46" s="88" t="s">
        <v>119</v>
      </c>
      <c r="D46" s="84" t="s">
        <v>116</v>
      </c>
      <c r="E46" s="84"/>
      <c r="F46" s="83" t="s">
        <v>159</v>
      </c>
      <c r="G46" s="84">
        <v>16</v>
      </c>
      <c r="H46" s="84"/>
      <c r="I46" s="277" t="s">
        <v>299</v>
      </c>
      <c r="J46" s="56" t="s">
        <v>283</v>
      </c>
      <c r="K46" s="311"/>
      <c r="L46" s="1"/>
      <c r="M46" s="1"/>
      <c r="N46" s="1"/>
      <c r="O46" s="1"/>
      <c r="P46" s="284"/>
      <c r="Q46" s="352"/>
      <c r="R46" s="146">
        <f t="shared" si="2"/>
        <v>38637</v>
      </c>
      <c r="S46" s="146"/>
      <c r="T46" s="87" t="s">
        <v>192</v>
      </c>
      <c r="U46" s="112"/>
      <c r="V46" s="193"/>
      <c r="W46" s="191" t="s">
        <v>273</v>
      </c>
      <c r="X46" s="194"/>
      <c r="Y46" s="16" t="s">
        <v>65</v>
      </c>
      <c r="Z46" s="9">
        <v>3</v>
      </c>
      <c r="AA46" s="73">
        <v>1</v>
      </c>
      <c r="AB46" s="8">
        <v>1</v>
      </c>
      <c r="AC46" s="8">
        <f>+Z46/AB46</f>
        <v>3</v>
      </c>
      <c r="AD46" s="9">
        <v>2.5</v>
      </c>
      <c r="AE46" s="10">
        <v>8</v>
      </c>
      <c r="AF46" s="302">
        <f>+AC46+AF42</f>
        <v>63.5</v>
      </c>
      <c r="AG46" s="328">
        <f t="shared" si="0"/>
        <v>60</v>
      </c>
    </row>
    <row r="47" spans="1:33" ht="15.75">
      <c r="A47" s="1"/>
      <c r="B47" s="319" t="s">
        <v>166</v>
      </c>
      <c r="C47" s="83"/>
      <c r="D47" s="84" t="s">
        <v>198</v>
      </c>
      <c r="E47" s="84"/>
      <c r="F47" s="83" t="s">
        <v>159</v>
      </c>
      <c r="G47" s="84">
        <v>7</v>
      </c>
      <c r="H47" s="84"/>
      <c r="I47" s="1"/>
      <c r="J47" s="156" t="s">
        <v>280</v>
      </c>
      <c r="K47" s="311"/>
      <c r="L47" s="1"/>
      <c r="M47" s="1"/>
      <c r="N47" s="1"/>
      <c r="O47" s="1"/>
      <c r="P47" s="284"/>
      <c r="Q47" s="352"/>
      <c r="R47" s="146">
        <f t="shared" si="2"/>
        <v>38637</v>
      </c>
      <c r="S47" s="146"/>
      <c r="T47" s="87" t="s">
        <v>192</v>
      </c>
      <c r="U47" s="112"/>
      <c r="V47" s="193"/>
      <c r="W47" s="191" t="s">
        <v>273</v>
      </c>
      <c r="X47" s="194"/>
      <c r="Y47" s="16" t="s">
        <v>66</v>
      </c>
      <c r="Z47" s="9">
        <v>2</v>
      </c>
      <c r="AA47" s="73">
        <v>1</v>
      </c>
      <c r="AB47" s="8">
        <v>1</v>
      </c>
      <c r="AC47" s="8">
        <f>+Z47/AB47</f>
        <v>2</v>
      </c>
      <c r="AD47" s="9">
        <v>2.5</v>
      </c>
      <c r="AE47" s="10">
        <v>8</v>
      </c>
      <c r="AF47" s="303">
        <f>+AC47+AF46</f>
        <v>65.5</v>
      </c>
      <c r="AG47" s="328">
        <f t="shared" si="0"/>
        <v>40</v>
      </c>
    </row>
    <row r="48" spans="1:34" ht="18.75" thickBot="1">
      <c r="A48" s="1"/>
      <c r="B48" s="319" t="s">
        <v>166</v>
      </c>
      <c r="C48" s="83"/>
      <c r="D48" s="84" t="s">
        <v>202</v>
      </c>
      <c r="E48" s="84"/>
      <c r="F48" s="83" t="s">
        <v>159</v>
      </c>
      <c r="G48" s="84">
        <v>14</v>
      </c>
      <c r="H48" s="84"/>
      <c r="I48" s="1"/>
      <c r="J48" s="156" t="s">
        <v>280</v>
      </c>
      <c r="K48" s="311"/>
      <c r="L48" s="1"/>
      <c r="M48" s="1"/>
      <c r="N48" s="1"/>
      <c r="O48" s="1"/>
      <c r="P48" s="284"/>
      <c r="Q48" s="352"/>
      <c r="R48" s="146">
        <f t="shared" si="2"/>
        <v>38637</v>
      </c>
      <c r="S48" s="146"/>
      <c r="T48" s="87" t="s">
        <v>192</v>
      </c>
      <c r="U48" s="112"/>
      <c r="V48" s="195"/>
      <c r="W48" s="196" t="s">
        <v>273</v>
      </c>
      <c r="X48" s="194"/>
      <c r="Y48" s="11" t="s">
        <v>67</v>
      </c>
      <c r="Z48" s="9">
        <v>2</v>
      </c>
      <c r="AA48" s="73">
        <v>1</v>
      </c>
      <c r="AB48" s="21">
        <v>1</v>
      </c>
      <c r="AC48" s="21">
        <f>+Z48/AB48</f>
        <v>2</v>
      </c>
      <c r="AD48" s="9">
        <v>2.5</v>
      </c>
      <c r="AE48" s="23">
        <v>8</v>
      </c>
      <c r="AF48" s="303">
        <f>+AC48+AF47</f>
        <v>67.5</v>
      </c>
      <c r="AG48" s="330">
        <f t="shared" si="0"/>
        <v>40</v>
      </c>
      <c r="AH48" s="331">
        <f>SUM(AG40:AG48)</f>
        <v>428</v>
      </c>
    </row>
    <row r="49" spans="1:33" ht="18.75">
      <c r="A49" s="1"/>
      <c r="B49" s="319" t="s">
        <v>167</v>
      </c>
      <c r="C49" s="83"/>
      <c r="D49" s="84" t="s">
        <v>203</v>
      </c>
      <c r="E49" s="84"/>
      <c r="F49" s="83" t="s">
        <v>159</v>
      </c>
      <c r="G49" s="84">
        <v>4</v>
      </c>
      <c r="H49" s="84"/>
      <c r="I49" s="1"/>
      <c r="J49" s="156" t="s">
        <v>280</v>
      </c>
      <c r="K49" s="311"/>
      <c r="L49" s="1"/>
      <c r="M49" s="1"/>
      <c r="N49" s="1"/>
      <c r="O49" s="1"/>
      <c r="P49" s="284"/>
      <c r="Q49" s="352"/>
      <c r="R49" s="146">
        <f t="shared" si="2"/>
        <v>38637</v>
      </c>
      <c r="S49" s="146"/>
      <c r="T49" s="87" t="s">
        <v>192</v>
      </c>
      <c r="U49" s="112"/>
      <c r="V49" s="207"/>
      <c r="W49" s="167" t="s">
        <v>274</v>
      </c>
      <c r="X49" s="208"/>
      <c r="Y49" s="212" t="s">
        <v>68</v>
      </c>
      <c r="Z49" s="213">
        <f>SUM(Z50:Z60)</f>
        <v>16</v>
      </c>
      <c r="AA49" s="214" t="s">
        <v>35</v>
      </c>
      <c r="AB49" s="30"/>
      <c r="AC49" s="215">
        <f>SUM(AC50:AC60)</f>
        <v>12</v>
      </c>
      <c r="AD49" s="31"/>
      <c r="AE49" s="31"/>
      <c r="AF49" s="303"/>
      <c r="AG49" s="4"/>
    </row>
    <row r="50" spans="1:33" ht="26.25">
      <c r="A50" s="1"/>
      <c r="B50" s="319" t="s">
        <v>118</v>
      </c>
      <c r="C50" s="83">
        <v>26</v>
      </c>
      <c r="D50" s="84" t="s">
        <v>169</v>
      </c>
      <c r="E50" s="84"/>
      <c r="F50" s="83" t="s">
        <v>159</v>
      </c>
      <c r="G50" s="84">
        <v>16</v>
      </c>
      <c r="H50" s="84"/>
      <c r="I50" s="1"/>
      <c r="J50" s="156" t="s">
        <v>280</v>
      </c>
      <c r="K50" s="311"/>
      <c r="L50" s="1"/>
      <c r="M50" s="1"/>
      <c r="N50" s="1"/>
      <c r="O50" s="1"/>
      <c r="P50" s="284"/>
      <c r="Q50" s="352"/>
      <c r="R50" s="146">
        <f t="shared" si="2"/>
        <v>38637</v>
      </c>
      <c r="S50" s="146"/>
      <c r="T50" s="87" t="s">
        <v>192</v>
      </c>
      <c r="U50" s="112"/>
      <c r="V50" s="85" t="s">
        <v>69</v>
      </c>
      <c r="W50" s="168" t="s">
        <v>274</v>
      </c>
      <c r="X50" s="209">
        <f>WORKDAY(X$7,AF50,AJ$8:AJ$17)</f>
        <v>38727</v>
      </c>
      <c r="Y50" s="48" t="s">
        <v>70</v>
      </c>
      <c r="Z50" s="9">
        <v>1</v>
      </c>
      <c r="AA50" s="73">
        <v>1</v>
      </c>
      <c r="AB50" s="8">
        <v>1</v>
      </c>
      <c r="AC50" s="8">
        <f>+Z50/AB50</f>
        <v>1</v>
      </c>
      <c r="AD50" s="9">
        <v>3</v>
      </c>
      <c r="AE50" s="10">
        <v>8</v>
      </c>
      <c r="AF50" s="303">
        <f>+AC50+AF48</f>
        <v>68.5</v>
      </c>
      <c r="AG50" s="328">
        <f t="shared" si="0"/>
        <v>24</v>
      </c>
    </row>
    <row r="51" spans="1:33" ht="15.75">
      <c r="A51" s="1"/>
      <c r="B51" s="319" t="s">
        <v>127</v>
      </c>
      <c r="C51" s="84" t="s">
        <v>113</v>
      </c>
      <c r="D51" s="84" t="s">
        <v>175</v>
      </c>
      <c r="E51" s="84"/>
      <c r="F51" s="83" t="s">
        <v>176</v>
      </c>
      <c r="G51" s="84">
        <v>2</v>
      </c>
      <c r="H51" s="84"/>
      <c r="I51" s="1"/>
      <c r="J51" s="156" t="s">
        <v>280</v>
      </c>
      <c r="K51" s="312"/>
      <c r="R51" s="146">
        <f t="shared" si="2"/>
        <v>38637</v>
      </c>
      <c r="S51" s="146"/>
      <c r="T51" s="87" t="s">
        <v>192</v>
      </c>
      <c r="U51" s="112"/>
      <c r="V51" s="86"/>
      <c r="W51" s="168" t="s">
        <v>274</v>
      </c>
      <c r="X51" s="210"/>
      <c r="Y51" s="51"/>
      <c r="Z51" s="9"/>
      <c r="AA51" s="73"/>
      <c r="AB51" s="8"/>
      <c r="AC51" s="8"/>
      <c r="AD51" s="9"/>
      <c r="AE51" s="10"/>
      <c r="AF51" s="303"/>
      <c r="AG51" s="328">
        <f t="shared" si="0"/>
        <v>0</v>
      </c>
    </row>
    <row r="52" spans="1:33" ht="15.75">
      <c r="A52" s="1"/>
      <c r="B52" s="319" t="s">
        <v>165</v>
      </c>
      <c r="C52" s="83"/>
      <c r="D52" s="84" t="s">
        <v>201</v>
      </c>
      <c r="E52" s="84"/>
      <c r="F52" s="83" t="s">
        <v>159</v>
      </c>
      <c r="G52" s="84">
        <v>22</v>
      </c>
      <c r="H52" s="84"/>
      <c r="I52" s="1"/>
      <c r="J52" s="156" t="s">
        <v>280</v>
      </c>
      <c r="K52" s="311"/>
      <c r="L52" s="1"/>
      <c r="M52" s="1"/>
      <c r="N52" s="1"/>
      <c r="O52" s="1"/>
      <c r="P52" s="284"/>
      <c r="Q52" s="352"/>
      <c r="R52" s="146">
        <f t="shared" si="2"/>
        <v>38637</v>
      </c>
      <c r="S52" s="146"/>
      <c r="T52" s="87" t="s">
        <v>192</v>
      </c>
      <c r="U52" s="112"/>
      <c r="V52" s="85" t="s">
        <v>71</v>
      </c>
      <c r="W52" s="168" t="s">
        <v>274</v>
      </c>
      <c r="X52" s="209">
        <f>WORKDAY(X$7,AF52,AJ$8:AJ$17)</f>
        <v>38730</v>
      </c>
      <c r="Y52" s="12" t="s">
        <v>72</v>
      </c>
      <c r="Z52" s="14">
        <v>3</v>
      </c>
      <c r="AA52" s="74">
        <v>1</v>
      </c>
      <c r="AB52" s="13">
        <v>1</v>
      </c>
      <c r="AC52" s="13">
        <f>+Z52/AB52</f>
        <v>3</v>
      </c>
      <c r="AD52" s="14">
        <v>3</v>
      </c>
      <c r="AE52" s="15">
        <v>8</v>
      </c>
      <c r="AF52" s="303">
        <f>+AC52+AF50</f>
        <v>71.5</v>
      </c>
      <c r="AG52" s="328">
        <f t="shared" si="0"/>
        <v>72</v>
      </c>
    </row>
    <row r="53" spans="1:33" ht="23.25">
      <c r="A53" s="1"/>
      <c r="B53" s="319" t="s">
        <v>168</v>
      </c>
      <c r="C53" s="83"/>
      <c r="D53" s="84" t="s">
        <v>200</v>
      </c>
      <c r="E53" s="84"/>
      <c r="F53" s="83" t="s">
        <v>159</v>
      </c>
      <c r="G53" s="84">
        <v>6</v>
      </c>
      <c r="H53" s="84"/>
      <c r="I53" s="1"/>
      <c r="J53" s="156" t="s">
        <v>280</v>
      </c>
      <c r="K53" s="311"/>
      <c r="L53" s="1"/>
      <c r="M53" s="1"/>
      <c r="N53" s="1"/>
      <c r="O53" s="1"/>
      <c r="P53" s="284"/>
      <c r="Q53" s="352"/>
      <c r="R53" s="146">
        <f t="shared" si="2"/>
        <v>38637</v>
      </c>
      <c r="S53" s="146"/>
      <c r="T53" s="87" t="s">
        <v>192</v>
      </c>
      <c r="U53" s="112"/>
      <c r="V53" s="86"/>
      <c r="W53" s="168" t="s">
        <v>274</v>
      </c>
      <c r="X53" s="210"/>
      <c r="Y53" s="16" t="s">
        <v>73</v>
      </c>
      <c r="Z53" s="9"/>
      <c r="AA53" s="73"/>
      <c r="AB53" s="8"/>
      <c r="AC53" s="8"/>
      <c r="AD53" s="9"/>
      <c r="AE53" s="10"/>
      <c r="AF53" s="303"/>
      <c r="AG53" s="328">
        <f t="shared" si="0"/>
        <v>0</v>
      </c>
    </row>
    <row r="54" spans="1:33" ht="26.25">
      <c r="A54" s="1"/>
      <c r="B54" s="319" t="s">
        <v>107</v>
      </c>
      <c r="C54" s="83">
        <v>12</v>
      </c>
      <c r="D54" s="84" t="s">
        <v>199</v>
      </c>
      <c r="E54" s="84"/>
      <c r="F54" s="83" t="s">
        <v>159</v>
      </c>
      <c r="G54" s="84">
        <v>3</v>
      </c>
      <c r="H54" s="84"/>
      <c r="I54" s="1"/>
      <c r="J54" s="156" t="s">
        <v>280</v>
      </c>
      <c r="K54" s="311"/>
      <c r="L54" s="1"/>
      <c r="M54" s="1"/>
      <c r="N54" s="1"/>
      <c r="O54" s="1"/>
      <c r="P54" s="284"/>
      <c r="Q54" s="352"/>
      <c r="R54" s="146">
        <f t="shared" si="2"/>
        <v>38637</v>
      </c>
      <c r="S54" s="146"/>
      <c r="T54" s="87" t="s">
        <v>192</v>
      </c>
      <c r="U54" s="112"/>
      <c r="V54" s="85" t="s">
        <v>74</v>
      </c>
      <c r="W54" s="168" t="s">
        <v>274</v>
      </c>
      <c r="X54" s="209">
        <f>WORKDAY(X$7,AF55,AJ$8:AJ$17)</f>
        <v>38734</v>
      </c>
      <c r="Y54" s="48" t="s">
        <v>75</v>
      </c>
      <c r="Z54" s="78"/>
      <c r="AA54" s="70"/>
      <c r="AB54" s="34"/>
      <c r="AC54" s="34"/>
      <c r="AD54" s="9"/>
      <c r="AE54" s="10"/>
      <c r="AF54" s="303"/>
      <c r="AG54" s="328">
        <f t="shared" si="0"/>
        <v>0</v>
      </c>
    </row>
    <row r="55" spans="1:33" ht="26.25">
      <c r="A55" s="1"/>
      <c r="B55" s="319" t="s">
        <v>223</v>
      </c>
      <c r="C55" s="83">
        <v>22</v>
      </c>
      <c r="D55" s="84" t="s">
        <v>228</v>
      </c>
      <c r="E55" s="84"/>
      <c r="F55" s="83"/>
      <c r="G55" s="84">
        <v>195</v>
      </c>
      <c r="H55" s="84"/>
      <c r="I55" s="359"/>
      <c r="J55" s="156" t="s">
        <v>281</v>
      </c>
      <c r="K55" s="311" t="s">
        <v>230</v>
      </c>
      <c r="L55" s="1">
        <v>195</v>
      </c>
      <c r="M55" s="1"/>
      <c r="N55" s="1"/>
      <c r="O55" s="1"/>
      <c r="P55" s="284"/>
      <c r="Q55" s="352"/>
      <c r="R55" s="146">
        <f>+X$22</f>
        <v>38645</v>
      </c>
      <c r="S55" s="146"/>
      <c r="T55" s="87" t="s">
        <v>193</v>
      </c>
      <c r="U55" s="113"/>
      <c r="V55" s="86"/>
      <c r="W55" s="168" t="s">
        <v>274</v>
      </c>
      <c r="X55" s="210"/>
      <c r="Y55" s="16" t="s">
        <v>76</v>
      </c>
      <c r="Z55" s="9">
        <v>2</v>
      </c>
      <c r="AA55" s="73">
        <v>1</v>
      </c>
      <c r="AB55" s="8">
        <v>1</v>
      </c>
      <c r="AC55" s="8">
        <f aca="true" t="shared" si="3" ref="AC55:AC65">+Z55/AB55</f>
        <v>2</v>
      </c>
      <c r="AD55" s="9">
        <v>3</v>
      </c>
      <c r="AE55" s="10">
        <v>8</v>
      </c>
      <c r="AF55" s="303">
        <f>+AC55+AF52</f>
        <v>73.5</v>
      </c>
      <c r="AG55" s="328">
        <f t="shared" si="0"/>
        <v>48</v>
      </c>
    </row>
    <row r="56" spans="1:33" ht="26.25">
      <c r="A56" s="1"/>
      <c r="B56" s="319" t="s">
        <v>224</v>
      </c>
      <c r="C56" s="83">
        <v>22</v>
      </c>
      <c r="D56" s="84" t="s">
        <v>227</v>
      </c>
      <c r="E56" s="84"/>
      <c r="F56" s="83"/>
      <c r="G56" s="84">
        <v>195</v>
      </c>
      <c r="H56" s="84"/>
      <c r="I56" s="359"/>
      <c r="J56" s="156" t="s">
        <v>281</v>
      </c>
      <c r="K56" s="311" t="s">
        <v>230</v>
      </c>
      <c r="L56" s="1">
        <v>195</v>
      </c>
      <c r="M56" s="1"/>
      <c r="N56" s="1"/>
      <c r="O56" s="1"/>
      <c r="P56" s="284"/>
      <c r="Q56" s="352"/>
      <c r="R56" s="146">
        <f>+X$22</f>
        <v>38645</v>
      </c>
      <c r="S56" s="146"/>
      <c r="T56" s="87" t="s">
        <v>193</v>
      </c>
      <c r="U56" s="111"/>
      <c r="V56" s="86"/>
      <c r="W56" s="168" t="s">
        <v>274</v>
      </c>
      <c r="X56" s="210"/>
      <c r="Y56" s="16" t="s">
        <v>77</v>
      </c>
      <c r="Z56" s="9">
        <v>2</v>
      </c>
      <c r="AA56" s="73">
        <v>2</v>
      </c>
      <c r="AB56" s="8">
        <v>2</v>
      </c>
      <c r="AC56" s="8">
        <f t="shared" si="3"/>
        <v>1</v>
      </c>
      <c r="AD56" s="9">
        <v>3</v>
      </c>
      <c r="AE56" s="10">
        <v>8</v>
      </c>
      <c r="AF56" s="303">
        <f>+AC56+AF55</f>
        <v>74.5</v>
      </c>
      <c r="AG56" s="328">
        <f t="shared" si="0"/>
        <v>48</v>
      </c>
    </row>
    <row r="57" spans="1:33" ht="26.25">
      <c r="A57" s="1"/>
      <c r="B57" s="319" t="s">
        <v>225</v>
      </c>
      <c r="C57" s="83">
        <v>22</v>
      </c>
      <c r="D57" s="84" t="s">
        <v>229</v>
      </c>
      <c r="E57" s="84"/>
      <c r="F57" s="83"/>
      <c r="G57" s="84">
        <v>195</v>
      </c>
      <c r="H57" s="84"/>
      <c r="I57" s="359"/>
      <c r="J57" s="156" t="s">
        <v>281</v>
      </c>
      <c r="K57" s="311" t="s">
        <v>230</v>
      </c>
      <c r="L57" s="1">
        <v>195</v>
      </c>
      <c r="M57" s="1"/>
      <c r="N57" s="1"/>
      <c r="O57" s="1"/>
      <c r="P57" s="284"/>
      <c r="Q57" s="352"/>
      <c r="R57" s="146">
        <f>+X$22</f>
        <v>38645</v>
      </c>
      <c r="S57" s="146"/>
      <c r="T57" s="87" t="s">
        <v>193</v>
      </c>
      <c r="U57" s="111"/>
      <c r="V57" s="86"/>
      <c r="W57" s="168" t="s">
        <v>274</v>
      </c>
      <c r="X57" s="210"/>
      <c r="Y57" s="16" t="s">
        <v>78</v>
      </c>
      <c r="Z57" s="9">
        <v>3</v>
      </c>
      <c r="AA57" s="73">
        <v>3</v>
      </c>
      <c r="AB57" s="8">
        <v>3</v>
      </c>
      <c r="AC57" s="8">
        <f t="shared" si="3"/>
        <v>1</v>
      </c>
      <c r="AD57" s="9">
        <v>2</v>
      </c>
      <c r="AE57" s="10">
        <v>8</v>
      </c>
      <c r="AF57" s="303">
        <f>+AC57+AF56</f>
        <v>75.5</v>
      </c>
      <c r="AG57" s="328">
        <f t="shared" si="0"/>
        <v>48</v>
      </c>
    </row>
    <row r="58" spans="1:33" ht="26.25">
      <c r="A58" s="1"/>
      <c r="B58" s="319" t="s">
        <v>226</v>
      </c>
      <c r="C58" s="83">
        <v>22</v>
      </c>
      <c r="D58" s="84" t="s">
        <v>310</v>
      </c>
      <c r="E58" s="84"/>
      <c r="F58" s="83"/>
      <c r="G58" s="84">
        <v>195</v>
      </c>
      <c r="H58" s="84"/>
      <c r="I58" s="359"/>
      <c r="J58" s="156" t="s">
        <v>281</v>
      </c>
      <c r="K58" s="311" t="s">
        <v>230</v>
      </c>
      <c r="L58" s="3">
        <v>195</v>
      </c>
      <c r="M58" s="1"/>
      <c r="N58" s="1"/>
      <c r="O58" s="1"/>
      <c r="P58" s="284"/>
      <c r="Q58" s="352"/>
      <c r="R58" s="146">
        <f>+X$22</f>
        <v>38645</v>
      </c>
      <c r="S58" s="146"/>
      <c r="T58" s="87" t="s">
        <v>193</v>
      </c>
      <c r="U58" s="113"/>
      <c r="V58" s="86"/>
      <c r="W58" s="168" t="s">
        <v>274</v>
      </c>
      <c r="X58" s="210"/>
      <c r="Y58" s="16" t="s">
        <v>79</v>
      </c>
      <c r="Z58" s="9">
        <v>2</v>
      </c>
      <c r="AA58" s="73">
        <v>2</v>
      </c>
      <c r="AB58" s="21">
        <v>2</v>
      </c>
      <c r="AC58" s="21">
        <f t="shared" si="3"/>
        <v>1</v>
      </c>
      <c r="AD58" s="22">
        <v>2</v>
      </c>
      <c r="AE58" s="23">
        <v>8</v>
      </c>
      <c r="AF58" s="303">
        <f>+AC58+AF57</f>
        <v>76.5</v>
      </c>
      <c r="AG58" s="328">
        <f t="shared" si="0"/>
        <v>32</v>
      </c>
    </row>
    <row r="59" spans="1:33" ht="15.75">
      <c r="A59" s="1"/>
      <c r="B59" s="321" t="s">
        <v>114</v>
      </c>
      <c r="C59" s="255">
        <v>23</v>
      </c>
      <c r="D59" s="256"/>
      <c r="E59" s="256"/>
      <c r="F59" s="255"/>
      <c r="G59" s="256"/>
      <c r="H59" s="271"/>
      <c r="I59" s="255"/>
      <c r="J59" s="260" t="s">
        <v>280</v>
      </c>
      <c r="K59" s="315" t="s">
        <v>282</v>
      </c>
      <c r="L59" s="257"/>
      <c r="M59" s="257"/>
      <c r="N59" s="257"/>
      <c r="O59" s="257"/>
      <c r="P59" s="286"/>
      <c r="Q59" s="354"/>
      <c r="R59" s="259">
        <f>+X$24</f>
        <v>38645</v>
      </c>
      <c r="S59" s="259"/>
      <c r="T59" s="95" t="s">
        <v>36</v>
      </c>
      <c r="U59" s="113"/>
      <c r="V59" s="86"/>
      <c r="W59" s="168" t="s">
        <v>274</v>
      </c>
      <c r="X59" s="210"/>
      <c r="Y59" s="11" t="s">
        <v>80</v>
      </c>
      <c r="Z59" s="9">
        <v>1</v>
      </c>
      <c r="AA59" s="73">
        <v>1</v>
      </c>
      <c r="AB59" s="21">
        <v>1</v>
      </c>
      <c r="AC59" s="21">
        <f t="shared" si="3"/>
        <v>1</v>
      </c>
      <c r="AD59" s="22">
        <v>1</v>
      </c>
      <c r="AE59" s="23">
        <v>8</v>
      </c>
      <c r="AF59" s="303">
        <f>+AC59+AF58</f>
        <v>77.5</v>
      </c>
      <c r="AG59" s="328">
        <f t="shared" si="0"/>
        <v>8</v>
      </c>
    </row>
    <row r="60" spans="1:34" ht="18.75" thickBot="1">
      <c r="A60" s="1"/>
      <c r="B60" s="321" t="s">
        <v>125</v>
      </c>
      <c r="C60" s="255"/>
      <c r="D60" s="256"/>
      <c r="E60" s="256"/>
      <c r="F60" s="255"/>
      <c r="G60" s="256"/>
      <c r="H60" s="256"/>
      <c r="I60" s="255"/>
      <c r="J60" s="260" t="s">
        <v>280</v>
      </c>
      <c r="K60" s="315" t="s">
        <v>282</v>
      </c>
      <c r="L60" s="257"/>
      <c r="M60" s="257"/>
      <c r="N60" s="257"/>
      <c r="O60" s="257"/>
      <c r="P60" s="286"/>
      <c r="Q60" s="354"/>
      <c r="R60" s="259">
        <f>+X$24</f>
        <v>38645</v>
      </c>
      <c r="S60" s="259"/>
      <c r="T60" s="89" t="s">
        <v>36</v>
      </c>
      <c r="U60" s="113"/>
      <c r="V60" s="211"/>
      <c r="W60" s="168" t="s">
        <v>274</v>
      </c>
      <c r="X60" s="210"/>
      <c r="Y60" s="11" t="s">
        <v>81</v>
      </c>
      <c r="Z60" s="9">
        <v>2</v>
      </c>
      <c r="AA60" s="73">
        <v>1</v>
      </c>
      <c r="AB60" s="21">
        <v>1</v>
      </c>
      <c r="AC60" s="21">
        <f t="shared" si="3"/>
        <v>2</v>
      </c>
      <c r="AD60" s="22">
        <v>3</v>
      </c>
      <c r="AE60" s="23">
        <v>8</v>
      </c>
      <c r="AF60" s="303">
        <f>+AC60+AF59</f>
        <v>79.5</v>
      </c>
      <c r="AG60" s="330">
        <f t="shared" si="0"/>
        <v>48</v>
      </c>
      <c r="AH60" s="331">
        <f>SUM(AG50:AG60)</f>
        <v>328</v>
      </c>
    </row>
    <row r="61" spans="1:33" ht="18.75">
      <c r="A61" s="1"/>
      <c r="B61" s="321" t="s">
        <v>126</v>
      </c>
      <c r="C61" s="255"/>
      <c r="D61" s="256"/>
      <c r="E61" s="256"/>
      <c r="F61" s="255"/>
      <c r="G61" s="256"/>
      <c r="H61" s="256"/>
      <c r="I61" s="255"/>
      <c r="J61" s="260" t="s">
        <v>280</v>
      </c>
      <c r="K61" s="315" t="s">
        <v>282</v>
      </c>
      <c r="L61" s="257"/>
      <c r="M61" s="257"/>
      <c r="N61" s="257"/>
      <c r="O61" s="257"/>
      <c r="P61" s="286"/>
      <c r="Q61" s="354"/>
      <c r="R61" s="259">
        <f>+X$24</f>
        <v>38645</v>
      </c>
      <c r="S61" s="259"/>
      <c r="T61" s="89" t="s">
        <v>36</v>
      </c>
      <c r="U61" s="113"/>
      <c r="V61" s="216"/>
      <c r="W61" s="217" t="s">
        <v>275</v>
      </c>
      <c r="X61" s="218"/>
      <c r="Y61" s="224" t="s">
        <v>82</v>
      </c>
      <c r="Z61" s="225">
        <f>SUM(Z62:Z65)</f>
        <v>7</v>
      </c>
      <c r="AA61" s="226"/>
      <c r="AB61" s="227"/>
      <c r="AC61" s="228">
        <f>SUM(AC62:AC65)</f>
        <v>7</v>
      </c>
      <c r="AD61" s="226"/>
      <c r="AE61" s="226"/>
      <c r="AF61" s="303"/>
      <c r="AG61" s="52"/>
    </row>
    <row r="62" spans="1:33" ht="23.25">
      <c r="A62" s="1"/>
      <c r="B62" s="323" t="s">
        <v>154</v>
      </c>
      <c r="C62" s="98">
        <v>36</v>
      </c>
      <c r="D62" s="99" t="s">
        <v>156</v>
      </c>
      <c r="E62" s="99"/>
      <c r="F62" s="98" t="s">
        <v>171</v>
      </c>
      <c r="G62" s="99">
        <v>1</v>
      </c>
      <c r="H62" s="99"/>
      <c r="I62" s="3"/>
      <c r="J62" s="56" t="s">
        <v>283</v>
      </c>
      <c r="K62" s="316"/>
      <c r="L62" s="57"/>
      <c r="M62" s="57"/>
      <c r="N62" s="57"/>
      <c r="O62" s="57"/>
      <c r="P62" s="288"/>
      <c r="Q62" s="356"/>
      <c r="R62" s="147">
        <f>+X$41</f>
        <v>38705</v>
      </c>
      <c r="S62" s="147"/>
      <c r="T62" s="203" t="s">
        <v>57</v>
      </c>
      <c r="U62" s="113"/>
      <c r="V62" s="219" t="s">
        <v>83</v>
      </c>
      <c r="W62" s="220" t="s">
        <v>275</v>
      </c>
      <c r="X62" s="221">
        <f>WORKDAY(X$7,AF62,AJ$8:AJ$17)</f>
        <v>38743</v>
      </c>
      <c r="Y62" s="53" t="s">
        <v>84</v>
      </c>
      <c r="Z62" s="9">
        <v>1</v>
      </c>
      <c r="AA62" s="73">
        <v>1</v>
      </c>
      <c r="AB62" s="8">
        <v>1</v>
      </c>
      <c r="AC62" s="8">
        <f t="shared" si="3"/>
        <v>1</v>
      </c>
      <c r="AD62" s="9">
        <v>3</v>
      </c>
      <c r="AE62" s="10">
        <v>8</v>
      </c>
      <c r="AF62" s="303">
        <f>+AC62+AF60</f>
        <v>80.5</v>
      </c>
      <c r="AG62" s="328">
        <f t="shared" si="0"/>
        <v>24</v>
      </c>
    </row>
    <row r="63" spans="2:33" ht="23.25">
      <c r="B63" s="323" t="s">
        <v>155</v>
      </c>
      <c r="C63" s="98">
        <v>36</v>
      </c>
      <c r="D63" s="99" t="s">
        <v>172</v>
      </c>
      <c r="E63" s="99"/>
      <c r="F63" s="98" t="s">
        <v>171</v>
      </c>
      <c r="G63" s="99">
        <v>1</v>
      </c>
      <c r="H63" s="99"/>
      <c r="I63" s="57"/>
      <c r="J63" s="56" t="s">
        <v>283</v>
      </c>
      <c r="K63" s="316"/>
      <c r="L63" s="57"/>
      <c r="M63" s="57"/>
      <c r="N63" s="57"/>
      <c r="O63" s="57"/>
      <c r="P63" s="288"/>
      <c r="Q63" s="356"/>
      <c r="R63" s="147">
        <f aca="true" t="shared" si="4" ref="R63:R76">+X$41</f>
        <v>38705</v>
      </c>
      <c r="S63" s="147"/>
      <c r="T63" s="203" t="s">
        <v>57</v>
      </c>
      <c r="U63" s="113"/>
      <c r="V63" s="219" t="s">
        <v>85</v>
      </c>
      <c r="W63" s="220" t="s">
        <v>275</v>
      </c>
      <c r="X63" s="221">
        <f>WORKDAY(X$7,AF63,AJ$8:AJ$17)</f>
        <v>38748</v>
      </c>
      <c r="Y63" s="53" t="s">
        <v>86</v>
      </c>
      <c r="Z63" s="9">
        <v>3</v>
      </c>
      <c r="AA63" s="73">
        <v>1</v>
      </c>
      <c r="AB63" s="8">
        <v>1</v>
      </c>
      <c r="AC63" s="8">
        <f t="shared" si="3"/>
        <v>3</v>
      </c>
      <c r="AD63" s="9">
        <v>2</v>
      </c>
      <c r="AE63" s="9">
        <v>8</v>
      </c>
      <c r="AF63" s="303">
        <f>+AC63+AF62</f>
        <v>83.5</v>
      </c>
      <c r="AG63" s="328">
        <f t="shared" si="0"/>
        <v>48</v>
      </c>
    </row>
    <row r="64" spans="2:33" ht="23.25">
      <c r="B64" s="324" t="s">
        <v>128</v>
      </c>
      <c r="C64" s="96">
        <v>36</v>
      </c>
      <c r="D64" s="97" t="s">
        <v>153</v>
      </c>
      <c r="E64" s="97"/>
      <c r="F64" s="96" t="s">
        <v>171</v>
      </c>
      <c r="G64" s="97">
        <v>1</v>
      </c>
      <c r="H64" s="97"/>
      <c r="I64" s="277" t="s">
        <v>299</v>
      </c>
      <c r="J64" s="275" t="s">
        <v>283</v>
      </c>
      <c r="K64" s="317" t="s">
        <v>308</v>
      </c>
      <c r="L64" s="246">
        <v>6</v>
      </c>
      <c r="M64" s="246" t="s">
        <v>307</v>
      </c>
      <c r="N64" s="246" t="s">
        <v>331</v>
      </c>
      <c r="O64" s="246" t="s">
        <v>332</v>
      </c>
      <c r="P64" s="289">
        <v>4860</v>
      </c>
      <c r="Q64" s="357">
        <v>38645</v>
      </c>
      <c r="R64" s="247">
        <f t="shared" si="4"/>
        <v>38705</v>
      </c>
      <c r="S64" s="247"/>
      <c r="T64" s="248" t="s">
        <v>57</v>
      </c>
      <c r="U64" s="113"/>
      <c r="V64" s="219" t="s">
        <v>87</v>
      </c>
      <c r="W64" s="220" t="s">
        <v>275</v>
      </c>
      <c r="X64" s="221">
        <f>WORKDAY(X$7,AF64,AJ$8:AJ$17)</f>
        <v>38749</v>
      </c>
      <c r="Y64" s="54" t="s">
        <v>88</v>
      </c>
      <c r="Z64" s="9">
        <v>1</v>
      </c>
      <c r="AA64" s="73">
        <v>1</v>
      </c>
      <c r="AB64" s="8">
        <v>1</v>
      </c>
      <c r="AC64" s="8">
        <f t="shared" si="3"/>
        <v>1</v>
      </c>
      <c r="AD64" s="9">
        <v>2</v>
      </c>
      <c r="AE64" s="9">
        <v>8</v>
      </c>
      <c r="AF64" s="303">
        <f>+AC64+AF63</f>
        <v>84.5</v>
      </c>
      <c r="AG64" s="328">
        <f t="shared" si="0"/>
        <v>16</v>
      </c>
    </row>
    <row r="65" spans="2:34" ht="18.75" thickBot="1">
      <c r="B65" s="325" t="s">
        <v>181</v>
      </c>
      <c r="C65" s="98">
        <v>35</v>
      </c>
      <c r="D65" s="99" t="s">
        <v>183</v>
      </c>
      <c r="E65" s="99"/>
      <c r="F65" s="98" t="s">
        <v>171</v>
      </c>
      <c r="G65" s="99">
        <v>1</v>
      </c>
      <c r="H65" s="99"/>
      <c r="I65" s="277" t="s">
        <v>299</v>
      </c>
      <c r="J65" s="2" t="s">
        <v>283</v>
      </c>
      <c r="K65" s="307" t="s">
        <v>308</v>
      </c>
      <c r="L65" s="3">
        <v>6</v>
      </c>
      <c r="M65" s="3" t="s">
        <v>307</v>
      </c>
      <c r="N65" s="3" t="s">
        <v>331</v>
      </c>
      <c r="O65" s="3" t="s">
        <v>332</v>
      </c>
      <c r="P65" s="285">
        <v>4860</v>
      </c>
      <c r="Q65" s="353">
        <v>38645</v>
      </c>
      <c r="R65" s="146">
        <f t="shared" si="4"/>
        <v>38705</v>
      </c>
      <c r="S65" s="146"/>
      <c r="T65" s="249" t="s">
        <v>57</v>
      </c>
      <c r="U65" s="113"/>
      <c r="V65" s="222" t="s">
        <v>89</v>
      </c>
      <c r="W65" s="223" t="s">
        <v>275</v>
      </c>
      <c r="X65" s="221">
        <f>WORKDAY(X$7,AF65,AJ$8:AJ$17)</f>
        <v>38751</v>
      </c>
      <c r="Y65" s="53" t="s">
        <v>90</v>
      </c>
      <c r="Z65" s="9">
        <v>2</v>
      </c>
      <c r="AA65" s="73">
        <v>1</v>
      </c>
      <c r="AB65" s="8">
        <v>1</v>
      </c>
      <c r="AC65" s="8">
        <f t="shared" si="3"/>
        <v>2</v>
      </c>
      <c r="AD65" s="9">
        <v>2</v>
      </c>
      <c r="AE65" s="9">
        <v>8</v>
      </c>
      <c r="AF65" s="303">
        <f>+AC65+AF64</f>
        <v>86.5</v>
      </c>
      <c r="AG65" s="330">
        <f t="shared" si="0"/>
        <v>32</v>
      </c>
      <c r="AH65" s="331">
        <f>SUM(AG62:AG65)</f>
        <v>120</v>
      </c>
    </row>
    <row r="66" spans="2:33" ht="12.75">
      <c r="B66" s="326" t="s">
        <v>182</v>
      </c>
      <c r="C66" s="100">
        <v>35</v>
      </c>
      <c r="D66" s="101" t="s">
        <v>184</v>
      </c>
      <c r="E66" s="101"/>
      <c r="F66" s="100" t="s">
        <v>171</v>
      </c>
      <c r="G66" s="101">
        <v>1</v>
      </c>
      <c r="H66" s="101"/>
      <c r="I66" s="277" t="s">
        <v>299</v>
      </c>
      <c r="J66" s="276" t="s">
        <v>283</v>
      </c>
      <c r="K66" s="318" t="s">
        <v>308</v>
      </c>
      <c r="L66" s="250">
        <v>6</v>
      </c>
      <c r="M66" s="250" t="s">
        <v>307</v>
      </c>
      <c r="N66" s="250" t="s">
        <v>331</v>
      </c>
      <c r="O66" s="250" t="s">
        <v>332</v>
      </c>
      <c r="P66" s="290">
        <v>4860</v>
      </c>
      <c r="Q66" s="358">
        <v>38645</v>
      </c>
      <c r="R66" s="251">
        <f t="shared" si="4"/>
        <v>38705</v>
      </c>
      <c r="S66" s="251"/>
      <c r="T66" s="252" t="s">
        <v>57</v>
      </c>
      <c r="U66" s="113"/>
      <c r="AG66" s="4"/>
    </row>
    <row r="67" spans="2:35" ht="21" thickBot="1">
      <c r="B67" s="323" t="s">
        <v>254</v>
      </c>
      <c r="C67" s="98">
        <v>29</v>
      </c>
      <c r="D67" s="99" t="s">
        <v>173</v>
      </c>
      <c r="E67" s="99"/>
      <c r="F67" s="98" t="s">
        <v>171</v>
      </c>
      <c r="G67" s="99">
        <v>1</v>
      </c>
      <c r="H67" s="99"/>
      <c r="I67" s="57"/>
      <c r="J67" s="56" t="s">
        <v>283</v>
      </c>
      <c r="K67" s="316"/>
      <c r="L67" s="57"/>
      <c r="M67" s="57"/>
      <c r="N67" s="57"/>
      <c r="O67" s="57"/>
      <c r="P67" s="288"/>
      <c r="Q67" s="356"/>
      <c r="R67" s="147">
        <f t="shared" si="4"/>
        <v>38705</v>
      </c>
      <c r="S67" s="147"/>
      <c r="T67" s="203" t="s">
        <v>57</v>
      </c>
      <c r="U67" s="113"/>
      <c r="AG67" s="4"/>
      <c r="AH67" s="333">
        <f>SUM(AH11:AH65)</f>
        <v>2344</v>
      </c>
      <c r="AI67" s="333">
        <f>+AH67*18</f>
        <v>42192</v>
      </c>
    </row>
    <row r="68" spans="2:33" ht="13.5" thickTop="1">
      <c r="B68" s="323" t="s">
        <v>255</v>
      </c>
      <c r="C68" s="98">
        <v>29</v>
      </c>
      <c r="D68" s="99" t="s">
        <v>174</v>
      </c>
      <c r="E68" s="99"/>
      <c r="F68" s="98" t="s">
        <v>171</v>
      </c>
      <c r="G68" s="99">
        <v>1</v>
      </c>
      <c r="H68" s="99"/>
      <c r="I68" s="57"/>
      <c r="J68" s="56" t="s">
        <v>283</v>
      </c>
      <c r="K68" s="316"/>
      <c r="L68" s="57"/>
      <c r="M68" s="57"/>
      <c r="N68" s="57"/>
      <c r="O68" s="57"/>
      <c r="P68" s="288"/>
      <c r="Q68" s="356"/>
      <c r="R68" s="147">
        <f t="shared" si="4"/>
        <v>38705</v>
      </c>
      <c r="S68" s="147"/>
      <c r="T68" s="203" t="s">
        <v>57</v>
      </c>
      <c r="U68" s="113"/>
      <c r="AG68" s="4"/>
    </row>
    <row r="69" spans="2:35" ht="12.75">
      <c r="B69" s="323" t="s">
        <v>178</v>
      </c>
      <c r="C69" s="98">
        <v>34</v>
      </c>
      <c r="D69" s="99" t="s">
        <v>179</v>
      </c>
      <c r="E69" s="99"/>
      <c r="F69" s="98" t="s">
        <v>171</v>
      </c>
      <c r="G69" s="99">
        <v>4</v>
      </c>
      <c r="H69" s="99"/>
      <c r="I69" s="57"/>
      <c r="J69" s="56" t="s">
        <v>283</v>
      </c>
      <c r="K69" s="316"/>
      <c r="L69" s="57"/>
      <c r="M69" s="57"/>
      <c r="N69" s="57"/>
      <c r="O69" s="57"/>
      <c r="P69" s="288"/>
      <c r="Q69" s="356"/>
      <c r="R69" s="147">
        <f t="shared" si="4"/>
        <v>38705</v>
      </c>
      <c r="S69" s="147"/>
      <c r="T69" s="203" t="s">
        <v>57</v>
      </c>
      <c r="U69" s="113"/>
      <c r="AG69" s="335">
        <v>0.5</v>
      </c>
      <c r="AH69" s="329">
        <f>+AH67*0.5</f>
        <v>1172</v>
      </c>
      <c r="AI69">
        <f>+AH69*3</f>
        <v>3516</v>
      </c>
    </row>
    <row r="70" spans="2:35" ht="12.75">
      <c r="B70" s="323" t="s">
        <v>177</v>
      </c>
      <c r="C70" s="98">
        <v>34</v>
      </c>
      <c r="D70" s="99" t="s">
        <v>180</v>
      </c>
      <c r="E70" s="99"/>
      <c r="F70" s="98" t="s">
        <v>171</v>
      </c>
      <c r="G70" s="99">
        <v>4</v>
      </c>
      <c r="H70" s="99"/>
      <c r="I70" s="57"/>
      <c r="J70" s="56" t="s">
        <v>283</v>
      </c>
      <c r="K70" s="316"/>
      <c r="L70" s="57"/>
      <c r="M70" s="57"/>
      <c r="N70" s="57"/>
      <c r="O70" s="57"/>
      <c r="P70" s="288"/>
      <c r="Q70" s="356"/>
      <c r="R70" s="147">
        <f t="shared" si="4"/>
        <v>38705</v>
      </c>
      <c r="S70" s="147"/>
      <c r="T70" s="203" t="s">
        <v>57</v>
      </c>
      <c r="U70" s="113"/>
      <c r="V70" s="2"/>
      <c r="W70" s="2"/>
      <c r="X70" s="136"/>
      <c r="AG70" s="335">
        <v>0.25</v>
      </c>
      <c r="AH70" s="329">
        <f>+AH67*0.25</f>
        <v>586</v>
      </c>
      <c r="AI70">
        <f>+AH70*3</f>
        <v>1758</v>
      </c>
    </row>
    <row r="71" spans="2:35" ht="12.75">
      <c r="B71" s="323" t="s">
        <v>120</v>
      </c>
      <c r="C71" s="98">
        <v>29</v>
      </c>
      <c r="D71" s="99" t="s">
        <v>220</v>
      </c>
      <c r="E71" s="99"/>
      <c r="F71" s="98"/>
      <c r="G71" s="99">
        <v>182</v>
      </c>
      <c r="H71" s="99"/>
      <c r="J71" s="56" t="s">
        <v>283</v>
      </c>
      <c r="K71" s="312"/>
      <c r="R71" s="147">
        <f t="shared" si="4"/>
        <v>38705</v>
      </c>
      <c r="S71" s="147"/>
      <c r="T71" s="203" t="s">
        <v>57</v>
      </c>
      <c r="U71" s="113"/>
      <c r="V71" s="2"/>
      <c r="W71" s="2"/>
      <c r="X71" s="136"/>
      <c r="AG71" s="335">
        <v>0.1</v>
      </c>
      <c r="AH71" s="329">
        <f>+AH67*0.1</f>
        <v>234.4</v>
      </c>
      <c r="AI71">
        <f>+AH71*3</f>
        <v>703.2</v>
      </c>
    </row>
    <row r="72" spans="2:24" ht="12.75">
      <c r="B72" s="323" t="s">
        <v>121</v>
      </c>
      <c r="C72" s="98">
        <v>29</v>
      </c>
      <c r="D72" s="99" t="s">
        <v>219</v>
      </c>
      <c r="E72" s="99"/>
      <c r="F72" s="98"/>
      <c r="G72" s="99">
        <v>182</v>
      </c>
      <c r="H72" s="99"/>
      <c r="J72" s="56" t="s">
        <v>283</v>
      </c>
      <c r="K72" s="312"/>
      <c r="R72" s="147">
        <f t="shared" si="4"/>
        <v>38705</v>
      </c>
      <c r="S72" s="147"/>
      <c r="T72" s="203" t="s">
        <v>57</v>
      </c>
      <c r="U72" s="113"/>
      <c r="V72" s="2"/>
      <c r="W72" s="2"/>
      <c r="X72" s="136"/>
    </row>
    <row r="73" spans="2:35" ht="20.25">
      <c r="B73" s="323" t="s">
        <v>122</v>
      </c>
      <c r="C73" s="98">
        <v>29</v>
      </c>
      <c r="D73" s="99" t="s">
        <v>221</v>
      </c>
      <c r="E73" s="99"/>
      <c r="F73" s="98"/>
      <c r="G73" s="99">
        <v>182</v>
      </c>
      <c r="H73" s="99"/>
      <c r="J73" s="56" t="s">
        <v>283</v>
      </c>
      <c r="K73" s="312"/>
      <c r="R73" s="147">
        <f t="shared" si="4"/>
        <v>38705</v>
      </c>
      <c r="S73" s="147"/>
      <c r="T73" s="203" t="s">
        <v>57</v>
      </c>
      <c r="U73" s="113"/>
      <c r="V73" s="2"/>
      <c r="W73" s="2"/>
      <c r="X73" s="136"/>
      <c r="AI73" s="334">
        <f>SUM(AI67:AI71)</f>
        <v>48169.2</v>
      </c>
    </row>
    <row r="74" spans="2:35" ht="12.75">
      <c r="B74" s="323" t="s">
        <v>123</v>
      </c>
      <c r="C74" s="98">
        <v>29</v>
      </c>
      <c r="D74" s="99" t="s">
        <v>222</v>
      </c>
      <c r="E74" s="99"/>
      <c r="F74" s="98"/>
      <c r="G74" s="99">
        <v>182</v>
      </c>
      <c r="H74" s="99"/>
      <c r="J74" s="56" t="s">
        <v>283</v>
      </c>
      <c r="K74" s="312"/>
      <c r="R74" s="147">
        <f t="shared" si="4"/>
        <v>38705</v>
      </c>
      <c r="S74" s="147"/>
      <c r="T74" s="203" t="s">
        <v>57</v>
      </c>
      <c r="U74" s="113"/>
      <c r="V74" s="2"/>
      <c r="W74" s="2"/>
      <c r="X74" s="136"/>
      <c r="AG74" t="s">
        <v>317</v>
      </c>
      <c r="AI74">
        <f>+AI73/2*0.1</f>
        <v>2408.46</v>
      </c>
    </row>
    <row r="75" spans="2:24" ht="15">
      <c r="B75" s="323" t="s">
        <v>256</v>
      </c>
      <c r="C75" s="98"/>
      <c r="D75" s="99" t="s">
        <v>257</v>
      </c>
      <c r="E75" s="99"/>
      <c r="F75" s="98"/>
      <c r="G75" s="99" t="s">
        <v>258</v>
      </c>
      <c r="H75" s="155" t="s">
        <v>262</v>
      </c>
      <c r="J75" s="156" t="s">
        <v>280</v>
      </c>
      <c r="K75" s="312" t="s">
        <v>289</v>
      </c>
      <c r="R75" s="147">
        <f t="shared" si="4"/>
        <v>38705</v>
      </c>
      <c r="S75" s="147"/>
      <c r="T75" s="203" t="s">
        <v>57</v>
      </c>
      <c r="U75" s="113"/>
      <c r="V75" s="2"/>
      <c r="W75" s="2"/>
      <c r="X75" s="136"/>
    </row>
    <row r="76" spans="2:24" ht="12.75">
      <c r="B76" s="323" t="s">
        <v>124</v>
      </c>
      <c r="C76" s="99" t="s">
        <v>113</v>
      </c>
      <c r="D76" s="99"/>
      <c r="E76" s="99"/>
      <c r="F76" s="98"/>
      <c r="G76" s="99"/>
      <c r="H76" s="99"/>
      <c r="J76" s="56" t="s">
        <v>288</v>
      </c>
      <c r="K76" s="312"/>
      <c r="R76" s="147">
        <f t="shared" si="4"/>
        <v>38705</v>
      </c>
      <c r="S76" s="147"/>
      <c r="T76" s="203" t="s">
        <v>57</v>
      </c>
      <c r="U76" s="113"/>
      <c r="V76" s="2"/>
      <c r="W76" s="2"/>
      <c r="X76" s="136"/>
    </row>
    <row r="77" spans="2:24" ht="18">
      <c r="B77" s="323" t="s">
        <v>129</v>
      </c>
      <c r="C77" s="98">
        <v>38</v>
      </c>
      <c r="D77" s="99"/>
      <c r="E77" s="99"/>
      <c r="F77" s="98"/>
      <c r="G77" s="99" t="s">
        <v>113</v>
      </c>
      <c r="H77" s="155" t="s">
        <v>261</v>
      </c>
      <c r="J77" s="156" t="s">
        <v>280</v>
      </c>
      <c r="K77" s="312"/>
      <c r="R77" s="148">
        <f>+X$45</f>
        <v>38720</v>
      </c>
      <c r="T77" s="203" t="s">
        <v>63</v>
      </c>
      <c r="U77" s="113"/>
      <c r="V77" s="2"/>
      <c r="W77" s="2"/>
      <c r="X77" s="136"/>
    </row>
    <row r="78" spans="2:24" ht="25.5">
      <c r="B78" s="323" t="s">
        <v>284</v>
      </c>
      <c r="C78" s="98">
        <v>38</v>
      </c>
      <c r="D78" s="99"/>
      <c r="E78" s="99"/>
      <c r="F78" s="98"/>
      <c r="G78" s="99" t="s">
        <v>113</v>
      </c>
      <c r="H78" s="155" t="s">
        <v>261</v>
      </c>
      <c r="J78" s="156" t="s">
        <v>280</v>
      </c>
      <c r="K78" s="312"/>
      <c r="M78" t="s">
        <v>320</v>
      </c>
      <c r="P78" s="287">
        <v>115</v>
      </c>
      <c r="R78" s="148">
        <f>+X$45</f>
        <v>38720</v>
      </c>
      <c r="T78" s="203" t="s">
        <v>63</v>
      </c>
      <c r="U78" s="113"/>
      <c r="V78" s="2"/>
      <c r="W78" s="2"/>
      <c r="X78" s="136"/>
    </row>
    <row r="79" spans="2:39" ht="25.5">
      <c r="B79" s="323" t="s">
        <v>286</v>
      </c>
      <c r="C79" s="98">
        <v>38</v>
      </c>
      <c r="D79" s="99"/>
      <c r="E79" s="99"/>
      <c r="F79" s="98"/>
      <c r="G79" s="99" t="s">
        <v>113</v>
      </c>
      <c r="H79" s="99"/>
      <c r="J79" s="156" t="s">
        <v>280</v>
      </c>
      <c r="K79" s="312" t="s">
        <v>287</v>
      </c>
      <c r="R79" s="148">
        <f>+X$45</f>
        <v>38720</v>
      </c>
      <c r="T79" s="203" t="s">
        <v>63</v>
      </c>
      <c r="U79" s="113"/>
      <c r="V79" s="156"/>
      <c r="W79" s="156"/>
      <c r="X79" s="270"/>
      <c r="Y79" s="57"/>
      <c r="AA79" s="57"/>
      <c r="AB79" s="57"/>
      <c r="AC79" s="57"/>
      <c r="AD79" s="57"/>
      <c r="AE79" s="57"/>
      <c r="AF79" s="306"/>
      <c r="AG79" s="57"/>
      <c r="AH79" s="294"/>
      <c r="AI79" s="57"/>
      <c r="AJ79" s="295"/>
      <c r="AK79" s="57"/>
      <c r="AL79" s="57"/>
      <c r="AM79" s="57"/>
    </row>
    <row r="80" spans="2:39" ht="12.75">
      <c r="B80" s="323" t="s">
        <v>285</v>
      </c>
      <c r="C80" s="98">
        <v>38</v>
      </c>
      <c r="D80" s="99"/>
      <c r="E80" s="99"/>
      <c r="F80" s="98"/>
      <c r="G80" s="99" t="s">
        <v>113</v>
      </c>
      <c r="H80" s="99"/>
      <c r="J80" s="156" t="s">
        <v>280</v>
      </c>
      <c r="K80" s="312"/>
      <c r="R80" s="148">
        <f>+X$45</f>
        <v>38720</v>
      </c>
      <c r="T80" s="203" t="s">
        <v>63</v>
      </c>
      <c r="U80" s="113"/>
      <c r="V80" s="156"/>
      <c r="W80" s="156"/>
      <c r="X80" s="270"/>
      <c r="Y80" s="57"/>
      <c r="AA80" s="57"/>
      <c r="AB80" s="57"/>
      <c r="AC80" s="57"/>
      <c r="AD80" s="57"/>
      <c r="AE80" s="57"/>
      <c r="AF80" s="306"/>
      <c r="AG80" s="57"/>
      <c r="AH80" s="294"/>
      <c r="AI80" s="57"/>
      <c r="AJ80" s="295"/>
      <c r="AK80" s="57"/>
      <c r="AL80" s="57"/>
      <c r="AM80" s="57"/>
    </row>
    <row r="81" spans="2:36" s="57" customFormat="1" ht="12.75">
      <c r="B81" s="307" t="s">
        <v>311</v>
      </c>
      <c r="C81" s="3"/>
      <c r="D81" s="291"/>
      <c r="E81" s="291"/>
      <c r="F81" s="3"/>
      <c r="G81" s="291"/>
      <c r="H81" s="291"/>
      <c r="J81" s="292" t="s">
        <v>283</v>
      </c>
      <c r="K81" s="316"/>
      <c r="M81" s="57" t="s">
        <v>314</v>
      </c>
      <c r="N81" s="57" t="s">
        <v>333</v>
      </c>
      <c r="O81" s="57" t="s">
        <v>334</v>
      </c>
      <c r="P81" s="288">
        <v>9779</v>
      </c>
      <c r="Q81" s="356">
        <v>38607</v>
      </c>
      <c r="R81" s="147">
        <f>+X$50</f>
        <v>38727</v>
      </c>
      <c r="S81" s="147"/>
      <c r="T81" s="293" t="s">
        <v>69</v>
      </c>
      <c r="U81" s="91"/>
      <c r="V81" s="156"/>
      <c r="W81" s="156"/>
      <c r="X81" s="270"/>
      <c r="AF81" s="306"/>
      <c r="AH81" s="294"/>
      <c r="AJ81" s="295"/>
    </row>
    <row r="82" spans="2:39" s="57" customFormat="1" ht="12.75">
      <c r="B82" s="307" t="s">
        <v>312</v>
      </c>
      <c r="C82" s="3"/>
      <c r="D82" s="291"/>
      <c r="E82" s="291"/>
      <c r="F82" s="3"/>
      <c r="G82" s="291"/>
      <c r="H82" s="291"/>
      <c r="J82" s="292" t="s">
        <v>283</v>
      </c>
      <c r="K82" s="316"/>
      <c r="M82" s="57" t="s">
        <v>315</v>
      </c>
      <c r="P82" s="288">
        <v>7310</v>
      </c>
      <c r="Q82" s="356"/>
      <c r="R82" s="147">
        <f>+X$50</f>
        <v>38727</v>
      </c>
      <c r="S82" s="147"/>
      <c r="T82" s="293" t="s">
        <v>69</v>
      </c>
      <c r="U82" s="91"/>
      <c r="V82" s="2"/>
      <c r="W82" s="2"/>
      <c r="X82" s="136"/>
      <c r="Y82"/>
      <c r="AA82" s="69"/>
      <c r="AB82"/>
      <c r="AC82"/>
      <c r="AD82"/>
      <c r="AE82"/>
      <c r="AF82" s="305"/>
      <c r="AG82"/>
      <c r="AH82" s="130"/>
      <c r="AI82"/>
      <c r="AJ82" s="134"/>
      <c r="AK82"/>
      <c r="AL82"/>
      <c r="AM82"/>
    </row>
    <row r="83" spans="2:39" s="57" customFormat="1" ht="12.75">
      <c r="B83" s="307" t="s">
        <v>313</v>
      </c>
      <c r="C83" s="3"/>
      <c r="D83" s="291"/>
      <c r="E83" s="291"/>
      <c r="F83" s="3"/>
      <c r="G83" s="291"/>
      <c r="H83" s="291"/>
      <c r="J83" s="292" t="s">
        <v>283</v>
      </c>
      <c r="K83" s="316"/>
      <c r="M83" s="57" t="s">
        <v>316</v>
      </c>
      <c r="N83" s="57" t="s">
        <v>335</v>
      </c>
      <c r="O83" s="57" t="s">
        <v>336</v>
      </c>
      <c r="P83" s="288">
        <v>9343</v>
      </c>
      <c r="Q83" s="356">
        <v>38596</v>
      </c>
      <c r="R83" s="147">
        <f>+X$50</f>
        <v>38727</v>
      </c>
      <c r="S83" s="147"/>
      <c r="T83" s="293" t="s">
        <v>69</v>
      </c>
      <c r="U83" s="91"/>
      <c r="V83" s="2"/>
      <c r="W83" s="2"/>
      <c r="X83" s="136"/>
      <c r="Y83"/>
      <c r="AA83" s="69"/>
      <c r="AB83"/>
      <c r="AC83"/>
      <c r="AD83"/>
      <c r="AE83"/>
      <c r="AF83" s="305"/>
      <c r="AG83"/>
      <c r="AH83" s="130"/>
      <c r="AI83"/>
      <c r="AJ83" s="134"/>
      <c r="AK83"/>
      <c r="AL83"/>
      <c r="AM83"/>
    </row>
    <row r="84" spans="2:39" s="57" customFormat="1" ht="12.75">
      <c r="B84" s="307" t="s">
        <v>337</v>
      </c>
      <c r="C84" s="3"/>
      <c r="D84" s="291"/>
      <c r="E84" s="291"/>
      <c r="F84" s="3"/>
      <c r="G84" s="291"/>
      <c r="H84" s="291"/>
      <c r="J84" s="292" t="s">
        <v>283</v>
      </c>
      <c r="K84" s="316"/>
      <c r="N84" s="57" t="s">
        <v>338</v>
      </c>
      <c r="O84" s="57" t="s">
        <v>336</v>
      </c>
      <c r="P84" s="288">
        <v>5760</v>
      </c>
      <c r="Q84" s="356"/>
      <c r="R84" s="147"/>
      <c r="S84" s="147"/>
      <c r="T84" s="293"/>
      <c r="U84" s="91"/>
      <c r="V84" s="2"/>
      <c r="W84" s="2"/>
      <c r="X84" s="136"/>
      <c r="Y84"/>
      <c r="AA84" s="69"/>
      <c r="AB84"/>
      <c r="AC84"/>
      <c r="AD84"/>
      <c r="AE84"/>
      <c r="AF84" s="305"/>
      <c r="AG84"/>
      <c r="AH84" s="130"/>
      <c r="AI84"/>
      <c r="AJ84" s="134"/>
      <c r="AK84"/>
      <c r="AL84"/>
      <c r="AM84"/>
    </row>
    <row r="85" spans="2:24" ht="12.75">
      <c r="B85" s="307" t="s">
        <v>321</v>
      </c>
      <c r="C85" s="3"/>
      <c r="D85" s="291"/>
      <c r="E85" s="291"/>
      <c r="F85" s="3"/>
      <c r="G85" s="291"/>
      <c r="H85" s="291"/>
      <c r="I85" s="57"/>
      <c r="J85" s="292" t="s">
        <v>283</v>
      </c>
      <c r="K85" s="316"/>
      <c r="L85" s="57"/>
      <c r="M85" s="57" t="s">
        <v>322</v>
      </c>
      <c r="N85" s="57"/>
      <c r="O85" s="57"/>
      <c r="P85" s="288">
        <v>1225</v>
      </c>
      <c r="Q85" s="356"/>
      <c r="R85" s="147">
        <f>+X$50</f>
        <v>38727</v>
      </c>
      <c r="S85" s="147"/>
      <c r="T85" s="293" t="s">
        <v>69</v>
      </c>
      <c r="U85" s="113"/>
      <c r="V85" s="2"/>
      <c r="W85" s="2"/>
      <c r="X85" s="136"/>
    </row>
    <row r="86" spans="2:24" ht="12.75">
      <c r="B86" s="327" t="s">
        <v>186</v>
      </c>
      <c r="C86" s="58"/>
      <c r="D86" s="94" t="s">
        <v>152</v>
      </c>
      <c r="E86" s="94"/>
      <c r="F86" s="58" t="s">
        <v>185</v>
      </c>
      <c r="G86" s="94">
        <v>48</v>
      </c>
      <c r="H86" s="94"/>
      <c r="I86" s="277" t="s">
        <v>113</v>
      </c>
      <c r="J86" s="56" t="s">
        <v>283</v>
      </c>
      <c r="K86" s="312"/>
      <c r="R86" s="148">
        <f>+X$63</f>
        <v>38748</v>
      </c>
      <c r="T86" s="219" t="s">
        <v>85</v>
      </c>
      <c r="U86" s="113"/>
      <c r="V86" s="2"/>
      <c r="W86" s="2"/>
      <c r="X86" s="136"/>
    </row>
    <row r="87" spans="2:24" ht="12.75">
      <c r="B87" s="327" t="s">
        <v>130</v>
      </c>
      <c r="C87" s="58"/>
      <c r="D87" s="93" t="s">
        <v>140</v>
      </c>
      <c r="E87" s="93"/>
      <c r="F87" s="58" t="s">
        <v>185</v>
      </c>
      <c r="G87" s="94">
        <v>96</v>
      </c>
      <c r="H87" s="94"/>
      <c r="J87" s="56" t="s">
        <v>283</v>
      </c>
      <c r="K87" s="312"/>
      <c r="R87" s="148">
        <f aca="true" t="shared" si="5" ref="R87:R99">+X$63</f>
        <v>38748</v>
      </c>
      <c r="T87" s="219" t="s">
        <v>85</v>
      </c>
      <c r="U87" s="113"/>
      <c r="V87" s="2"/>
      <c r="W87" s="2"/>
      <c r="X87" s="136"/>
    </row>
    <row r="88" spans="2:24" ht="12.75">
      <c r="B88" s="327" t="s">
        <v>131</v>
      </c>
      <c r="C88" s="58"/>
      <c r="D88" s="93" t="s">
        <v>141</v>
      </c>
      <c r="E88" s="93"/>
      <c r="F88" s="58" t="s">
        <v>185</v>
      </c>
      <c r="G88" s="94">
        <v>96</v>
      </c>
      <c r="H88" s="94"/>
      <c r="J88" s="56" t="s">
        <v>283</v>
      </c>
      <c r="K88" s="312"/>
      <c r="R88" s="148">
        <f t="shared" si="5"/>
        <v>38748</v>
      </c>
      <c r="T88" s="219" t="s">
        <v>85</v>
      </c>
      <c r="U88" s="113"/>
      <c r="V88" s="2"/>
      <c r="W88" s="2"/>
      <c r="X88" s="136"/>
    </row>
    <row r="89" spans="2:24" ht="12.75">
      <c r="B89" s="327" t="s">
        <v>132</v>
      </c>
      <c r="C89" s="58"/>
      <c r="D89" s="94" t="s">
        <v>142</v>
      </c>
      <c r="E89" s="94"/>
      <c r="F89" s="58" t="s">
        <v>185</v>
      </c>
      <c r="G89" s="94">
        <v>96</v>
      </c>
      <c r="H89" s="94"/>
      <c r="I89" s="277" t="s">
        <v>113</v>
      </c>
      <c r="J89" s="56" t="s">
        <v>283</v>
      </c>
      <c r="K89" s="312"/>
      <c r="R89" s="148">
        <f t="shared" si="5"/>
        <v>38748</v>
      </c>
      <c r="T89" s="219" t="s">
        <v>85</v>
      </c>
      <c r="U89" s="113"/>
      <c r="V89" s="2"/>
      <c r="W89" s="2"/>
      <c r="X89" s="136"/>
    </row>
    <row r="90" spans="2:24" ht="12.75">
      <c r="B90" s="327" t="s">
        <v>133</v>
      </c>
      <c r="C90" s="58"/>
      <c r="D90" s="94" t="s">
        <v>143</v>
      </c>
      <c r="E90" s="94"/>
      <c r="F90" s="58" t="s">
        <v>185</v>
      </c>
      <c r="G90" s="94">
        <v>48</v>
      </c>
      <c r="H90" s="94"/>
      <c r="I90" s="277" t="s">
        <v>113</v>
      </c>
      <c r="J90" s="56" t="s">
        <v>283</v>
      </c>
      <c r="K90" s="312"/>
      <c r="R90" s="148">
        <f t="shared" si="5"/>
        <v>38748</v>
      </c>
      <c r="T90" s="219" t="s">
        <v>85</v>
      </c>
      <c r="U90" s="113"/>
      <c r="V90" s="2"/>
      <c r="W90" s="2"/>
      <c r="X90" s="136"/>
    </row>
    <row r="91" spans="2:24" ht="12.75">
      <c r="B91" s="327" t="s">
        <v>134</v>
      </c>
      <c r="C91" s="58"/>
      <c r="D91" s="94" t="s">
        <v>144</v>
      </c>
      <c r="E91" s="94"/>
      <c r="F91" s="58" t="s">
        <v>185</v>
      </c>
      <c r="G91" s="94">
        <v>96</v>
      </c>
      <c r="H91" s="94"/>
      <c r="I91" s="277" t="s">
        <v>113</v>
      </c>
      <c r="J91" s="156" t="s">
        <v>280</v>
      </c>
      <c r="K91" s="312"/>
      <c r="R91" s="148">
        <f t="shared" si="5"/>
        <v>38748</v>
      </c>
      <c r="T91" s="219" t="s">
        <v>85</v>
      </c>
      <c r="U91" s="113"/>
      <c r="V91" s="2"/>
      <c r="W91" s="2"/>
      <c r="X91" s="136"/>
    </row>
    <row r="92" spans="2:21" ht="12.75">
      <c r="B92" s="327" t="s">
        <v>135</v>
      </c>
      <c r="C92" s="58"/>
      <c r="D92" s="94" t="s">
        <v>145</v>
      </c>
      <c r="E92" s="94"/>
      <c r="F92" s="58" t="s">
        <v>185</v>
      </c>
      <c r="G92" s="94">
        <v>96</v>
      </c>
      <c r="H92" s="94"/>
      <c r="I92" s="277" t="s">
        <v>113</v>
      </c>
      <c r="J92" s="56" t="s">
        <v>283</v>
      </c>
      <c r="K92" s="312"/>
      <c r="R92" s="148">
        <f t="shared" si="5"/>
        <v>38748</v>
      </c>
      <c r="T92" s="219" t="s">
        <v>85</v>
      </c>
      <c r="U92" s="113"/>
    </row>
    <row r="93" spans="2:21" ht="12.75">
      <c r="B93" s="327" t="s">
        <v>136</v>
      </c>
      <c r="C93" s="58"/>
      <c r="D93" s="94" t="s">
        <v>146</v>
      </c>
      <c r="E93" s="94"/>
      <c r="F93" s="58" t="s">
        <v>185</v>
      </c>
      <c r="G93" s="94">
        <v>96</v>
      </c>
      <c r="H93" s="94"/>
      <c r="I93" s="277" t="s">
        <v>113</v>
      </c>
      <c r="J93" s="56" t="s">
        <v>283</v>
      </c>
      <c r="K93" s="312"/>
      <c r="R93" s="148">
        <f t="shared" si="5"/>
        <v>38748</v>
      </c>
      <c r="T93" s="219" t="s">
        <v>85</v>
      </c>
      <c r="U93" s="113"/>
    </row>
    <row r="94" spans="2:21" ht="12.75">
      <c r="B94" s="327" t="s">
        <v>137</v>
      </c>
      <c r="C94" s="58"/>
      <c r="D94" s="93" t="s">
        <v>147</v>
      </c>
      <c r="E94" s="93"/>
      <c r="F94" s="58" t="s">
        <v>185</v>
      </c>
      <c r="G94" s="94">
        <v>48</v>
      </c>
      <c r="H94" s="94"/>
      <c r="J94" s="56" t="s">
        <v>283</v>
      </c>
      <c r="K94" s="312"/>
      <c r="R94" s="148">
        <f t="shared" si="5"/>
        <v>38748</v>
      </c>
      <c r="T94" s="219" t="s">
        <v>85</v>
      </c>
      <c r="U94" s="113"/>
    </row>
    <row r="95" spans="2:21" ht="12.75">
      <c r="B95" s="327" t="s">
        <v>246</v>
      </c>
      <c r="C95" s="58"/>
      <c r="D95" s="94" t="s">
        <v>148</v>
      </c>
      <c r="E95" s="94"/>
      <c r="F95" s="58" t="s">
        <v>185</v>
      </c>
      <c r="G95" s="94">
        <v>96</v>
      </c>
      <c r="H95" s="94"/>
      <c r="I95" s="277" t="s">
        <v>113</v>
      </c>
      <c r="J95" s="56" t="s">
        <v>283</v>
      </c>
      <c r="K95" s="312"/>
      <c r="R95" s="148">
        <f t="shared" si="5"/>
        <v>38748</v>
      </c>
      <c r="T95" s="219" t="s">
        <v>85</v>
      </c>
      <c r="U95" s="113"/>
    </row>
    <row r="96" spans="2:21" ht="12.75">
      <c r="B96" s="327" t="s">
        <v>138</v>
      </c>
      <c r="C96" s="58"/>
      <c r="D96" s="94" t="s">
        <v>149</v>
      </c>
      <c r="E96" s="94"/>
      <c r="F96" s="58" t="s">
        <v>185</v>
      </c>
      <c r="G96" s="94">
        <v>96</v>
      </c>
      <c r="H96" s="94"/>
      <c r="I96" s="277" t="s">
        <v>113</v>
      </c>
      <c r="J96" s="56" t="s">
        <v>283</v>
      </c>
      <c r="K96" s="312"/>
      <c r="R96" s="148">
        <f t="shared" si="5"/>
        <v>38748</v>
      </c>
      <c r="T96" s="219" t="s">
        <v>85</v>
      </c>
      <c r="U96" s="114"/>
    </row>
    <row r="97" spans="2:21" ht="12.75">
      <c r="B97" s="327" t="s">
        <v>139</v>
      </c>
      <c r="C97" s="58"/>
      <c r="D97" s="94" t="s">
        <v>150</v>
      </c>
      <c r="E97" s="94"/>
      <c r="F97" s="58" t="s">
        <v>185</v>
      </c>
      <c r="G97" s="94">
        <v>192</v>
      </c>
      <c r="H97" s="94"/>
      <c r="I97" s="277" t="s">
        <v>113</v>
      </c>
      <c r="J97" s="56" t="s">
        <v>283</v>
      </c>
      <c r="K97" s="312"/>
      <c r="R97" s="148">
        <f t="shared" si="5"/>
        <v>38748</v>
      </c>
      <c r="T97" s="219" t="s">
        <v>85</v>
      </c>
      <c r="U97" s="114"/>
    </row>
    <row r="98" spans="2:21" ht="12.75">
      <c r="B98" s="327" t="s">
        <v>247</v>
      </c>
      <c r="C98" s="58"/>
      <c r="D98" s="94" t="s">
        <v>151</v>
      </c>
      <c r="E98" s="94"/>
      <c r="F98" s="58" t="s">
        <v>185</v>
      </c>
      <c r="G98" s="94">
        <v>768</v>
      </c>
      <c r="H98" s="94"/>
      <c r="I98" s="277" t="s">
        <v>113</v>
      </c>
      <c r="J98" s="156" t="s">
        <v>280</v>
      </c>
      <c r="K98" s="312"/>
      <c r="R98" s="148">
        <f t="shared" si="5"/>
        <v>38748</v>
      </c>
      <c r="T98" s="219" t="s">
        <v>85</v>
      </c>
      <c r="U98" s="112"/>
    </row>
    <row r="99" spans="2:20" ht="12.75">
      <c r="B99" s="327" t="s">
        <v>248</v>
      </c>
      <c r="C99" s="58">
        <v>55</v>
      </c>
      <c r="D99" s="94" t="s">
        <v>161</v>
      </c>
      <c r="E99" s="94"/>
      <c r="F99" s="58"/>
      <c r="G99" s="94">
        <v>2</v>
      </c>
      <c r="H99" s="241"/>
      <c r="I99" s="277" t="s">
        <v>113</v>
      </c>
      <c r="J99" s="56" t="s">
        <v>283</v>
      </c>
      <c r="K99" s="312"/>
      <c r="R99" s="148">
        <f t="shared" si="5"/>
        <v>38748</v>
      </c>
      <c r="T99" s="219" t="s">
        <v>85</v>
      </c>
    </row>
    <row r="100" spans="2:20" ht="12.75">
      <c r="B100" s="311"/>
      <c r="C100" s="1"/>
      <c r="D100" s="253"/>
      <c r="E100" s="253"/>
      <c r="F100" s="1"/>
      <c r="G100" s="253"/>
      <c r="K100" s="312"/>
      <c r="T100" s="91"/>
    </row>
    <row r="101" spans="2:20" ht="12.75">
      <c r="B101" s="311"/>
      <c r="C101" s="1"/>
      <c r="D101" s="253"/>
      <c r="E101" s="253"/>
      <c r="F101" s="1"/>
      <c r="G101" s="253"/>
      <c r="K101" s="312"/>
      <c r="T101" s="91"/>
    </row>
    <row r="102" spans="2:20" ht="12.75">
      <c r="B102" s="311"/>
      <c r="C102" s="1"/>
      <c r="D102" s="253"/>
      <c r="E102" s="253"/>
      <c r="F102" s="1"/>
      <c r="G102" s="253"/>
      <c r="K102" s="312"/>
      <c r="T102" s="92"/>
    </row>
    <row r="103" spans="2:20" ht="12.75">
      <c r="B103" s="311"/>
      <c r="C103" s="1"/>
      <c r="D103" s="253"/>
      <c r="E103" s="253"/>
      <c r="F103" s="1"/>
      <c r="G103" s="253"/>
      <c r="K103" s="312"/>
      <c r="T103" s="59"/>
    </row>
    <row r="104" spans="2:20" ht="12.75">
      <c r="B104" s="311"/>
      <c r="C104" s="1"/>
      <c r="D104" s="253"/>
      <c r="E104" s="253"/>
      <c r="F104" s="1"/>
      <c r="G104" s="253"/>
      <c r="K104" s="312"/>
      <c r="T104" s="2"/>
    </row>
    <row r="105" spans="2:11" ht="12.75">
      <c r="B105" s="311"/>
      <c r="C105" s="1"/>
      <c r="D105" s="253"/>
      <c r="E105" s="253"/>
      <c r="F105" s="1"/>
      <c r="G105" s="253"/>
      <c r="K105" s="312"/>
    </row>
    <row r="106" spans="2:11" ht="12.75">
      <c r="B106" s="1"/>
      <c r="C106" s="1"/>
      <c r="D106" s="253"/>
      <c r="E106" s="253"/>
      <c r="F106" s="1"/>
      <c r="G106" s="253"/>
      <c r="K106" s="312"/>
    </row>
    <row r="107" spans="2:11" ht="12.75">
      <c r="B107" s="1"/>
      <c r="C107" s="1"/>
      <c r="D107" s="253"/>
      <c r="E107" s="253"/>
      <c r="F107" s="1"/>
      <c r="G107" s="253"/>
      <c r="K107" s="312"/>
    </row>
    <row r="108" spans="2:11" ht="12.75">
      <c r="B108" s="1"/>
      <c r="C108" s="1"/>
      <c r="D108" s="253"/>
      <c r="E108" s="253"/>
      <c r="F108" s="1"/>
      <c r="G108" s="253"/>
      <c r="K108" s="312"/>
    </row>
    <row r="109" spans="2:11" ht="12.75">
      <c r="B109" s="1"/>
      <c r="C109" s="1"/>
      <c r="D109" s="253"/>
      <c r="E109" s="253"/>
      <c r="F109" s="1"/>
      <c r="G109" s="253"/>
      <c r="K109" s="312"/>
    </row>
    <row r="110" spans="2:11" ht="12.75">
      <c r="B110" s="1"/>
      <c r="C110" s="1"/>
      <c r="D110" s="253"/>
      <c r="E110" s="253"/>
      <c r="F110" s="1"/>
      <c r="G110" s="253"/>
      <c r="K110" s="312"/>
    </row>
    <row r="111" spans="2:11" ht="12.75">
      <c r="B111" s="1"/>
      <c r="C111" s="1"/>
      <c r="D111" s="253"/>
      <c r="E111" s="253"/>
      <c r="F111" s="1"/>
      <c r="G111" s="253"/>
      <c r="K111" s="312"/>
    </row>
    <row r="112" spans="2:11" ht="12.75">
      <c r="B112" s="1"/>
      <c r="C112" s="1"/>
      <c r="D112" s="253"/>
      <c r="E112" s="253"/>
      <c r="F112" s="1"/>
      <c r="G112" s="253"/>
      <c r="K112" s="312"/>
    </row>
    <row r="113" spans="2:11" ht="12.75">
      <c r="B113" s="1"/>
      <c r="C113" s="1"/>
      <c r="D113" s="253"/>
      <c r="E113" s="253"/>
      <c r="F113" s="1"/>
      <c r="G113" s="253"/>
      <c r="K113" s="312"/>
    </row>
    <row r="114" ht="12.75">
      <c r="K114" s="312"/>
    </row>
    <row r="115" ht="12.75">
      <c r="K115" s="312"/>
    </row>
    <row r="116" ht="12.75">
      <c r="K116" s="312"/>
    </row>
    <row r="117" ht="12.75">
      <c r="K117" s="312"/>
    </row>
    <row r="118" ht="12.75">
      <c r="K118" s="312"/>
    </row>
    <row r="119" ht="12.75">
      <c r="K119" s="312"/>
    </row>
    <row r="120" ht="12.75">
      <c r="K120" s="312"/>
    </row>
    <row r="121" ht="12.75">
      <c r="K121" s="312"/>
    </row>
    <row r="122" ht="12.75">
      <c r="K122" s="312"/>
    </row>
    <row r="123" ht="12.75">
      <c r="K123" s="312"/>
    </row>
    <row r="124" ht="12.75">
      <c r="K124" s="312"/>
    </row>
    <row r="125" ht="12.75">
      <c r="K125" s="312"/>
    </row>
    <row r="126" ht="12.75">
      <c r="K126" s="312"/>
    </row>
    <row r="127" ht="12.75">
      <c r="K127" s="312"/>
    </row>
    <row r="128" ht="12.75">
      <c r="K128" s="312"/>
    </row>
    <row r="129" ht="12.75">
      <c r="K129" s="312"/>
    </row>
    <row r="130" ht="12.75">
      <c r="K130" s="312"/>
    </row>
    <row r="131" ht="12.75">
      <c r="K131" s="312"/>
    </row>
    <row r="132" ht="12.75">
      <c r="K132" s="312"/>
    </row>
    <row r="133" ht="12.75">
      <c r="K133" s="312"/>
    </row>
    <row r="134" ht="12.75">
      <c r="K134" s="312"/>
    </row>
    <row r="135" ht="12.75">
      <c r="K135" s="312"/>
    </row>
    <row r="136" ht="12.75">
      <c r="K136" s="312"/>
    </row>
    <row r="137" ht="12.75">
      <c r="K137" s="312"/>
    </row>
    <row r="138" ht="12.75">
      <c r="K138" s="312"/>
    </row>
    <row r="139" ht="12.75">
      <c r="K139" s="312"/>
    </row>
    <row r="140" ht="12.75">
      <c r="K140" s="312"/>
    </row>
    <row r="141" ht="12.75">
      <c r="K141" s="312"/>
    </row>
    <row r="142" ht="12.75">
      <c r="K142" s="312"/>
    </row>
    <row r="143" ht="12.75">
      <c r="K143" s="312"/>
    </row>
    <row r="144" ht="12.75">
      <c r="K144" s="312"/>
    </row>
    <row r="145" ht="12.75">
      <c r="K145" s="312"/>
    </row>
    <row r="146" ht="12.75">
      <c r="K146" s="312"/>
    </row>
    <row r="147" ht="12.75">
      <c r="K147" s="312"/>
    </row>
    <row r="148" ht="12.75">
      <c r="K148" s="312"/>
    </row>
    <row r="149" ht="12.75">
      <c r="K149" s="312"/>
    </row>
    <row r="150" ht="12.75">
      <c r="K150" s="312"/>
    </row>
    <row r="151" ht="12.75">
      <c r="K151" s="312"/>
    </row>
    <row r="152" ht="12.75">
      <c r="K152" s="312"/>
    </row>
    <row r="153" ht="12.75">
      <c r="K153" s="312"/>
    </row>
    <row r="154" ht="12.75">
      <c r="K154" s="312"/>
    </row>
    <row r="155" ht="12.75">
      <c r="K155" s="312"/>
    </row>
    <row r="156" ht="12.75">
      <c r="K156" s="312"/>
    </row>
    <row r="157" ht="12.75">
      <c r="K157" s="312"/>
    </row>
    <row r="158" ht="12.75">
      <c r="K158" s="312"/>
    </row>
    <row r="159" ht="12.75">
      <c r="K159" s="312"/>
    </row>
    <row r="160" ht="12.75">
      <c r="K160" s="312"/>
    </row>
    <row r="161" ht="12.75">
      <c r="K161" s="312"/>
    </row>
    <row r="162" ht="12.75">
      <c r="K162" s="312"/>
    </row>
    <row r="163" ht="12.75">
      <c r="K163" s="312"/>
    </row>
    <row r="164" ht="12.75">
      <c r="K164" s="312"/>
    </row>
    <row r="165" ht="12.75">
      <c r="K165" s="312"/>
    </row>
  </sheetData>
  <printOptions gridLines="1"/>
  <pageMargins left="0.28" right="0.11" top="0.72" bottom="0.29" header="0.51" footer="0.13"/>
  <pageSetup fitToHeight="2" fitToWidth="1" horizontalDpi="300" verticalDpi="300" orientation="landscape" paperSize="119" scale="57" r:id="rId1"/>
  <headerFooter alignWithMargins="0">
    <oddFooter xml:space="preserve">&amp;C&amp;14Page &amp;P of &amp;N&amp;R&amp;14&amp;F    &amp;D    &amp;T&amp;10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2005-08-22T15:42:04Z</cp:lastPrinted>
  <dcterms:created xsi:type="dcterms:W3CDTF">2002-03-21T16:35:03Z</dcterms:created>
  <dcterms:modified xsi:type="dcterms:W3CDTF">2005-08-22T15:43:09Z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