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75" yWindow="65071" windowWidth="1845" windowHeight="15870" tabRatio="622" activeTab="0"/>
  </bookViews>
  <sheets>
    <sheet name="ESTIMATE" sheetId="1" r:id="rId1"/>
    <sheet name="Materials and supplies" sheetId="2" r:id="rId2"/>
    <sheet name="Calculations" sheetId="3" r:id="rId3"/>
  </sheets>
  <definedNames>
    <definedName name="emem">'ESTIMATE'!$N$6</definedName>
    <definedName name="ms">'ESTIMATE'!#REF!</definedName>
    <definedName name="msx">'ESTIMATE'!#REF!</definedName>
    <definedName name="ornlem">'ESTIMATE'!#REF!</definedName>
    <definedName name="ot">'ESTIMATE'!#REF!</definedName>
    <definedName name="stk">'ESTIMATE'!#REF!</definedName>
    <definedName name="trvl">'ESTIMATE'!#REF!</definedName>
    <definedName name="wrn.Project._.Report." hidden="1">{#N/A,#N/A,TRUE,"Project Summary";#N/A,#N/A,TRUE,"Mechanical Design";#N/A,#N/A,TRUE,"WAF Numbers";#N/A,#N/A,TRUE,"Mechanical Fab FY 98";#N/A,#N/A,TRUE,"Mechanical Fab FY 99";#N/A,#N/A,TRUE,"Electrical Estimate";#N/A,#N/A,TRUE,"Procurements FY 98";#N/A,#N/A,TRUE,"Procurements FY 99"}</definedName>
  </definedNames>
  <calcPr fullCalcOnLoad="1"/>
</workbook>
</file>

<file path=xl/sharedStrings.xml><?xml version="1.0" encoding="utf-8"?>
<sst xmlns="http://schemas.openxmlformats.org/spreadsheetml/2006/main" count="49" uniqueCount="49">
  <si>
    <t>TASK DESCRIPTION</t>
  </si>
  <si>
    <t>TOTAL</t>
  </si>
  <si>
    <t>Task ID</t>
  </si>
  <si>
    <t>Start Date</t>
  </si>
  <si>
    <t>RM2</t>
  </si>
  <si>
    <t>RM3</t>
  </si>
  <si>
    <t>FY07$K</t>
  </si>
  <si>
    <t>HOURS</t>
  </si>
  <si>
    <t>WBS:=</t>
  </si>
  <si>
    <t>Title=</t>
  </si>
  <si>
    <t>Job Manager=</t>
  </si>
  <si>
    <t>Job Number=</t>
  </si>
  <si>
    <t>Rough Estimate Total (in FY07$)</t>
  </si>
  <si>
    <t>ncsx startup</t>
  </si>
  <si>
    <t>Gentile</t>
  </si>
  <si>
    <t>Startup</t>
  </si>
  <si>
    <t>ORNL EM</t>
  </si>
  <si>
    <t>ORNL DSN</t>
  </si>
  <si>
    <t>35 TRVL</t>
  </si>
  <si>
    <t>41 MS</t>
  </si>
  <si>
    <t>48 MS</t>
  </si>
  <si>
    <t>37 STK</t>
  </si>
  <si>
    <t>31 OT</t>
  </si>
  <si>
    <t>Documentation</t>
  </si>
  <si>
    <t>ECP-53 baseline</t>
  </si>
  <si>
    <t>EM EM</t>
  </si>
  <si>
    <t>EM SM</t>
  </si>
  <si>
    <t>EM SB</t>
  </si>
  <si>
    <t>EM TB</t>
  </si>
  <si>
    <t>EA EM</t>
  </si>
  <si>
    <t>EA SB</t>
  </si>
  <si>
    <t>EE EM</t>
  </si>
  <si>
    <t>EE SM</t>
  </si>
  <si>
    <t>EE SB</t>
  </si>
  <si>
    <t>EE TB</t>
  </si>
  <si>
    <t>EC EM</t>
  </si>
  <si>
    <t>EC SB</t>
  </si>
  <si>
    <t>EC TB</t>
  </si>
  <si>
    <t>manweeks</t>
  </si>
  <si>
    <t>1.0 fte Engineer</t>
  </si>
  <si>
    <t>1.0 fte Senior L&amp;S</t>
  </si>
  <si>
    <t>1.0 Project Engineer (wayne already at 75% in wbs82</t>
  </si>
  <si>
    <t>2.0 Machine technicians @ 85%</t>
  </si>
  <si>
    <t>1.0 FCPC Tech @75%</t>
  </si>
  <si>
    <t>1.0 Cryo sysw tech @75%</t>
  </si>
  <si>
    <t>1.0 AC power Engr @75%</t>
  </si>
  <si>
    <t>1.0 Computer Engr @75%</t>
  </si>
  <si>
    <t xml:space="preserve"> 1.0 Test director/physict in charge (PIC) @100%</t>
  </si>
  <si>
    <t>1.0 Chief Operations Engineer (COE) @85%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</si>
</sst>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_);[Red]\(&quot;$&quot;#,##0.0\)"/>
    <numFmt numFmtId="167" formatCode="0.0"/>
    <numFmt numFmtId="168" formatCode="0.000"/>
    <numFmt numFmtId="169" formatCode="&quot;$&quot;#,##0.00"/>
    <numFmt numFmtId="170" formatCode="&quot;$&quot;#,##0.0"/>
    <numFmt numFmtId="171" formatCode="&quot;$&quot;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2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"/>
      <family val="0"/>
    </font>
    <font>
      <sz val="9"/>
      <color indexed="12"/>
      <name val="Times"/>
      <family val="0"/>
    </font>
    <font>
      <sz val="9"/>
      <name val="Helv"/>
      <family val="0"/>
    </font>
    <font>
      <u val="single"/>
      <sz val="9"/>
      <name val="Times"/>
      <family val="0"/>
    </font>
    <font>
      <sz val="14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Verdana"/>
      <family val="0"/>
    </font>
    <font>
      <sz val="9"/>
      <name val="Geneva"/>
      <family val="0"/>
    </font>
    <font>
      <b/>
      <sz val="9"/>
      <color indexed="10"/>
      <name val="Times"/>
      <family val="0"/>
    </font>
    <font>
      <b/>
      <sz val="9"/>
      <color indexed="8"/>
      <name val="Times"/>
      <family val="0"/>
    </font>
    <font>
      <b/>
      <sz val="9"/>
      <name val="Times"/>
      <family val="0"/>
    </font>
    <font>
      <b/>
      <u val="single"/>
      <sz val="9"/>
      <name val="Helv"/>
      <family val="0"/>
    </font>
    <font>
      <b/>
      <u val="single"/>
      <sz val="9"/>
      <name val="Times"/>
      <family val="0"/>
    </font>
    <font>
      <sz val="8"/>
      <name val="Geneva"/>
      <family val="0"/>
    </font>
    <font>
      <sz val="9"/>
      <color indexed="22"/>
      <name val="Times"/>
      <family val="0"/>
    </font>
    <font>
      <b/>
      <u val="single"/>
      <sz val="10"/>
      <color indexed="10"/>
      <name val="Times"/>
      <family val="0"/>
    </font>
    <font>
      <b/>
      <u val="single"/>
      <sz val="10"/>
      <name val="Times"/>
      <family val="0"/>
    </font>
    <font>
      <sz val="8"/>
      <color indexed="55"/>
      <name val="Times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horizontal="centerContinuous" vertical="top"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5" fontId="4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15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13" fillId="0" borderId="8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0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21" fillId="0" borderId="1" xfId="0" applyFont="1" applyBorder="1" applyAlignment="1">
      <alignment horizontal="centerContinuous"/>
    </xf>
    <xf numFmtId="171" fontId="4" fillId="0" borderId="0" xfId="0" applyNumberFormat="1" applyFont="1" applyAlignment="1">
      <alignment/>
    </xf>
    <xf numFmtId="171" fontId="4" fillId="2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0" fontId="22" fillId="4" borderId="6" xfId="0" applyFont="1" applyFill="1" applyBorder="1" applyAlignment="1">
      <alignment/>
    </xf>
    <xf numFmtId="0" fontId="22" fillId="4" borderId="7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17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171" fontId="4" fillId="0" borderId="2" xfId="0" applyNumberFormat="1" applyFont="1" applyBorder="1" applyAlignment="1">
      <alignment/>
    </xf>
    <xf numFmtId="0" fontId="17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0" fontId="16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7" xfId="0" applyFont="1" applyBorder="1" applyAlignment="1">
      <alignment/>
    </xf>
    <xf numFmtId="0" fontId="4" fillId="3" borderId="7" xfId="0" applyFont="1" applyFill="1" applyBorder="1" applyAlignment="1">
      <alignment/>
    </xf>
    <xf numFmtId="171" fontId="4" fillId="0" borderId="7" xfId="0" applyNumberFormat="1" applyFont="1" applyBorder="1" applyAlignment="1">
      <alignment/>
    </xf>
    <xf numFmtId="0" fontId="17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17" fillId="0" borderId="6" xfId="0" applyFont="1" applyFill="1" applyBorder="1" applyAlignment="1">
      <alignment/>
    </xf>
    <xf numFmtId="171" fontId="4" fillId="0" borderId="11" xfId="0" applyNumberFormat="1" applyFont="1" applyBorder="1" applyAlignment="1">
      <alignment/>
    </xf>
    <xf numFmtId="173" fontId="4" fillId="0" borderId="0" xfId="17" applyNumberFormat="1" applyFont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1" fontId="6" fillId="0" borderId="7" xfId="0" applyNumberFormat="1" applyFont="1" applyBorder="1" applyAlignment="1">
      <alignment/>
    </xf>
    <xf numFmtId="173" fontId="4" fillId="0" borderId="0" xfId="17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utlin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showZeros="0" tabSelected="1" zoomScale="115" zoomScaleNormal="115" workbookViewId="0" topLeftCell="A1">
      <selection activeCell="O27" sqref="O27"/>
    </sheetView>
  </sheetViews>
  <sheetFormatPr defaultColWidth="9.00390625" defaultRowHeight="12.75"/>
  <cols>
    <col min="1" max="2" width="2.125" style="1" customWidth="1"/>
    <col min="3" max="3" width="40.00390625" style="1" customWidth="1"/>
    <col min="4" max="4" width="9.00390625" style="1" customWidth="1"/>
    <col min="5" max="5" width="3.75390625" style="11" customWidth="1"/>
    <col min="6" max="6" width="4.25390625" style="1" customWidth="1"/>
    <col min="7" max="11" width="4.875" style="1" customWidth="1"/>
    <col min="12" max="13" width="1.75390625" style="1" customWidth="1"/>
    <col min="14" max="24" width="4.875" style="1" customWidth="1"/>
    <col min="25" max="26" width="2.375" style="1" customWidth="1"/>
    <col min="27" max="27" width="6.00390625" style="1" customWidth="1"/>
    <col min="28" max="28" width="1.37890625" style="1" customWidth="1"/>
    <col min="29" max="29" width="1.37890625" style="21" customWidth="1"/>
    <col min="30" max="30" width="9.75390625" style="1" customWidth="1"/>
    <col min="31" max="31" width="8.875" style="1" customWidth="1"/>
    <col min="32" max="32" width="10.00390625" style="1" customWidth="1"/>
    <col min="33" max="16384" width="5.00390625" style="1" customWidth="1"/>
  </cols>
  <sheetData>
    <row r="1" spans="1:28" ht="12">
      <c r="A1" s="3"/>
      <c r="B1" s="4"/>
      <c r="C1" s="27" t="s">
        <v>8</v>
      </c>
      <c r="D1" s="4">
        <v>85</v>
      </c>
      <c r="E1" s="2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12">
      <c r="A2" s="6"/>
      <c r="B2" s="7"/>
      <c r="C2" s="29" t="s">
        <v>11</v>
      </c>
      <c r="D2" s="7">
        <v>8501</v>
      </c>
      <c r="E2" s="3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</row>
    <row r="3" spans="1:28" ht="12">
      <c r="A3" s="6"/>
      <c r="B3" s="7"/>
      <c r="C3" s="29" t="s">
        <v>9</v>
      </c>
      <c r="D3" s="7" t="s">
        <v>13</v>
      </c>
      <c r="E3" s="3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</row>
    <row r="4" spans="1:28" ht="12.75" thickBot="1">
      <c r="A4" s="6"/>
      <c r="B4" s="7"/>
      <c r="C4" s="29" t="s">
        <v>10</v>
      </c>
      <c r="D4" s="7" t="s">
        <v>14</v>
      </c>
      <c r="E4" s="3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</row>
    <row r="5" spans="1:28" ht="12.75">
      <c r="A5" s="6"/>
      <c r="B5" s="7"/>
      <c r="C5" s="7"/>
      <c r="D5" s="7"/>
      <c r="E5" s="30"/>
      <c r="F5" s="7"/>
      <c r="G5" s="45" t="s">
        <v>6</v>
      </c>
      <c r="H5" s="46"/>
      <c r="I5" s="46"/>
      <c r="J5" s="46"/>
      <c r="K5" s="47"/>
      <c r="L5" s="48" t="s">
        <v>7</v>
      </c>
      <c r="M5" s="46"/>
      <c r="N5" s="46"/>
      <c r="O5" s="46"/>
      <c r="P5" s="46"/>
      <c r="Q5" s="46"/>
      <c r="R5" s="46"/>
      <c r="S5" s="46"/>
      <c r="T5" s="46"/>
      <c r="U5" s="36"/>
      <c r="V5" s="36"/>
      <c r="W5" s="36"/>
      <c r="X5" s="36"/>
      <c r="Y5" s="36"/>
      <c r="Z5" s="36"/>
      <c r="AA5" s="36"/>
      <c r="AB5" s="37"/>
    </row>
    <row r="6" spans="1:30" ht="9.75" customHeight="1" thickBot="1">
      <c r="A6" s="6"/>
      <c r="B6" s="7"/>
      <c r="C6" s="31"/>
      <c r="D6" s="31"/>
      <c r="E6" s="32"/>
      <c r="F6" s="31"/>
      <c r="G6" s="52">
        <v>1308</v>
      </c>
      <c r="H6" s="53">
        <v>1000</v>
      </c>
      <c r="I6" s="53">
        <v>1716</v>
      </c>
      <c r="J6" s="53">
        <v>1716</v>
      </c>
      <c r="K6" s="54">
        <v>1716</v>
      </c>
      <c r="L6" s="52">
        <v>168.7</v>
      </c>
      <c r="M6" s="53">
        <v>168.7</v>
      </c>
      <c r="N6" s="53">
        <v>156.5</v>
      </c>
      <c r="O6" s="53">
        <v>128.59</v>
      </c>
      <c r="P6" s="53">
        <v>108.44</v>
      </c>
      <c r="Q6" s="53">
        <v>78.33</v>
      </c>
      <c r="R6" s="53">
        <v>180.79</v>
      </c>
      <c r="S6" s="53">
        <v>116.7</v>
      </c>
      <c r="T6" s="53">
        <v>168.88</v>
      </c>
      <c r="U6" s="53">
        <v>138.6</v>
      </c>
      <c r="V6" s="53">
        <v>138.6</v>
      </c>
      <c r="W6" s="53">
        <v>78.33</v>
      </c>
      <c r="X6" s="53">
        <v>144.88</v>
      </c>
      <c r="Y6" s="53">
        <v>93.69</v>
      </c>
      <c r="Z6" s="53">
        <v>70.98</v>
      </c>
      <c r="AA6" s="53">
        <v>162.83</v>
      </c>
      <c r="AB6" s="54">
        <v>229.54</v>
      </c>
      <c r="AD6" s="1">
        <f>SUM(G6:AC6)</f>
        <v>9789.080000000002</v>
      </c>
    </row>
    <row r="7" spans="1:32" s="25" customFormat="1" ht="72.75" thickBot="1">
      <c r="A7" s="33" t="s">
        <v>2</v>
      </c>
      <c r="B7" s="34"/>
      <c r="C7" s="34" t="s">
        <v>0</v>
      </c>
      <c r="D7" s="34" t="s">
        <v>38</v>
      </c>
      <c r="E7" s="35"/>
      <c r="F7" s="34" t="s">
        <v>3</v>
      </c>
      <c r="G7" s="38" t="s">
        <v>19</v>
      </c>
      <c r="H7" s="39" t="s">
        <v>20</v>
      </c>
      <c r="I7" s="39" t="s">
        <v>21</v>
      </c>
      <c r="J7" s="39" t="s">
        <v>18</v>
      </c>
      <c r="K7" s="40" t="s">
        <v>22</v>
      </c>
      <c r="L7" s="41" t="s">
        <v>16</v>
      </c>
      <c r="M7" s="42" t="s">
        <v>17</v>
      </c>
      <c r="N7" s="43" t="s">
        <v>25</v>
      </c>
      <c r="O7" s="43" t="s">
        <v>26</v>
      </c>
      <c r="P7" s="43" t="s">
        <v>27</v>
      </c>
      <c r="Q7" s="43" t="s">
        <v>28</v>
      </c>
      <c r="R7" s="43" t="s">
        <v>29</v>
      </c>
      <c r="S7" s="43" t="s">
        <v>30</v>
      </c>
      <c r="T7" s="43" t="s">
        <v>31</v>
      </c>
      <c r="U7" s="43" t="s">
        <v>32</v>
      </c>
      <c r="V7" s="43" t="s">
        <v>33</v>
      </c>
      <c r="W7" s="43" t="s">
        <v>34</v>
      </c>
      <c r="X7" s="43" t="s">
        <v>35</v>
      </c>
      <c r="Y7" s="43" t="s">
        <v>36</v>
      </c>
      <c r="Z7" s="43" t="s">
        <v>37</v>
      </c>
      <c r="AA7" s="43" t="s">
        <v>4</v>
      </c>
      <c r="AB7" s="44" t="s">
        <v>5</v>
      </c>
      <c r="AC7" s="26"/>
      <c r="AD7" s="25" t="s">
        <v>12</v>
      </c>
      <c r="AF7" s="85" t="s">
        <v>24</v>
      </c>
    </row>
    <row r="8" s="18" customFormat="1" ht="12">
      <c r="E8" s="22"/>
    </row>
    <row r="9" spans="3:30" ht="12">
      <c r="C9" s="2"/>
      <c r="D9" s="2"/>
      <c r="E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D9" s="49"/>
    </row>
    <row r="10" spans="2:30" ht="12">
      <c r="B10" s="23"/>
      <c r="C10" s="14"/>
      <c r="D10" s="9"/>
      <c r="E10" s="13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D10" s="49">
        <f>(G10*G$6)+(H10*H$6)+(I10*I$6)+(J10*J$6)+(K10*K$6)+(L10*L$6)+(M10*M$6)+(N10*N$6)+(O10*O$6)+(P10*P$6)+(Q10*Q$6)+(R10*R$6)+(S10*S$6)+(T10*T$6)+(U10*U$6)+(V10*V$6)+(W10*W$6)+(X10*X$6)+(Y10*Y$6)+(Z10*Z$6)+(AA10*AA$6)+(AB10*AB$6)</f>
        <v>0</v>
      </c>
    </row>
    <row r="11" spans="2:30" ht="12.75" thickBot="1">
      <c r="B11" s="24"/>
      <c r="C11" s="9"/>
      <c r="D11" s="9"/>
      <c r="E11" s="13"/>
      <c r="F11" s="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D11" s="49">
        <f aca="true" t="shared" si="0" ref="AD11:AD24">(G11*G$6)+(H11*H$6)+(I11*I$6)+(J11*J$6)+(K11*K$6)+(L11*L$6)+(M11*M$6)+(N11*N$6)+(O11*O$6)+(P11*P$6)+(Q11*Q$6)+(R11*R$6)+(S11*S$6)+(T11*T$6)+(U11*U$6)+(V11*V$6)+(W11*W$6)+(X11*X$6)+(Y11*Y$6)+(Z11*Z$6)+(AA11*AA$6)+(AB11*AB$6)</f>
        <v>0</v>
      </c>
    </row>
    <row r="12" spans="2:31" ht="12">
      <c r="B12" s="55" t="s">
        <v>23</v>
      </c>
      <c r="C12" s="56"/>
      <c r="D12" s="56"/>
      <c r="E12" s="57"/>
      <c r="F12" s="56"/>
      <c r="G12" s="56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9"/>
      <c r="AD12" s="60">
        <f t="shared" si="0"/>
        <v>0</v>
      </c>
      <c r="AE12" s="5"/>
    </row>
    <row r="13" spans="2:31" ht="12">
      <c r="B13" s="61"/>
      <c r="C13" s="62" t="s">
        <v>39</v>
      </c>
      <c r="D13" s="62">
        <v>28.5</v>
      </c>
      <c r="E13" s="63"/>
      <c r="F13" s="62"/>
      <c r="G13" s="62"/>
      <c r="H13" s="64"/>
      <c r="I13" s="64"/>
      <c r="J13" s="64"/>
      <c r="K13" s="64"/>
      <c r="L13" s="64"/>
      <c r="M13" s="64"/>
      <c r="N13" s="64">
        <f>+$D13*40</f>
        <v>1140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5"/>
      <c r="AD13" s="66">
        <f t="shared" si="0"/>
        <v>178410</v>
      </c>
      <c r="AE13" s="8"/>
    </row>
    <row r="14" spans="2:32" ht="12.75" thickBot="1">
      <c r="B14" s="67"/>
      <c r="C14" s="68" t="s">
        <v>40</v>
      </c>
      <c r="D14" s="69">
        <v>28.5</v>
      </c>
      <c r="E14" s="70"/>
      <c r="F14" s="69"/>
      <c r="G14" s="69"/>
      <c r="H14" s="71"/>
      <c r="I14" s="71"/>
      <c r="J14" s="71"/>
      <c r="K14" s="71"/>
      <c r="L14" s="71"/>
      <c r="M14" s="71"/>
      <c r="N14" s="71"/>
      <c r="O14" s="71">
        <f>+$D14*40</f>
        <v>1140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2"/>
      <c r="AD14" s="73">
        <f t="shared" si="0"/>
        <v>146592.6</v>
      </c>
      <c r="AE14" s="82">
        <f>SUM(AD12:AD14)</f>
        <v>325002.6</v>
      </c>
      <c r="AF14" s="83">
        <v>355410</v>
      </c>
    </row>
    <row r="15" spans="2:30" ht="12.75" thickBot="1">
      <c r="B15" s="24"/>
      <c r="C15" s="9"/>
      <c r="D15" s="9"/>
      <c r="E15" s="13"/>
      <c r="F15" s="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D15" s="49">
        <f t="shared" si="0"/>
        <v>0</v>
      </c>
    </row>
    <row r="16" spans="2:31" ht="12">
      <c r="B16" s="74" t="s">
        <v>15</v>
      </c>
      <c r="C16" s="56"/>
      <c r="D16" s="56"/>
      <c r="E16" s="75"/>
      <c r="F16" s="56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9"/>
      <c r="AD16" s="60">
        <f t="shared" si="0"/>
        <v>0</v>
      </c>
      <c r="AE16" s="5"/>
    </row>
    <row r="17" spans="2:31" ht="12">
      <c r="B17" s="61"/>
      <c r="C17" s="76" t="s">
        <v>47</v>
      </c>
      <c r="D17" s="76">
        <v>10</v>
      </c>
      <c r="E17" s="77"/>
      <c r="F17" s="76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80">
        <f>+$D17*1*40</f>
        <v>400</v>
      </c>
      <c r="AB17" s="64"/>
      <c r="AC17" s="65"/>
      <c r="AD17" s="66">
        <f t="shared" si="0"/>
        <v>65132.00000000001</v>
      </c>
      <c r="AE17" s="8"/>
    </row>
    <row r="18" spans="2:31" ht="12">
      <c r="B18" s="78"/>
      <c r="C18" s="76" t="s">
        <v>48</v>
      </c>
      <c r="D18" s="76">
        <v>10</v>
      </c>
      <c r="E18" s="63"/>
      <c r="F18" s="62"/>
      <c r="G18" s="64"/>
      <c r="H18" s="64"/>
      <c r="I18" s="64"/>
      <c r="J18" s="64"/>
      <c r="K18" s="64"/>
      <c r="L18" s="64"/>
      <c r="M18" s="64"/>
      <c r="N18" s="80">
        <f>+$D18*0.85*40</f>
        <v>340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5"/>
      <c r="AD18" s="66">
        <f t="shared" si="0"/>
        <v>53210</v>
      </c>
      <c r="AE18" s="8"/>
    </row>
    <row r="19" spans="2:31" ht="12">
      <c r="B19" s="61"/>
      <c r="C19" s="62" t="s">
        <v>41</v>
      </c>
      <c r="D19" s="76">
        <v>10</v>
      </c>
      <c r="E19" s="63"/>
      <c r="F19" s="62"/>
      <c r="G19" s="79"/>
      <c r="H19" s="64"/>
      <c r="I19" s="64"/>
      <c r="J19" s="64"/>
      <c r="K19" s="64"/>
      <c r="L19" s="64"/>
      <c r="M19" s="64"/>
      <c r="N19" s="80">
        <f>+$D19*0.25*40</f>
        <v>100</v>
      </c>
      <c r="O19" s="64"/>
      <c r="P19" s="64"/>
      <c r="Q19" s="80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66">
        <f t="shared" si="0"/>
        <v>15650</v>
      </c>
      <c r="AE19" s="8"/>
    </row>
    <row r="20" spans="2:31" ht="12">
      <c r="B20" s="61"/>
      <c r="C20" s="62" t="s">
        <v>42</v>
      </c>
      <c r="D20" s="76">
        <v>10</v>
      </c>
      <c r="E20" s="63"/>
      <c r="F20" s="62"/>
      <c r="G20" s="62"/>
      <c r="H20" s="64"/>
      <c r="I20" s="64"/>
      <c r="J20" s="64"/>
      <c r="K20" s="64"/>
      <c r="L20" s="64"/>
      <c r="M20" s="64"/>
      <c r="N20" s="64"/>
      <c r="O20" s="64"/>
      <c r="P20" s="80">
        <f>+$D20*2*40*0.85</f>
        <v>680</v>
      </c>
      <c r="Q20" s="64"/>
      <c r="R20" s="64"/>
      <c r="S20" s="64"/>
      <c r="T20" s="64"/>
      <c r="U20" s="64"/>
      <c r="V20" s="64"/>
      <c r="W20" s="64"/>
      <c r="X20" s="62"/>
      <c r="Y20" s="64"/>
      <c r="Z20" s="64"/>
      <c r="AA20" s="64"/>
      <c r="AB20" s="64"/>
      <c r="AC20" s="65"/>
      <c r="AD20" s="66">
        <f t="shared" si="0"/>
        <v>73739.2</v>
      </c>
      <c r="AE20" s="8"/>
    </row>
    <row r="21" spans="2:31" ht="12">
      <c r="B21" s="61"/>
      <c r="C21" s="7" t="s">
        <v>43</v>
      </c>
      <c r="D21" s="76">
        <v>10</v>
      </c>
      <c r="E21" s="63"/>
      <c r="F21" s="62"/>
      <c r="G21" s="62"/>
      <c r="H21" s="64"/>
      <c r="I21" s="64"/>
      <c r="J21" s="64"/>
      <c r="K21" s="64"/>
      <c r="L21" s="64"/>
      <c r="M21" s="64"/>
      <c r="N21" s="64"/>
      <c r="O21" s="64"/>
      <c r="P21" s="64"/>
      <c r="Q21" s="7"/>
      <c r="R21" s="64"/>
      <c r="S21" s="64"/>
      <c r="T21" s="64"/>
      <c r="U21" s="80">
        <f>+$D21*0.75*40</f>
        <v>300</v>
      </c>
      <c r="V21" s="64"/>
      <c r="W21" s="64"/>
      <c r="X21" s="64"/>
      <c r="Y21" s="64"/>
      <c r="Z21" s="64"/>
      <c r="AA21" s="64"/>
      <c r="AB21" s="64"/>
      <c r="AC21" s="65"/>
      <c r="AD21" s="66">
        <f t="shared" si="0"/>
        <v>41580</v>
      </c>
      <c r="AE21" s="8"/>
    </row>
    <row r="22" spans="2:31" ht="12">
      <c r="B22" s="61"/>
      <c r="C22" s="7" t="s">
        <v>44</v>
      </c>
      <c r="D22" s="76">
        <v>10</v>
      </c>
      <c r="E22" s="63"/>
      <c r="F22" s="62"/>
      <c r="G22" s="62"/>
      <c r="H22" s="64"/>
      <c r="I22" s="64"/>
      <c r="J22" s="64"/>
      <c r="K22" s="64"/>
      <c r="L22" s="64"/>
      <c r="M22" s="64"/>
      <c r="N22" s="64"/>
      <c r="O22" s="64"/>
      <c r="P22" s="64"/>
      <c r="Q22" s="80">
        <f>+$D22*0.75*40</f>
        <v>300</v>
      </c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5"/>
      <c r="AD22" s="66">
        <f t="shared" si="0"/>
        <v>23499</v>
      </c>
      <c r="AE22" s="8"/>
    </row>
    <row r="23" spans="2:31" ht="12">
      <c r="B23" s="61"/>
      <c r="C23" s="62" t="s">
        <v>45</v>
      </c>
      <c r="D23" s="76">
        <v>10</v>
      </c>
      <c r="E23" s="63"/>
      <c r="F23" s="62"/>
      <c r="G23" s="62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80">
        <f>+$D23*0.75*40</f>
        <v>300</v>
      </c>
      <c r="U23" s="64"/>
      <c r="V23" s="64"/>
      <c r="W23" s="64"/>
      <c r="X23" s="64"/>
      <c r="Y23" s="64"/>
      <c r="Z23" s="64"/>
      <c r="AA23" s="64"/>
      <c r="AB23" s="64"/>
      <c r="AC23" s="65"/>
      <c r="AD23" s="66">
        <f t="shared" si="0"/>
        <v>50664</v>
      </c>
      <c r="AE23" s="8"/>
    </row>
    <row r="24" spans="2:32" ht="12.75" thickBot="1">
      <c r="B24" s="81"/>
      <c r="C24" s="69" t="s">
        <v>46</v>
      </c>
      <c r="D24" s="68">
        <v>10</v>
      </c>
      <c r="E24" s="70"/>
      <c r="F24" s="69"/>
      <c r="G24" s="69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86">
        <f>+$D24*0.75*40</f>
        <v>300</v>
      </c>
      <c r="Y24" s="71"/>
      <c r="Z24" s="71"/>
      <c r="AA24" s="71"/>
      <c r="AB24" s="71"/>
      <c r="AC24" s="72"/>
      <c r="AD24" s="73">
        <f t="shared" si="0"/>
        <v>43464</v>
      </c>
      <c r="AE24" s="82">
        <f>SUM(AD16:AD24)</f>
        <v>366938.2</v>
      </c>
      <c r="AF24" s="83">
        <v>421878</v>
      </c>
    </row>
    <row r="25" spans="3:30" ht="12">
      <c r="C25" s="2"/>
      <c r="D25" s="2"/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D25" s="49">
        <f>(G25*G$6)+(H25*H$6)+(I25*I$6)+(J25*J$6)+(K25*K$6)+(L25*L$6)+(M25*M$6)+(N25*N$6)+(O25*O$6)+(P25*P$6)+(Q25*Q$6)+(R25*R$6)+(S25*S$6)+(T25*T$6)+(U25*U$6)+(V25*V$6)+(W25*W$6)+(X25*X$6)+(Y25*Y$6)+(Z25*Z$6)+(AA25*AA$6)+(AB25*AB$6)</f>
        <v>0</v>
      </c>
    </row>
    <row r="26" spans="1:30" s="14" customFormat="1" ht="12">
      <c r="A26" s="14">
        <v>31</v>
      </c>
      <c r="C26" s="9"/>
      <c r="D26" s="9"/>
      <c r="E26" s="1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8"/>
      <c r="AD26" s="49">
        <f>(G26*G$6)+(H26*H$6)+(I26*I$6)+(J26*J$6)+(K26*K$6)+(L26*L$6)+(M26*M$6)+(N26*N$6)+(O26*O$6)+(P26*P$6)+(Q26*Q$6)+(R26*R$6)+(S26*S$6)+(T26*T$6)+(U26*U$6)+(V26*V$6)+(W26*W$6)+(X26*X$6)+(Y26*Y$6)+(Z26*Z$6)+(AA26*AA$6)+(AB26*AB$6)</f>
        <v>0</v>
      </c>
    </row>
    <row r="27" spans="3:30" s="18" customFormat="1" ht="8.25" customHeight="1">
      <c r="C27" s="19"/>
      <c r="D27" s="19"/>
      <c r="E27" s="2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D27" s="50"/>
    </row>
    <row r="28" spans="5:32" s="14" customFormat="1" ht="12">
      <c r="E28" s="14" t="s">
        <v>1</v>
      </c>
      <c r="G28" s="14">
        <f>SUM(G8:G27)</f>
        <v>0</v>
      </c>
      <c r="H28" s="14">
        <f aca="true" t="shared" si="1" ref="H28:AB28">SUM(H8:H27)</f>
        <v>0</v>
      </c>
      <c r="I28" s="14">
        <f t="shared" si="1"/>
        <v>0</v>
      </c>
      <c r="J28" s="14">
        <f t="shared" si="1"/>
        <v>0</v>
      </c>
      <c r="K28" s="14">
        <f t="shared" si="1"/>
        <v>0</v>
      </c>
      <c r="L28" s="14">
        <f t="shared" si="1"/>
        <v>0</v>
      </c>
      <c r="M28" s="14">
        <f t="shared" si="1"/>
        <v>0</v>
      </c>
      <c r="N28" s="14">
        <f t="shared" si="1"/>
        <v>1580</v>
      </c>
      <c r="O28" s="14">
        <f t="shared" si="1"/>
        <v>1140</v>
      </c>
      <c r="P28" s="14">
        <f t="shared" si="1"/>
        <v>680</v>
      </c>
      <c r="Q28" s="14">
        <f t="shared" si="1"/>
        <v>300</v>
      </c>
      <c r="R28" s="14">
        <f t="shared" si="1"/>
        <v>0</v>
      </c>
      <c r="S28" s="14">
        <f t="shared" si="1"/>
        <v>0</v>
      </c>
      <c r="T28" s="14">
        <f t="shared" si="1"/>
        <v>300</v>
      </c>
      <c r="U28" s="14">
        <f t="shared" si="1"/>
        <v>300</v>
      </c>
      <c r="V28" s="14">
        <f t="shared" si="1"/>
        <v>0</v>
      </c>
      <c r="W28" s="14">
        <f t="shared" si="1"/>
        <v>0</v>
      </c>
      <c r="X28" s="14">
        <f t="shared" si="1"/>
        <v>300</v>
      </c>
      <c r="Y28" s="14">
        <f t="shared" si="1"/>
        <v>0</v>
      </c>
      <c r="Z28" s="14">
        <f t="shared" si="1"/>
        <v>0</v>
      </c>
      <c r="AA28" s="14">
        <f t="shared" si="1"/>
        <v>400</v>
      </c>
      <c r="AB28" s="14">
        <f t="shared" si="1"/>
        <v>0</v>
      </c>
      <c r="AC28" s="18"/>
      <c r="AD28" s="49">
        <f>(G28*G$6)+(H28*H$6)+(I28*I$6)+(J28*J$6)+(K28*K$6)+(L28*L$6)+(M28*M$6)+(N28*N$6)+(O28*O$6)+(P28*P$6)+(Q28*Q$6)+(R28*R$6)+(S28*S$6)+(T28*T$6)+(U28*U$6)+(V28*V$6)+(W28*W$6)+(X28*X$6)+(Y28*Y$6)+(Z28*Z$6)+(AA28*AA$6)+(AB28*AB$6)</f>
        <v>691940.8</v>
      </c>
      <c r="AF28" s="84">
        <f>SUM(AF14:AF24)</f>
        <v>777288</v>
      </c>
    </row>
    <row r="29" spans="5:30" s="14" customFormat="1" ht="12">
      <c r="E29" s="15"/>
      <c r="AC29" s="18"/>
      <c r="AD29" s="51">
        <f>SUM(AD10:AD26)</f>
        <v>691940.7999999999</v>
      </c>
    </row>
    <row r="30" spans="5:29" s="14" customFormat="1" ht="12">
      <c r="E30" s="15"/>
      <c r="AC30" s="18"/>
    </row>
    <row r="31" spans="5:30" s="14" customFormat="1" ht="12">
      <c r="E31" s="15"/>
      <c r="G31" s="16"/>
      <c r="AC31" s="18"/>
      <c r="AD31" s="87">
        <f>+AD29*1.035*1.035</f>
        <v>741224.2834799999</v>
      </c>
    </row>
    <row r="32" spans="7:11" ht="12">
      <c r="G32" s="9"/>
      <c r="H32" s="2"/>
      <c r="I32" s="2"/>
      <c r="J32" s="2"/>
      <c r="K32" s="2"/>
    </row>
    <row r="33" spans="7:11" ht="12">
      <c r="G33" s="9"/>
      <c r="H33" s="2"/>
      <c r="I33" s="2"/>
      <c r="J33" s="2"/>
      <c r="K33" s="2"/>
    </row>
  </sheetData>
  <printOptions gridLines="1" headings="1"/>
  <pageMargins left="0.41" right="0.17" top="0.57" bottom="0.7" header="0.5" footer="0.17"/>
  <pageSetup fitToHeight="1" fitToWidth="1" orientation="landscape" scale="67" r:id="rId1"/>
  <headerFooter alignWithMargins="0">
    <oddFooter xml:space="preserve">&amp;R&amp;F       &amp;A       &amp;D  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pane ySplit="765" topLeftCell="BM1" activePane="bottomLeft" state="split"/>
      <selection pane="topLeft" activeCell="A1" sqref="A1:F16384"/>
      <selection pane="bottomLeft" activeCell="I27" sqref="I27"/>
    </sheetView>
  </sheetViews>
  <sheetFormatPr defaultColWidth="9.00390625" defaultRowHeight="12.75"/>
  <cols>
    <col min="1" max="16384" width="10.75390625" style="10" customWidth="1"/>
  </cols>
  <sheetData/>
  <printOptions/>
  <pageMargins left="0.5" right="0.5" top="0.75" bottom="0.5" header="0.5" footer="0.5"/>
  <pageSetup fitToHeight="1" fitToWidth="1" orientation="portrait" paperSize="9" scale="54"/>
  <headerFooter alignWithMargins="0">
    <oddHeader>&amp;C&amp;f&amp;r&amp;d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8" sqref="J58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Dudek</dc:creator>
  <cp:keywords/>
  <dc:description/>
  <cp:lastModifiedBy>rstrykowsky</cp:lastModifiedBy>
  <cp:lastPrinted>2007-04-03T19:26:59Z</cp:lastPrinted>
  <dcterms:created xsi:type="dcterms:W3CDTF">1999-02-06T00:15:49Z</dcterms:created>
  <dcterms:modified xsi:type="dcterms:W3CDTF">2007-04-23T17:48:54Z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