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875" windowHeight="12015" activeTab="1"/>
  </bookViews>
  <sheets>
    <sheet name="Table III - Fab &amp; Assy" sheetId="1" r:id="rId1"/>
    <sheet name="Table III - FabAssy &amp; Instl" sheetId="2" r:id="rId2"/>
  </sheets>
  <definedNames>
    <definedName name="_xlnm.Print_Area" localSheetId="0">'Table III - Fab &amp; Assy'!$A$17:$Q$353</definedName>
    <definedName name="_xlnm.Print_Area" localSheetId="1">'Table III - FabAssy &amp; Instl'!$A$9:$M$102</definedName>
    <definedName name="_xlnm.Print_Titles" localSheetId="0">'Table III - Fab &amp; Assy'!$1:$16</definedName>
    <definedName name="_xlnm.Print_Titles" localSheetId="1">'Table III - FabAssy &amp; Instl'!$7:$8</definedName>
  </definedNames>
  <calcPr fullCalcOnLoad="1"/>
</workbook>
</file>

<file path=xl/sharedStrings.xml><?xml version="1.0" encoding="utf-8"?>
<sst xmlns="http://schemas.openxmlformats.org/spreadsheetml/2006/main" count="698" uniqueCount="413">
  <si>
    <t>WBS Number:  185</t>
  </si>
  <si>
    <t>WBS Title: Assembly of Field Periods</t>
  </si>
  <si>
    <t>Job Numbers: 1802, 1810, and 1815</t>
  </si>
  <si>
    <t>Job Title: FPA Oversight &amp; Support (1802)</t>
  </si>
  <si>
    <t>Job Title: FPA Operations - Stations 1, 2, &amp; 3 (1810)</t>
  </si>
  <si>
    <t>Job Title: FPA Operations - Station 5 (1815)</t>
  </si>
  <si>
    <t>Job Manager: Mike Viola</t>
  </si>
  <si>
    <t xml:space="preserve">Fabrication and Assembly </t>
  </si>
  <si>
    <t>Assumptions:</t>
  </si>
  <si>
    <t>Assumes 5 day workweek 1 shift no overtime</t>
  </si>
  <si>
    <t>Parallel ops for sta 5 (2 fixtures available)</t>
  </si>
  <si>
    <t>Only 1 fixture for station 3 only one shift</t>
  </si>
  <si>
    <t xml:space="preserve">Parallel ops for sta 2 </t>
  </si>
  <si>
    <t>Reflects rls plan rev 6</t>
  </si>
  <si>
    <t>K$</t>
  </si>
  <si>
    <t>Hours</t>
  </si>
  <si>
    <t>TASK DESCRIPTION</t>
  </si>
  <si>
    <t>Work days</t>
  </si>
  <si>
    <t>41MS</t>
  </si>
  <si>
    <t>48MS</t>
  </si>
  <si>
    <t>37STK</t>
  </si>
  <si>
    <t>35TRVL</t>
  </si>
  <si>
    <t>31OT</t>
  </si>
  <si>
    <t>ORNL EM/DSN</t>
  </si>
  <si>
    <t>SHTB</t>
  </si>
  <si>
    <t xml:space="preserve">EMEM </t>
  </si>
  <si>
    <t>EMSM</t>
  </si>
  <si>
    <t>EMSB</t>
  </si>
  <si>
    <t>EMTB</t>
  </si>
  <si>
    <t>CREW</t>
  </si>
  <si>
    <t>Basis of Estimate</t>
  </si>
  <si>
    <t>Estimate based on recent NCSX FPA activities and the amount of oversight and supervision that is required, adjusted by recognition of complexity of work remaining.</t>
  </si>
  <si>
    <t>Job 1802</t>
  </si>
  <si>
    <t>Oversight &amp; Supervision</t>
  </si>
  <si>
    <t>Metrology  Engineering Supervision FY07       raftopolous 50%</t>
  </si>
  <si>
    <t>this is LOE adjust consistent with overall schedule</t>
  </si>
  <si>
    <t xml:space="preserve">Metrology  Engineering Supervision FY08   raftopolous 50%    </t>
  </si>
  <si>
    <t>Metrology  Engineering Supervision FY09   raftopolous 50%    (6 months???tbd</t>
  </si>
  <si>
    <t>assume sta5 finishes March 2009</t>
  </si>
  <si>
    <t xml:space="preserve">PPPL EM LOE FY07   Viola 100%                              </t>
  </si>
  <si>
    <t xml:space="preserve">PPPL EM LOE FY08       Viola 100%                           </t>
  </si>
  <si>
    <t xml:space="preserve">PPPL EM LOE FY09       Viola 100%      (6 months???tbd)                </t>
  </si>
  <si>
    <t>Title III field period assembly FY07 ORNL suppor  cole,goranson,williamson 65% total</t>
  </si>
  <si>
    <t>this is LOE adjust consistent with overall schedule awaiting estimate from Mike Cole</t>
  </si>
  <si>
    <t>Title III field period assembly FY08 ORNL suppor cole, goranson,williamson 33%total</t>
  </si>
  <si>
    <t>Title III field period assembly FY07 &amp; FY08 Support @ 40hr/month + travel (assume 10 months) - PJ Fogarty</t>
  </si>
  <si>
    <t xml:space="preserve">HP Coverage in the TFTR TC LOE FY07@.75 fte  </t>
  </si>
  <si>
    <t>this is LOE  thru stat3 only</t>
  </si>
  <si>
    <t xml:space="preserve">HP Coverage in the TFTR TC LOE FY08 @.75 fte </t>
  </si>
  <si>
    <t>HP Coverage in the TFTR TC LOE FY09           @.75 fte (6 months???tbd)</t>
  </si>
  <si>
    <t>Station 2-Modular Coil  Sub- Assembly</t>
  </si>
  <si>
    <t>Sequence Plan (Brown) - Covered in Job 1803</t>
  </si>
  <si>
    <t>Systems Analysis (Brooks) - covered in Job 8204</t>
  </si>
  <si>
    <t>Metrology Plan (Elllis) - Covered in Job 8205</t>
  </si>
  <si>
    <t xml:space="preserve">Procedures written &amp;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</si>
  <si>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</si>
  <si>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</si>
  <si>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</si>
  <si>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</si>
  <si>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Station 2 operational                            </t>
  </si>
  <si>
    <t>Station 3-Modular Coil to VVSA Assembly</t>
  </si>
  <si>
    <t xml:space="preserve">Procedures approved                              </t>
  </si>
  <si>
    <t xml:space="preserve">Station 3 operational                            </t>
  </si>
  <si>
    <t xml:space="preserve">Fixtures installed   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</si>
  <si>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</si>
  <si>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</si>
  <si>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</si>
  <si>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Job: 1810 - Field Period Assembly-VIOLA</t>
  </si>
  <si>
    <t>Station 1:  Based on actual VV #1 costs - almost completed.</t>
  </si>
  <si>
    <t>Station 2:  Based on actual VV #1 costs - almost completed.</t>
  </si>
  <si>
    <t>Based on experience to accomplish similar tasks (e.g., metrology scans/lock-ins, coil trial fitups, gross checks)</t>
  </si>
  <si>
    <t>Nose/Bushing related items based on conceptual designs and rough estimates</t>
  </si>
  <si>
    <t>Assumed nose concept based on application of epoxy  &amp; set-up times</t>
  </si>
  <si>
    <t>Station 3:  Setup and Metrology estimates based on conceptual designs tempered with experieince in alignment of multiple components (half field periods and screens proof-of principle tests)</t>
  </si>
  <si>
    <t>General F.P. Assy support</t>
  </si>
  <si>
    <t>LOE Crane support, fixture setupfor TFTR TC. FY07   1.2 fte</t>
  </si>
  <si>
    <t>2 men 3 day a week .LOE adjust consistent with schedule</t>
  </si>
  <si>
    <t>LOE Crane support, fixture setupfor TFTR TC.   FY08  1.2 fte</t>
  </si>
  <si>
    <t>LOE Crane support, fixture setupfor TFTR TC.  FY09   1.2 fte (6 months???tbd)</t>
  </si>
  <si>
    <t>LOE Field Supervision for TFTR TC FY07 edwards</t>
  </si>
  <si>
    <t>LOE Field Supervision for TFTR TC FY08 edwards</t>
  </si>
  <si>
    <t>LOE Field Supervision for TFTR TC FY09 edwards(6 months???tbd)</t>
  </si>
  <si>
    <t>LOE Metrology support FY07 1.5 fte engr plus ducco 100%</t>
  </si>
  <si>
    <t>LOE Metrology support FY08 1.5 fte engr plus ducco 100%</t>
  </si>
  <si>
    <t>LOE Metrology support FY09 1.5 fte engr plus ducco 100% (6 months???tbd)</t>
  </si>
  <si>
    <t>Misc M&amp;S FY07</t>
  </si>
  <si>
    <t>3K/month</t>
  </si>
  <si>
    <t>Misc M&amp;S FY08</t>
  </si>
  <si>
    <t>Misc M&amp;S FY09 (6 months???tbd)</t>
  </si>
  <si>
    <t>Station 1-FP #1 VV Prep (hard surface components)</t>
  </si>
  <si>
    <t xml:space="preserve">Verify installation of local I&amp;C                 </t>
  </si>
  <si>
    <t xml:space="preserve">Install cooling/htg lines to vac vsl             </t>
  </si>
  <si>
    <t xml:space="preserve">Weld cooling/htg risers          </t>
  </si>
  <si>
    <t>serial tasks alternating between FPA constant 2.5 men</t>
  </si>
  <si>
    <t xml:space="preserve">Verify Instl of H/C lines,headers,manifolds      </t>
  </si>
  <si>
    <t>Perform final acceptance testing (H/C flow test)</t>
  </si>
  <si>
    <t xml:space="preserve">Trim seal plates           </t>
  </si>
  <si>
    <t xml:space="preserve">Loop termination &amp; verification                  </t>
  </si>
  <si>
    <t xml:space="preserve">install Final Internal and External monuments and measure     </t>
  </si>
  <si>
    <t xml:space="preserve">Final Scan                                       </t>
  </si>
  <si>
    <t xml:space="preserve">Install heater tape on removeable ports            </t>
  </si>
  <si>
    <t xml:space="preserve">Prepare and transfer completed VV to holding are </t>
  </si>
  <si>
    <t>Station 1- FP #2 VV Prep (hrd surf cmpnts)</t>
  </si>
  <si>
    <t>Station 1- FP #3 VV Prep (hrd surf cmpnts)</t>
  </si>
  <si>
    <r>
      <t>Misc Hardware</t>
    </r>
    <r>
      <rPr>
        <sz val="12"/>
        <rFont val="Arial"/>
        <family val="2"/>
      </rPr>
      <t xml:space="preserve"> </t>
    </r>
  </si>
  <si>
    <t xml:space="preserve">Install local I&amp;C (incl thermocouples)           </t>
  </si>
  <si>
    <t xml:space="preserve">Install Final Internal and External monuments and measure     </t>
  </si>
  <si>
    <t>Station 1-Spool pieces (3)  (spacers)</t>
  </si>
  <si>
    <t xml:space="preserve">Attach diagnostics, studs and coolant lines       </t>
  </si>
  <si>
    <t>Station 2 Trials &amp; Setup</t>
  </si>
  <si>
    <t xml:space="preserve">Trial tensioning test on prototype               </t>
  </si>
  <si>
    <t xml:space="preserve">Trial bushing and shim test on prototype         </t>
  </si>
  <si>
    <t xml:space="preserve">Guidance f/post-VPI proced to include measuremen </t>
  </si>
  <si>
    <t xml:space="preserve">Perform trial x-y-z alignments on A1-A2.         </t>
  </si>
  <si>
    <t xml:space="preserve">Perform developmental trials on A1-A2.        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</si>
  <si>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</si>
  <si>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</si>
  <si>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</si>
  <si>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</si>
  <si>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</si>
  <si>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</si>
  <si>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Hardware rework  (1/2 FTE)</t>
  </si>
  <si>
    <t>Station 2-Modular Coil Subassembly-FP#1</t>
  </si>
  <si>
    <t>Misc Hardware</t>
  </si>
  <si>
    <t xml:space="preserve">Test out equipt &amp; procedures                     </t>
  </si>
  <si>
    <t>Receive drawings and hardware (shims and bolts)</t>
  </si>
  <si>
    <t>Remeasure Type A "A" flange</t>
  </si>
  <si>
    <t xml:space="preserve">Begin A1/B1/C1                </t>
  </si>
  <si>
    <t xml:space="preserve">Pre-fit &amp; install alignment tooling A1-A2                                    </t>
  </si>
  <si>
    <t xml:space="preserve">Align A1-A2                                    </t>
  </si>
  <si>
    <t>Install studs</t>
  </si>
  <si>
    <t>Install shims</t>
  </si>
  <si>
    <t>Measure and Drill Bushings</t>
  </si>
  <si>
    <t>Install Bushings</t>
  </si>
  <si>
    <t>Tension</t>
  </si>
  <si>
    <t>Weld nose</t>
  </si>
  <si>
    <t xml:space="preserve">Verify alignment A1-A2                                    </t>
  </si>
  <si>
    <t>De Tension</t>
  </si>
  <si>
    <t>Adjust Nose shims</t>
  </si>
  <si>
    <t>Adjust shims</t>
  </si>
  <si>
    <t>Adjust Bushings</t>
  </si>
  <si>
    <t>Re Tension</t>
  </si>
  <si>
    <t>De -Tension</t>
  </si>
  <si>
    <t xml:space="preserve">Pre-fit C1-C5                                    </t>
  </si>
  <si>
    <t xml:space="preserve">Begin 3 pack A1/B1/C1   Install A1             </t>
  </si>
  <si>
    <t xml:space="preserve">Fit A1-B1                                        </t>
  </si>
  <si>
    <t xml:space="preserve"> </t>
  </si>
  <si>
    <t xml:space="preserve">Fit B1-C1                                        </t>
  </si>
  <si>
    <t xml:space="preserve">Verify Align Mod-Coils A1/B1/C1                </t>
  </si>
  <si>
    <t xml:space="preserve">Pre-fit C2-C3       </t>
  </si>
  <si>
    <t>Re-measure Type A"A" flange</t>
  </si>
  <si>
    <t xml:space="preserve">Fit A2-B2                                        </t>
  </si>
  <si>
    <t xml:space="preserve">Fit B2-C2                                        </t>
  </si>
  <si>
    <t xml:space="preserve">Verify Align Mod-Coils A2/B2/C2                </t>
  </si>
  <si>
    <t>Station 2-Modular Coil Subassembly-FP#2</t>
  </si>
  <si>
    <t>Fit A3/A4</t>
  </si>
  <si>
    <t xml:space="preserve">Assemble/Align Mod-Coils A3/B3/C3                </t>
  </si>
  <si>
    <t xml:space="preserve">Pre-fit C6-C4                                    </t>
  </si>
  <si>
    <t xml:space="preserve">Assemble/Align Mod-Coils A4/B4/C4                </t>
  </si>
  <si>
    <t>Station 2-Modular Coil Subassembly-FP#3</t>
  </si>
  <si>
    <t>Fit A5/A6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</si>
  <si>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</si>
  <si>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</si>
  <si>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</si>
  <si>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>Procure and load test 3 legged actuator System</t>
  </si>
  <si>
    <t>Procure, Fabricate and load test 3 legged actuator Lift Fixture</t>
  </si>
  <si>
    <t xml:space="preserve">Begin Assembly of First Field Period Assy        </t>
  </si>
  <si>
    <t>Fab new legs</t>
  </si>
  <si>
    <t>Install station 3 platforms  (8 required)</t>
  </si>
  <si>
    <t>Pre-installation set-up (Steps 1.x)</t>
  </si>
  <si>
    <t>Pre-assemblies left MCHP (Steps 2.x)</t>
  </si>
  <si>
    <t>Pre-assembliess right MHCP (Steps 3.x)</t>
  </si>
  <si>
    <t xml:space="preserve">Install and align station 3 screens  (Steps 4.x)   </t>
  </si>
  <si>
    <t xml:space="preserve">Test out station 3 equipment and procedures      </t>
  </si>
  <si>
    <t xml:space="preserve">Assemble/Disassemble abc1-abc2 (stage 3 fixture) </t>
  </si>
  <si>
    <t xml:space="preserve">VV to MC turning fixt base;  metr check          </t>
  </si>
  <si>
    <t xml:space="preserve">Attach local protective strips to VV&amp;locate sens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</si>
  <si>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</si>
  <si>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</si>
  <si>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</si>
  <si>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</si>
  <si>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</si>
  <si>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</si>
  <si>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</si>
  <si>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</si>
  <si>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</si>
  <si>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</si>
  <si>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</si>
  <si>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</si>
  <si>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</si>
  <si>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</si>
  <si>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Mount VV to MC turning fixt base;  metr check (Steps 5x)   </t>
  </si>
  <si>
    <t>Attach local protective strips to VV &amp; locate sens (Stes 6.01)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</si>
  <si>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</si>
  <si>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</si>
  <si>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</si>
  <si>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</si>
  <si>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Based on quotes from PPPL Tech Shop based on similar tasks, tempered (adjusted) for complexity of having to do all welds from inside of the vessel.</t>
  </si>
  <si>
    <t>Job: 1815 - Field Period Assembly Station 5 (in NCSX TC)-VIOLA</t>
  </si>
  <si>
    <t>Station 5- Final FP Assy -FP#1 (in NCSX TC)</t>
  </si>
  <si>
    <t>metrology network</t>
  </si>
  <si>
    <t>Bolt on 2  Port Extensions needed for first Plasma diagnostics</t>
  </si>
  <si>
    <t>10" ports provided by WBS 38</t>
  </si>
  <si>
    <t>MTM NCR Hardware repurchase (bolt kits &amp; cover plates)</t>
  </si>
  <si>
    <t>Weld Wire &amp; weld supples</t>
  </si>
  <si>
    <t xml:space="preserve">Testout Sta 5 equipt &amp; procedures                 </t>
  </si>
  <si>
    <t xml:space="preserve">Check 3 sled interfaces adjust holes                               </t>
  </si>
  <si>
    <t xml:space="preserve">Fixtures installed - final metrology                    </t>
  </si>
  <si>
    <t xml:space="preserve">Install on support platform     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</si>
  <si>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</si>
  <si>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</si>
  <si>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</si>
  <si>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</si>
  <si>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</si>
  <si>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</si>
  <si>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</si>
  <si>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>Align TF Coils</t>
  </si>
  <si>
    <t>Position, tack-weld only two large horizontal diag ports (port 4's)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</si>
  <si>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</si>
  <si>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</si>
  <si>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</si>
  <si>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</si>
  <si>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Lift onto Station 6 assembly structure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</si>
  <si>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</si>
  <si>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</si>
  <si>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</si>
  <si>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</si>
  <si>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</si>
  <si>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r>
      <t xml:space="preserve">Layout diagnostic&amp;coolant paths on vessel - </t>
    </r>
    <r>
      <rPr>
        <b/>
        <sz val="12"/>
        <rFont val="Arial"/>
        <family val="2"/>
      </rPr>
      <t xml:space="preserve">Completed   </t>
    </r>
    <r>
      <rPr>
        <sz val="12"/>
        <rFont val="Arial"/>
        <family val="2"/>
      </rPr>
      <t xml:space="preserve">    </t>
    </r>
  </si>
  <si>
    <r>
      <t xml:space="preserve">Install heater tape on vertical ports - </t>
    </r>
    <r>
      <rPr>
        <b/>
        <sz val="12"/>
        <rFont val="Arial"/>
        <family val="2"/>
      </rPr>
      <t xml:space="preserve">Completed  </t>
    </r>
    <r>
      <rPr>
        <sz val="12"/>
        <rFont val="Arial"/>
        <family val="2"/>
      </rPr>
      <t xml:space="preserve">          </t>
    </r>
  </si>
  <si>
    <r>
      <t xml:space="preserve">Verify installation of heater tapes - </t>
    </r>
    <r>
      <rPr>
        <b/>
        <sz val="12"/>
        <rFont val="Arial"/>
        <family val="2"/>
      </rPr>
      <t>Completed</t>
    </r>
    <r>
      <rPr>
        <sz val="12"/>
        <rFont val="Arial"/>
        <family val="2"/>
      </rPr>
      <t xml:space="preserve">              </t>
    </r>
  </si>
  <si>
    <r>
      <t xml:space="preserve">Attach studs for coolant lines - </t>
    </r>
    <r>
      <rPr>
        <b/>
        <sz val="12"/>
        <rFont val="Arial"/>
        <family val="2"/>
      </rPr>
      <t xml:space="preserve">Completed   </t>
    </r>
    <r>
      <rPr>
        <sz val="12"/>
        <rFont val="Arial"/>
        <family val="2"/>
      </rPr>
      <t xml:space="preserve">                </t>
    </r>
  </si>
  <si>
    <r>
      <t xml:space="preserve">Wind magnetic diagnostic sensors - </t>
    </r>
    <r>
      <rPr>
        <b/>
        <sz val="12"/>
        <rFont val="Arial"/>
        <family val="2"/>
      </rPr>
      <t xml:space="preserve">Completed </t>
    </r>
    <r>
      <rPr>
        <sz val="12"/>
        <rFont val="Arial"/>
        <family val="2"/>
      </rPr>
      <t xml:space="preserve">                </t>
    </r>
  </si>
  <si>
    <r>
      <t xml:space="preserve">Install precision magnetic diagnostic sensors - </t>
    </r>
    <r>
      <rPr>
        <b/>
        <sz val="12"/>
        <rFont val="Arial"/>
        <family val="2"/>
      </rPr>
      <t xml:space="preserve">Completed   </t>
    </r>
    <r>
      <rPr>
        <sz val="12"/>
        <rFont val="Arial"/>
        <family val="2"/>
      </rPr>
      <t xml:space="preserve"> </t>
    </r>
  </si>
  <si>
    <r>
      <t xml:space="preserve">Verify installation magnetic diagnostic sensors - </t>
    </r>
    <r>
      <rPr>
        <b/>
        <sz val="12"/>
        <rFont val="Arial"/>
        <family val="2"/>
      </rPr>
      <t>Completed</t>
    </r>
    <r>
      <rPr>
        <sz val="12"/>
        <rFont val="Arial"/>
        <family val="2"/>
      </rPr>
      <t xml:space="preserve">               </t>
    </r>
  </si>
  <si>
    <r>
      <t xml:space="preserve">Install local I&amp;C (incl thermocouples)  - </t>
    </r>
    <r>
      <rPr>
        <b/>
        <sz val="12"/>
        <rFont val="Arial"/>
        <family val="2"/>
      </rPr>
      <t xml:space="preserve">Completed </t>
    </r>
    <r>
      <rPr>
        <sz val="12"/>
        <rFont val="Arial"/>
        <family val="2"/>
      </rPr>
      <t xml:space="preserve">         </t>
    </r>
  </si>
  <si>
    <r>
      <t xml:space="preserve">Misc Hardware - </t>
    </r>
    <r>
      <rPr>
        <b/>
        <sz val="12"/>
        <rFont val="Arial"/>
        <family val="2"/>
      </rPr>
      <t>Completed</t>
    </r>
  </si>
  <si>
    <r>
      <t xml:space="preserve">Layout diagnostic&amp;coolant paths on vessel - </t>
    </r>
    <r>
      <rPr>
        <b/>
        <sz val="12"/>
        <rFont val="Arial"/>
        <family val="2"/>
      </rPr>
      <t xml:space="preserve">Completed  </t>
    </r>
    <r>
      <rPr>
        <sz val="12"/>
        <rFont val="Arial"/>
        <family val="2"/>
      </rPr>
      <t xml:space="preserve">    </t>
    </r>
  </si>
  <si>
    <r>
      <t xml:space="preserve">Install heater tape on vertical ports - </t>
    </r>
    <r>
      <rPr>
        <b/>
        <sz val="12"/>
        <rFont val="Arial"/>
        <family val="2"/>
      </rPr>
      <t>Completed</t>
    </r>
    <r>
      <rPr>
        <sz val="12"/>
        <rFont val="Arial"/>
        <family val="2"/>
      </rPr>
      <t xml:space="preserve">           </t>
    </r>
  </si>
  <si>
    <r>
      <t xml:space="preserve">Verify installation of heater tapes - </t>
    </r>
    <r>
      <rPr>
        <b/>
        <sz val="12"/>
        <rFont val="Arial"/>
        <family val="2"/>
      </rPr>
      <t>Completed</t>
    </r>
    <r>
      <rPr>
        <sz val="12"/>
        <rFont val="Arial"/>
        <family val="2"/>
      </rPr>
      <t xml:space="preserve">             </t>
    </r>
  </si>
  <si>
    <r>
      <t xml:space="preserve">Attach studs forcoolant lines - </t>
    </r>
    <r>
      <rPr>
        <b/>
        <sz val="12"/>
        <rFont val="Arial"/>
        <family val="2"/>
      </rPr>
      <t xml:space="preserve">Completed   </t>
    </r>
    <r>
      <rPr>
        <sz val="12"/>
        <rFont val="Arial"/>
        <family val="2"/>
      </rPr>
      <t xml:space="preserve">                 </t>
    </r>
  </si>
  <si>
    <r>
      <t>Wind magnetic diagnostic sensors - Completed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      </t>
    </r>
  </si>
  <si>
    <r>
      <t xml:space="preserve">Install precision magnetic diagnostic sensors - </t>
    </r>
    <r>
      <rPr>
        <b/>
        <sz val="12"/>
        <rFont val="Arial"/>
        <family val="2"/>
      </rPr>
      <t xml:space="preserve">Completed  </t>
    </r>
    <r>
      <rPr>
        <sz val="12"/>
        <rFont val="Arial"/>
        <family val="2"/>
      </rPr>
      <t xml:space="preserve"> </t>
    </r>
  </si>
  <si>
    <r>
      <t xml:space="preserve">Verify installation magnetic diagnostic sensors - </t>
    </r>
    <r>
      <rPr>
        <b/>
        <sz val="12"/>
        <rFont val="Arial"/>
        <family val="2"/>
      </rPr>
      <t>Completed</t>
    </r>
    <r>
      <rPr>
        <sz val="12"/>
        <rFont val="Arial"/>
        <family val="2"/>
      </rPr>
      <t xml:space="preserve">              </t>
    </r>
  </si>
  <si>
    <r>
      <t xml:space="preserve">Install local I&amp;C (incl thermocouples) - </t>
    </r>
    <r>
      <rPr>
        <b/>
        <sz val="12"/>
        <rFont val="Arial"/>
        <family val="2"/>
      </rPr>
      <t xml:space="preserve">Completed   </t>
    </r>
    <r>
      <rPr>
        <sz val="12"/>
        <rFont val="Arial"/>
        <family val="2"/>
      </rPr>
      <t xml:space="preserve">       </t>
    </r>
  </si>
  <si>
    <r>
      <t xml:space="preserve">Verify installation of local I&amp;C - </t>
    </r>
    <r>
      <rPr>
        <b/>
        <sz val="12"/>
        <rFont val="Arial"/>
        <family val="2"/>
      </rPr>
      <t xml:space="preserve">Completed  </t>
    </r>
    <r>
      <rPr>
        <sz val="12"/>
        <rFont val="Arial"/>
        <family val="2"/>
      </rPr>
      <t xml:space="preserve">             </t>
    </r>
  </si>
  <si>
    <r>
      <t xml:space="preserve">Layout diagnostic&amp;coolant paths on vessel - </t>
    </r>
    <r>
      <rPr>
        <b/>
        <sz val="12"/>
        <rFont val="Arial"/>
        <family val="2"/>
      </rPr>
      <t>Completed</t>
    </r>
    <r>
      <rPr>
        <sz val="12"/>
        <rFont val="Arial"/>
        <family val="2"/>
      </rPr>
      <t xml:space="preserve">        </t>
    </r>
  </si>
  <si>
    <r>
      <t>Install heater tape on vertical ports</t>
    </r>
    <r>
      <rPr>
        <b/>
        <sz val="12"/>
        <rFont val="Arial"/>
        <family val="2"/>
      </rPr>
      <t xml:space="preserve"> - Completed      </t>
    </r>
    <r>
      <rPr>
        <sz val="12"/>
        <rFont val="Arial"/>
        <family val="2"/>
      </rPr>
      <t xml:space="preserve">       </t>
    </r>
  </si>
  <si>
    <r>
      <t xml:space="preserve">Verify installation of heater tapes </t>
    </r>
    <r>
      <rPr>
        <b/>
        <sz val="12"/>
        <rFont val="Arial"/>
        <family val="2"/>
      </rPr>
      <t xml:space="preserve">- Completed     </t>
    </r>
    <r>
      <rPr>
        <sz val="12"/>
        <rFont val="Arial"/>
        <family val="2"/>
      </rPr>
      <t xml:space="preserve">          </t>
    </r>
  </si>
  <si>
    <r>
      <t>Attach studs for coolant lines</t>
    </r>
    <r>
      <rPr>
        <b/>
        <sz val="12"/>
        <rFont val="Arial"/>
        <family val="2"/>
      </rPr>
      <t xml:space="preserve"> - Completed     </t>
    </r>
    <r>
      <rPr>
        <sz val="12"/>
        <rFont val="Arial"/>
        <family val="2"/>
      </rPr>
      <t xml:space="preserve">                    </t>
    </r>
  </si>
  <si>
    <r>
      <t>Wind magnetic diagnostic sensors</t>
    </r>
    <r>
      <rPr>
        <b/>
        <sz val="12"/>
        <rFont val="Arial"/>
        <family val="2"/>
      </rPr>
      <t xml:space="preserve"> - Completed  </t>
    </r>
    <r>
      <rPr>
        <sz val="12"/>
        <rFont val="Arial"/>
        <family val="2"/>
      </rPr>
      <t xml:space="preserve">                   </t>
    </r>
  </si>
  <si>
    <r>
      <t xml:space="preserve">Install precision magnetic diagnostic sensors </t>
    </r>
    <r>
      <rPr>
        <b/>
        <sz val="12"/>
        <rFont val="Arial"/>
        <family val="2"/>
      </rPr>
      <t xml:space="preserve">- Completed </t>
    </r>
    <r>
      <rPr>
        <sz val="12"/>
        <rFont val="Arial"/>
        <family val="2"/>
      </rPr>
      <t xml:space="preserve">       </t>
    </r>
  </si>
  <si>
    <r>
      <t>Verify installation magnetic diagnostic sensors</t>
    </r>
    <r>
      <rPr>
        <b/>
        <sz val="12"/>
        <rFont val="Arial"/>
        <family val="2"/>
      </rPr>
      <t xml:space="preserve"> - Completed     </t>
    </r>
    <r>
      <rPr>
        <sz val="12"/>
        <rFont val="Arial"/>
        <family val="2"/>
      </rPr>
      <t xml:space="preserve">             </t>
    </r>
  </si>
  <si>
    <r>
      <t xml:space="preserve">Install </t>
    </r>
    <r>
      <rPr>
        <b/>
        <sz val="12"/>
        <rFont val="Arial"/>
        <family val="2"/>
      </rPr>
      <t xml:space="preserve">FIRST </t>
    </r>
    <r>
      <rPr>
        <sz val="12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</si>
  <si>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2"/>
        <rFont val="Arial"/>
        <family val="2"/>
      </rPr>
      <t xml:space="preserve">SECOND </t>
    </r>
    <r>
      <rPr>
        <sz val="12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</si>
  <si>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2"/>
        <rFont val="Arial"/>
        <family val="2"/>
      </rPr>
      <t xml:space="preserve">THIRD </t>
    </r>
    <r>
      <rPr>
        <sz val="12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</si>
  <si>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2"/>
        <rFont val="Arial"/>
        <family val="2"/>
      </rPr>
      <t xml:space="preserve">LAST </t>
    </r>
    <r>
      <rPr>
        <sz val="12"/>
        <rFont val="Arial"/>
        <family val="2"/>
      </rPr>
      <t xml:space="preserve">Holding 20 deg fixture                          </t>
    </r>
  </si>
  <si>
    <t>WBS Number:  75</t>
  </si>
  <si>
    <t>WBS Title: Machine Assembly Operations</t>
  </si>
  <si>
    <t>Job Numbers: 7501 and 7503</t>
  </si>
  <si>
    <t>Job Title: Construction Crew Support (7501)</t>
  </si>
  <si>
    <t>Job Title: Machine Assembly Operations (7503)</t>
  </si>
  <si>
    <t>Job Manager: Erik Perry</t>
  </si>
  <si>
    <t>In-house Fabrication and Assembly and Installation</t>
  </si>
  <si>
    <t>Job 7501 - Construction Support Crew</t>
  </si>
  <si>
    <t>Duration in Shifts</t>
  </si>
  <si>
    <t>Persons per Shift</t>
  </si>
  <si>
    <t>Assumptions</t>
  </si>
  <si>
    <t>Note:  final designs not yet available  - estimates based on conceptual information from others</t>
  </si>
  <si>
    <t>Description of Task</t>
  </si>
  <si>
    <t xml:space="preserve">   ACT     </t>
  </si>
  <si>
    <t>M&amp;S</t>
  </si>
  <si>
    <t xml:space="preserve">EAEM   </t>
  </si>
  <si>
    <t>Metrology</t>
  </si>
  <si>
    <t xml:space="preserve">EMEM   </t>
  </si>
  <si>
    <t xml:space="preserve">EMSM   </t>
  </si>
  <si>
    <t xml:space="preserve">EMTB   </t>
  </si>
  <si>
    <t xml:space="preserve">LOE Construction Support Crew during machine assy    </t>
  </si>
  <si>
    <t xml:space="preserve">7501-05    </t>
  </si>
  <si>
    <t>crane/fork lift operator, rigger, tool crib (75%)   29 month duration</t>
  </si>
  <si>
    <t>NSTX assembly</t>
  </si>
  <si>
    <t>Fabricate assembly structure</t>
  </si>
  <si>
    <t>Design by WBS 1803</t>
  </si>
  <si>
    <t>Fabrications for TFTR and NSTX</t>
  </si>
  <si>
    <t>Exercise assembly structure with FPA-1 before start of assembly</t>
  </si>
  <si>
    <t>Review requested 8 weeks of trial runs/metrology</t>
  </si>
  <si>
    <t>TFTR and NSTX</t>
  </si>
  <si>
    <t>Total Job 7501</t>
  </si>
  <si>
    <t>Job 7503 - Construction Support Crew</t>
  </si>
  <si>
    <t xml:space="preserve">Install Permanent Base Plates/Columns              </t>
  </si>
  <si>
    <t xml:space="preserve">7503-020   </t>
  </si>
  <si>
    <t>TFTR and NSTX assembly</t>
  </si>
  <si>
    <t>Install temp assembly structure</t>
  </si>
  <si>
    <t xml:space="preserve">Install Lower PF 4,5&amp;6 into prelim position      </t>
  </si>
  <si>
    <t xml:space="preserve">7503-060   </t>
  </si>
  <si>
    <t xml:space="preserve">Install 3 Spool Pieces on fixt &amp; test movement   </t>
  </si>
  <si>
    <t xml:space="preserve">7503-070   </t>
  </si>
  <si>
    <t xml:space="preserve">FPA-1 Installed on temp assembly sleds              </t>
  </si>
  <si>
    <t xml:space="preserve">7503-080   </t>
  </si>
  <si>
    <t xml:space="preserve">FPA-2 Installed on temp assembly sleds              </t>
  </si>
  <si>
    <t xml:space="preserve">7503-110   </t>
  </si>
  <si>
    <t xml:space="preserve">FPA-3 Installed on temp assembly sleds              </t>
  </si>
  <si>
    <t xml:space="preserve">7503-150   </t>
  </si>
  <si>
    <t xml:space="preserve">Test movement of FPAs &amp; position checks.    </t>
  </si>
  <si>
    <t xml:space="preserve">7503-120   </t>
  </si>
  <si>
    <t>MC Shims</t>
  </si>
  <si>
    <t>shims provided by others;  M&amp;S for final sizing</t>
  </si>
  <si>
    <t xml:space="preserve">     Install inboard and outboard shims</t>
  </si>
  <si>
    <t xml:space="preserve">     Move all FPAs together, check fitup, tack shims</t>
  </si>
  <si>
    <t xml:space="preserve">     Weld inboard shims on mating flanges</t>
  </si>
  <si>
    <t>Install end TF coils</t>
  </si>
  <si>
    <t>Install spacer supports and spacers</t>
  </si>
  <si>
    <t>Move FPAs &amp; spacers together &amp; check fitup</t>
  </si>
  <si>
    <t>Remove spacers and machine to fit</t>
  </si>
  <si>
    <t>Re-install spacers</t>
  </si>
  <si>
    <t xml:space="preserve">Position all FPA's / Spool Pieces @ MC Interface </t>
  </si>
  <si>
    <t xml:space="preserve">7503-160   </t>
  </si>
  <si>
    <t xml:space="preserve">Install local Platforms around FPA-1             </t>
  </si>
  <si>
    <t xml:space="preserve">7503-090   </t>
  </si>
  <si>
    <t xml:space="preserve">Install local Platforms around FPA-2             </t>
  </si>
  <si>
    <t xml:space="preserve">7503-130   </t>
  </si>
  <si>
    <t xml:space="preserve">Install local Platforms around FPA-3             </t>
  </si>
  <si>
    <t xml:space="preserve">7503-190   </t>
  </si>
  <si>
    <t xml:space="preserve">MC Interfaces: measure holes and mark bushings for eccentric drilling   </t>
  </si>
  <si>
    <t>Field Period Assembly will fab and install all bushings except at three MC interfaces … at each of these 3 interfaces only 32 bushings will be fabricated during final assembly:  32 x 3 = 96  … 1 mh to measure and mark one bushing</t>
  </si>
  <si>
    <t>MC Interfaces: drill eccentric custom holes in bushings</t>
  </si>
  <si>
    <t>96 bushings x 1/8 day to set up and drill each bushing with a one man crew, four crews;  M&amp;S for consumeable tools at $63 per bushing</t>
  </si>
  <si>
    <t>Measure vessel gaps to determine spool piece dimensions</t>
  </si>
  <si>
    <t>Initial machining of spool pieces (complete one side)</t>
  </si>
  <si>
    <t>Spool pieces must go outside for machining</t>
  </si>
  <si>
    <t xml:space="preserve">Final machining of spool pieces </t>
  </si>
  <si>
    <t xml:space="preserve">MC Interfaces: bolt together   </t>
  </si>
  <si>
    <t>all materials provided by others</t>
  </si>
  <si>
    <t>Raise permanent supports to take machine loads</t>
  </si>
  <si>
    <t>Remove temporary assembly structure</t>
  </si>
  <si>
    <t xml:space="preserve">Install/Level FPA's  and Spool Piece  supports   </t>
  </si>
  <si>
    <t xml:space="preserve">7503-030   </t>
  </si>
  <si>
    <t xml:space="preserve"> FPA Metrology Checks to Assure Alignment        </t>
  </si>
  <si>
    <t xml:space="preserve">7503-170   </t>
  </si>
  <si>
    <t xml:space="preserve">Mate-up and weld all VV-to-Spool interfaces      </t>
  </si>
  <si>
    <t xml:space="preserve">7503-200   </t>
  </si>
  <si>
    <t>Weld time doubled to account for expected significant flange mismatch .. Can only use one welder/pedalman/safety watch at a time … assume two shifts</t>
  </si>
  <si>
    <t>Weld on port 4's</t>
  </si>
  <si>
    <t>6 ports</t>
  </si>
  <si>
    <t>Install e-beam mapping equipment</t>
  </si>
  <si>
    <t>EWDA</t>
  </si>
  <si>
    <t>Install vacuum pumping system</t>
  </si>
  <si>
    <t xml:space="preserve">7503-240   </t>
  </si>
  <si>
    <t xml:space="preserve">Pumpdown &amp; leak check VV                     </t>
  </si>
  <si>
    <t xml:space="preserve">7503-260   </t>
  </si>
  <si>
    <t>TFTR and NSTX operations</t>
  </si>
  <si>
    <t xml:space="preserve">Fit-up all TF coils                              </t>
  </si>
  <si>
    <t xml:space="preserve">7503-210   </t>
  </si>
  <si>
    <t xml:space="preserve">     Install TF alignment and traction ring</t>
  </si>
  <si>
    <t xml:space="preserve">     Pull TF coils radially inward &amp; verify nose fir-up</t>
  </si>
  <si>
    <t xml:space="preserve">     Lock TF coils at four support locations</t>
  </si>
  <si>
    <t xml:space="preserve">Install MC structure insulation boots                         </t>
  </si>
  <si>
    <t xml:space="preserve">7503-240.1 </t>
  </si>
  <si>
    <t>Seal gaps in MC shims, cooling tubes, etc for insul pour</t>
  </si>
  <si>
    <t xml:space="preserve">Fill MC/VVSA annulus with pourable Aerogel insulation                           </t>
  </si>
  <si>
    <t xml:space="preserve">7503-240.2 </t>
  </si>
  <si>
    <t xml:space="preserve">Install trim coils                               </t>
  </si>
  <si>
    <t xml:space="preserve">7503-290A  </t>
  </si>
  <si>
    <t>Install LN2 manifolds</t>
  </si>
  <si>
    <t>Fabrication by WBS 161;  instl EWDA</t>
  </si>
  <si>
    <t xml:space="preserve">Complete Elect Pwr connections                   </t>
  </si>
  <si>
    <t xml:space="preserve">7503-320   </t>
  </si>
  <si>
    <t>Provided by  WBS 162;  instl EWDA</t>
  </si>
  <si>
    <t xml:space="preserve">     Install in-cryostat cabling for electric power to coils</t>
  </si>
  <si>
    <t xml:space="preserve">     Connect cabling and I&amp;C to MC and TF coils</t>
  </si>
  <si>
    <t xml:space="preserve">Complete mag diag &amp; machine I&amp;C                  </t>
  </si>
  <si>
    <t xml:space="preserve">7503-321   </t>
  </si>
  <si>
    <t>Provided by  WBS ?;  instl EWDA</t>
  </si>
  <si>
    <t>Install PF Solenoid and PF 1a U/L into position</t>
  </si>
  <si>
    <t xml:space="preserve">7503-290   </t>
  </si>
  <si>
    <t>All I&amp;C in place on solenoid and PF 1a U/L mounted on support structure prior to arrival in Test Cell</t>
  </si>
  <si>
    <t xml:space="preserve">     Align guide mechanism for solenoid installation</t>
  </si>
  <si>
    <t xml:space="preserve">     Install solenoid support structure</t>
  </si>
  <si>
    <t xml:space="preserve">     Install solenoid assembly</t>
  </si>
  <si>
    <t>Connect cabling, LN2 and I&amp;C to solenoid</t>
  </si>
  <si>
    <t>Install PF4L</t>
  </si>
  <si>
    <t>Connect cabling, LN2 and I&amp;C to PF4L</t>
  </si>
  <si>
    <t>Adjust spring compression in solenoid support structure</t>
  </si>
  <si>
    <t xml:space="preserve">Raise lower PF 5&amp;6 coils into final position   </t>
  </si>
  <si>
    <t xml:space="preserve">7503-270   </t>
  </si>
  <si>
    <t xml:space="preserve">Install Upper PF4,  5 &amp; 6 coils                   </t>
  </si>
  <si>
    <t xml:space="preserve">7503-280   </t>
  </si>
  <si>
    <t xml:space="preserve">Install Cryostat Base, vapor barrier &amp; port boots  </t>
  </si>
  <si>
    <t xml:space="preserve">7503-340   </t>
  </si>
  <si>
    <t>Install elec pwr, LN2, &amp; instr feedthrus thru cryo base</t>
  </si>
  <si>
    <t>Integrated electrical testing</t>
  </si>
  <si>
    <t>Install transition box, cabling and connect to power supplies</t>
  </si>
  <si>
    <t xml:space="preserve">Complete LN2 connections from coils to manifolds                        </t>
  </si>
  <si>
    <t xml:space="preserve">7503-310   </t>
  </si>
  <si>
    <t>Connect coil and VV instrumentation</t>
  </si>
  <si>
    <t>Connect 150C bakeout</t>
  </si>
  <si>
    <t>NSTX operations</t>
  </si>
  <si>
    <t>Prepare for and perform warm coil testing</t>
  </si>
  <si>
    <t>covered in other WBS</t>
  </si>
  <si>
    <t>Install cryostat cooling system and instrumentation</t>
  </si>
  <si>
    <t xml:space="preserve">Install Cryostat </t>
  </si>
  <si>
    <t xml:space="preserve">     Install Cryostat upper section and port boots </t>
  </si>
  <si>
    <t xml:space="preserve">7503-350   </t>
  </si>
  <si>
    <t xml:space="preserve">     Install Midplane Cryostat sections and port boots </t>
  </si>
  <si>
    <t xml:space="preserve">7503-360   </t>
  </si>
  <si>
    <t xml:space="preserve">     Install Cryostat Circulation Duct                </t>
  </si>
  <si>
    <t xml:space="preserve">7503-370   </t>
  </si>
  <si>
    <t>Cryo cooling system instl in WBS 623</t>
  </si>
  <si>
    <t xml:space="preserve">PTP and Cooldown                                 </t>
  </si>
  <si>
    <t xml:space="preserve">730.8200   </t>
  </si>
  <si>
    <t>Total Job 7503</t>
  </si>
  <si>
    <t>ORNL Title III Support of Machine Assembly</t>
  </si>
  <si>
    <t>ORNL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</si>
</sst>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_);_(* \(#,##0\);_(* &quot;-&quot;??_);_(@_)"/>
    <numFmt numFmtId="179" formatCode="0.0;[Red]0.0"/>
    <numFmt numFmtId="180" formatCode="0_)"/>
    <numFmt numFmtId="181" formatCode="dd\-mmm\-yy_)"/>
    <numFmt numFmtId="182" formatCode="_(&quot;$&quot;* #,##0.0\K_);_(&quot;$&quot;* \(#,##0.0\K\J\);_(&quot;$&quot;* &quot;-&quot;??_);_(@_)"/>
    <numFmt numFmtId="183" formatCode="_(&quot;$&quot;* #,##0\K_);_(&quot;$&quot;* \(#,##0\K\J\);_(&quot;$&quot;* &quot;-&quot;??_);_(@_)"/>
    <numFmt numFmtId="184" formatCode="_(* #,##0.000_);_(* \(#,##0.000\);_(* &quot;-&quot;??_);_(@_)"/>
    <numFmt numFmtId="185" formatCode="_(* #,##0.000_);_(* \(#,##0.000\);_(* &quot;-&quot;?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&quot;$&quot;* #,##0\K_);_(&quot;$&quot;* \(#,##0\K\);_(&quot;$&quot;* &quot;-&quot;??_);_(@_)"/>
    <numFmt numFmtId="192" formatCode="_(&quot;$&quot;* #,##0\K_);_(&quot;$&quot;* \(#,###\K\);_(&quot;$&quot;* &quot;-&quot;??_);_(@_)"/>
    <numFmt numFmtId="193" formatCode="&quot;$&quot;#,##0\K"/>
  </numFmts>
  <fonts count="37">
    <font>
      <sz val="10"/>
      <name val="Arial"/>
      <family val="0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9"/>
      <name val="Times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2"/>
      <name val="Times"/>
      <family val="0"/>
    </font>
    <font>
      <sz val="12"/>
      <name val="Times"/>
      <family val="0"/>
    </font>
    <font>
      <b/>
      <sz val="12"/>
      <color indexed="10"/>
      <name val="Times"/>
      <family val="0"/>
    </font>
    <font>
      <sz val="12"/>
      <color indexed="12"/>
      <name val="Times"/>
      <family val="0"/>
    </font>
    <font>
      <strike/>
      <sz val="12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0"/>
      <name val="Times"/>
      <family val="0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i/>
      <sz val="10"/>
      <color indexed="12"/>
      <name val="Arial"/>
      <family val="2"/>
    </font>
    <font>
      <b/>
      <i/>
      <sz val="8"/>
      <color indexed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gray125">
        <bgColor indexed="8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3" fillId="0" borderId="1" xfId="21" applyFont="1" applyBorder="1">
      <alignment/>
      <protection locked="0"/>
    </xf>
    <xf numFmtId="0" fontId="4" fillId="0" borderId="0" xfId="21" applyFont="1" applyBorder="1">
      <alignment/>
      <protection locked="0"/>
    </xf>
    <xf numFmtId="165" fontId="4" fillId="0" borderId="0" xfId="21" applyNumberFormat="1" applyFont="1">
      <alignment/>
      <protection locked="0"/>
    </xf>
    <xf numFmtId="0" fontId="4" fillId="0" borderId="0" xfId="21" applyFont="1">
      <alignment/>
      <protection locked="0"/>
    </xf>
    <xf numFmtId="1" fontId="4" fillId="0" borderId="0" xfId="21" applyNumberFormat="1" applyFont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165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8" fillId="0" borderId="0" xfId="0" applyFont="1" applyAlignment="1">
      <alignment horizontal="left" vertical="top"/>
    </xf>
    <xf numFmtId="165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centerContinuous" vertical="top"/>
    </xf>
    <xf numFmtId="3" fontId="9" fillId="0" borderId="0" xfId="0" applyNumberFormat="1" applyFont="1" applyAlignment="1">
      <alignment horizontal="left" vertical="top" wrapText="1"/>
    </xf>
    <xf numFmtId="1" fontId="9" fillId="0" borderId="0" xfId="0" applyNumberFormat="1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 vertical="top" wrapText="1"/>
    </xf>
    <xf numFmtId="0" fontId="9" fillId="0" borderId="0" xfId="0" applyFont="1" applyAlignment="1">
      <alignment horizontal="centerContinuous" vertical="top" wrapText="1"/>
    </xf>
    <xf numFmtId="3" fontId="9" fillId="0" borderId="0" xfId="0" applyNumberFormat="1" applyFont="1" applyAlignment="1">
      <alignment horizontal="centerContinuous" vertical="top" wrapText="1"/>
    </xf>
    <xf numFmtId="1" fontId="8" fillId="0" borderId="0" xfId="0" applyNumberFormat="1" applyFont="1" applyAlignment="1">
      <alignment horizontal="centerContinuous" vertical="top" wrapText="1"/>
    </xf>
    <xf numFmtId="1" fontId="9" fillId="0" borderId="0" xfId="0" applyNumberFormat="1" applyFont="1" applyAlignment="1">
      <alignment horizontal="centerContinuous" vertical="top" wrapText="1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wrapText="1"/>
    </xf>
    <xf numFmtId="0" fontId="13" fillId="0" borderId="3" xfId="0" applyFont="1" applyFill="1" applyBorder="1" applyAlignment="1">
      <alignment textRotation="90" wrapText="1"/>
    </xf>
    <xf numFmtId="0" fontId="13" fillId="0" borderId="4" xfId="0" applyFont="1" applyFill="1" applyBorder="1" applyAlignment="1">
      <alignment textRotation="90" wrapText="1"/>
    </xf>
    <xf numFmtId="3" fontId="13" fillId="0" borderId="4" xfId="0" applyNumberFormat="1" applyFont="1" applyFill="1" applyBorder="1" applyAlignment="1">
      <alignment textRotation="90" wrapText="1"/>
    </xf>
    <xf numFmtId="1" fontId="13" fillId="0" borderId="5" xfId="0" applyNumberFormat="1" applyFont="1" applyFill="1" applyBorder="1" applyAlignment="1">
      <alignment textRotation="90" wrapText="1"/>
    </xf>
    <xf numFmtId="1" fontId="14" fillId="0" borderId="4" xfId="0" applyNumberFormat="1" applyFont="1" applyFill="1" applyBorder="1" applyAlignment="1">
      <alignment textRotation="90" wrapText="1"/>
    </xf>
    <xf numFmtId="1" fontId="14" fillId="0" borderId="6" xfId="0" applyNumberFormat="1" applyFont="1" applyFill="1" applyBorder="1" applyAlignment="1">
      <alignment textRotation="90" wrapText="1"/>
    </xf>
    <xf numFmtId="1" fontId="14" fillId="0" borderId="7" xfId="0" applyNumberFormat="1" applyFont="1" applyFill="1" applyBorder="1" applyAlignment="1">
      <alignment textRotation="90" wrapText="1"/>
    </xf>
    <xf numFmtId="0" fontId="14" fillId="0" borderId="8" xfId="0" applyFont="1" applyFill="1" applyBorder="1" applyAlignment="1">
      <alignment textRotation="90" wrapText="1"/>
    </xf>
    <xf numFmtId="1" fontId="14" fillId="2" borderId="9" xfId="0" applyNumberFormat="1" applyFont="1" applyFill="1" applyBorder="1" applyAlignment="1">
      <alignment textRotation="90" wrapText="1"/>
    </xf>
    <xf numFmtId="0" fontId="8" fillId="0" borderId="9" xfId="0" applyFont="1" applyBorder="1" applyAlignment="1">
      <alignment horizontal="center" wrapText="1"/>
    </xf>
    <xf numFmtId="0" fontId="9" fillId="0" borderId="9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165" fontId="12" fillId="0" borderId="0" xfId="0" applyNumberFormat="1" applyFont="1" applyBorder="1" applyAlignment="1">
      <alignment vertical="top" wrapText="1"/>
    </xf>
    <xf numFmtId="0" fontId="13" fillId="0" borderId="0" xfId="0" applyFont="1" applyFill="1" applyBorder="1" applyAlignment="1">
      <alignment vertical="top" textRotation="90" wrapText="1"/>
    </xf>
    <xf numFmtId="3" fontId="13" fillId="0" borderId="0" xfId="0" applyNumberFormat="1" applyFont="1" applyFill="1" applyBorder="1" applyAlignment="1">
      <alignment vertical="top" textRotation="90" wrapText="1"/>
    </xf>
    <xf numFmtId="1" fontId="13" fillId="0" borderId="0" xfId="0" applyNumberFormat="1" applyFont="1" applyFill="1" applyBorder="1" applyAlignment="1">
      <alignment vertical="top" textRotation="90" wrapText="1"/>
    </xf>
    <xf numFmtId="1" fontId="14" fillId="0" borderId="0" xfId="0" applyNumberFormat="1" applyFont="1" applyFill="1" applyBorder="1" applyAlignment="1">
      <alignment vertical="top" textRotation="90" wrapText="1"/>
    </xf>
    <xf numFmtId="0" fontId="14" fillId="0" borderId="0" xfId="0" applyFont="1" applyFill="1" applyBorder="1" applyAlignment="1">
      <alignment vertical="top" textRotation="90" wrapText="1"/>
    </xf>
    <xf numFmtId="1" fontId="14" fillId="2" borderId="0" xfId="0" applyNumberFormat="1" applyFont="1" applyFill="1" applyBorder="1" applyAlignment="1">
      <alignment vertical="top" textRotation="90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165" fontId="12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1" fontId="12" fillId="2" borderId="0" xfId="0" applyNumberFormat="1" applyFont="1" applyFill="1" applyAlignment="1">
      <alignment/>
    </xf>
    <xf numFmtId="1" fontId="12" fillId="2" borderId="1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5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4" borderId="11" xfId="0" applyFont="1" applyFill="1" applyBorder="1" applyAlignment="1">
      <alignment/>
    </xf>
    <xf numFmtId="0" fontId="9" fillId="4" borderId="0" xfId="0" applyFont="1" applyFill="1" applyAlignment="1">
      <alignment/>
    </xf>
    <xf numFmtId="165" fontId="15" fillId="4" borderId="12" xfId="0" applyNumberFormat="1" applyFont="1" applyFill="1" applyBorder="1" applyAlignment="1">
      <alignment/>
    </xf>
    <xf numFmtId="3" fontId="9" fillId="4" borderId="0" xfId="0" applyNumberFormat="1" applyFont="1" applyFill="1" applyAlignment="1">
      <alignment/>
    </xf>
    <xf numFmtId="1" fontId="9" fillId="4" borderId="0" xfId="0" applyNumberFormat="1" applyFont="1" applyFill="1" applyAlignment="1">
      <alignment/>
    </xf>
    <xf numFmtId="0" fontId="9" fillId="0" borderId="11" xfId="0" applyFont="1" applyBorder="1" applyAlignment="1">
      <alignment/>
    </xf>
    <xf numFmtId="165" fontId="9" fillId="0" borderId="1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Fill="1" applyAlignment="1">
      <alignment/>
    </xf>
    <xf numFmtId="1" fontId="9" fillId="5" borderId="0" xfId="0" applyNumberFormat="1" applyFont="1" applyFill="1" applyAlignment="1">
      <alignment/>
    </xf>
    <xf numFmtId="0" fontId="9" fillId="6" borderId="11" xfId="0" applyFont="1" applyFill="1" applyBorder="1" applyAlignment="1">
      <alignment/>
    </xf>
    <xf numFmtId="1" fontId="9" fillId="6" borderId="0" xfId="0" applyNumberFormat="1" applyFont="1" applyFill="1" applyAlignment="1">
      <alignment/>
    </xf>
    <xf numFmtId="0" fontId="9" fillId="6" borderId="0" xfId="0" applyFont="1" applyFill="1" applyAlignment="1">
      <alignment/>
    </xf>
    <xf numFmtId="0" fontId="10" fillId="0" borderId="11" xfId="0" applyFont="1" applyBorder="1" applyAlignment="1">
      <alignment vertical="top" wrapText="1"/>
    </xf>
    <xf numFmtId="165" fontId="9" fillId="0" borderId="12" xfId="0" applyNumberFormat="1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" fontId="10" fillId="0" borderId="0" xfId="0" applyNumberFormat="1" applyFont="1" applyFill="1" applyAlignment="1">
      <alignment vertical="top"/>
    </xf>
    <xf numFmtId="1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165" fontId="9" fillId="0" borderId="13" xfId="0" applyNumberFormat="1" applyFont="1" applyBorder="1" applyAlignment="1">
      <alignment/>
    </xf>
    <xf numFmtId="0" fontId="8" fillId="4" borderId="11" xfId="0" applyFont="1" applyFill="1" applyBorder="1" applyAlignment="1">
      <alignment/>
    </xf>
    <xf numFmtId="0" fontId="15" fillId="4" borderId="11" xfId="0" applyFont="1" applyFill="1" applyBorder="1" applyAlignment="1">
      <alignment/>
    </xf>
    <xf numFmtId="165" fontId="15" fillId="4" borderId="11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165" fontId="15" fillId="0" borderId="12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9" fillId="4" borderId="11" xfId="0" applyFont="1" applyFill="1" applyBorder="1" applyAlignment="1">
      <alignment/>
    </xf>
    <xf numFmtId="165" fontId="9" fillId="4" borderId="1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8" fontId="8" fillId="5" borderId="11" xfId="15" applyNumberFormat="1" applyFont="1" applyFill="1" applyBorder="1" applyAlignment="1">
      <alignment/>
    </xf>
    <xf numFmtId="178" fontId="8" fillId="5" borderId="16" xfId="15" applyNumberFormat="1" applyFont="1" applyFill="1" applyBorder="1" applyAlignment="1">
      <alignment/>
    </xf>
    <xf numFmtId="165" fontId="8" fillId="5" borderId="16" xfId="15" applyNumberFormat="1" applyFont="1" applyFill="1" applyBorder="1" applyAlignment="1">
      <alignment/>
    </xf>
    <xf numFmtId="182" fontId="8" fillId="5" borderId="11" xfId="15" applyNumberFormat="1" applyFont="1" applyFill="1" applyBorder="1" applyAlignment="1">
      <alignment/>
    </xf>
    <xf numFmtId="183" fontId="8" fillId="5" borderId="11" xfId="15" applyNumberFormat="1" applyFont="1" applyFill="1" applyBorder="1" applyAlignment="1">
      <alignment/>
    </xf>
    <xf numFmtId="178" fontId="8" fillId="5" borderId="11" xfId="15" applyNumberFormat="1" applyFont="1" applyFill="1" applyBorder="1" applyAlignment="1">
      <alignment/>
    </xf>
    <xf numFmtId="1" fontId="8" fillId="5" borderId="11" xfId="15" applyNumberFormat="1" applyFont="1" applyFill="1" applyBorder="1" applyAlignment="1">
      <alignment/>
    </xf>
    <xf numFmtId="178" fontId="8" fillId="5" borderId="0" xfId="15" applyNumberFormat="1" applyFont="1" applyFill="1" applyBorder="1" applyAlignment="1">
      <alignment/>
    </xf>
    <xf numFmtId="0" fontId="8" fillId="5" borderId="0" xfId="0" applyFont="1" applyFill="1" applyAlignment="1">
      <alignment/>
    </xf>
    <xf numFmtId="165" fontId="12" fillId="0" borderId="0" xfId="0" applyNumberFormat="1" applyFont="1" applyFill="1" applyAlignment="1">
      <alignment horizontal="left" textRotation="91"/>
    </xf>
    <xf numFmtId="0" fontId="12" fillId="0" borderId="0" xfId="0" applyFont="1" applyFill="1" applyAlignment="1">
      <alignment horizontal="left" textRotation="91"/>
    </xf>
    <xf numFmtId="0" fontId="12" fillId="0" borderId="0" xfId="0" applyFont="1" applyFill="1" applyAlignment="1">
      <alignment textRotation="91"/>
    </xf>
    <xf numFmtId="3" fontId="12" fillId="0" borderId="0" xfId="0" applyNumberFormat="1" applyFont="1" applyFill="1" applyAlignment="1">
      <alignment textRotation="91"/>
    </xf>
    <xf numFmtId="1" fontId="12" fillId="0" borderId="0" xfId="0" applyNumberFormat="1" applyFont="1" applyFill="1" applyAlignment="1">
      <alignment textRotation="91"/>
    </xf>
    <xf numFmtId="0" fontId="8" fillId="0" borderId="9" xfId="0" applyFont="1" applyBorder="1" applyAlignment="1">
      <alignment horizontal="center" wrapText="1"/>
    </xf>
    <xf numFmtId="0" fontId="9" fillId="0" borderId="9" xfId="0" applyFont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165" fontId="4" fillId="5" borderId="17" xfId="0" applyNumberFormat="1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4" fillId="5" borderId="0" xfId="0" applyFont="1" applyFill="1" applyAlignment="1">
      <alignment/>
    </xf>
    <xf numFmtId="0" fontId="16" fillId="5" borderId="17" xfId="0" applyFont="1" applyFill="1" applyBorder="1" applyAlignment="1">
      <alignment/>
    </xf>
    <xf numFmtId="9" fontId="4" fillId="5" borderId="0" xfId="0" applyNumberFormat="1" applyFont="1" applyFill="1" applyBorder="1" applyAlignment="1">
      <alignment/>
    </xf>
    <xf numFmtId="1" fontId="4" fillId="5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4" borderId="0" xfId="0" applyFont="1" applyFill="1" applyAlignment="1">
      <alignment/>
    </xf>
    <xf numFmtId="165" fontId="9" fillId="4" borderId="18" xfId="0" applyNumberFormat="1" applyFont="1" applyFill="1" applyBorder="1" applyAlignment="1">
      <alignment/>
    </xf>
    <xf numFmtId="180" fontId="9" fillId="4" borderId="0" xfId="0" applyNumberFormat="1" applyFont="1" applyFill="1" applyBorder="1" applyAlignment="1">
      <alignment/>
    </xf>
    <xf numFmtId="9" fontId="9" fillId="4" borderId="0" xfId="0" applyNumberFormat="1" applyFont="1" applyFill="1" applyBorder="1" applyAlignment="1">
      <alignment/>
    </xf>
    <xf numFmtId="1" fontId="9" fillId="4" borderId="0" xfId="0" applyNumberFormat="1" applyFont="1" applyFill="1" applyAlignment="1">
      <alignment/>
    </xf>
    <xf numFmtId="0" fontId="9" fillId="0" borderId="0" xfId="0" applyFont="1" applyAlignment="1">
      <alignment/>
    </xf>
    <xf numFmtId="165" fontId="9" fillId="0" borderId="18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" fontId="9" fillId="5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6" borderId="0" xfId="0" applyFont="1" applyFill="1" applyAlignment="1">
      <alignment/>
    </xf>
    <xf numFmtId="1" fontId="9" fillId="0" borderId="0" xfId="0" applyNumberFormat="1" applyFont="1" applyAlignment="1">
      <alignment/>
    </xf>
    <xf numFmtId="165" fontId="9" fillId="5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" fontId="9" fillId="6" borderId="0" xfId="0" applyNumberFormat="1" applyFont="1" applyFill="1" applyAlignment="1">
      <alignment/>
    </xf>
    <xf numFmtId="165" fontId="9" fillId="6" borderId="0" xfId="0" applyNumberFormat="1" applyFont="1" applyFill="1" applyAlignment="1">
      <alignment/>
    </xf>
    <xf numFmtId="0" fontId="9" fillId="5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0" fontId="9" fillId="4" borderId="0" xfId="0" applyFont="1" applyFill="1" applyBorder="1" applyAlignment="1">
      <alignment/>
    </xf>
    <xf numFmtId="165" fontId="9" fillId="4" borderId="13" xfId="0" applyNumberFormat="1" applyFont="1" applyFill="1" applyBorder="1" applyAlignment="1">
      <alignment/>
    </xf>
    <xf numFmtId="14" fontId="17" fillId="4" borderId="0" xfId="0" applyNumberFormat="1" applyFont="1" applyFill="1" applyBorder="1" applyAlignment="1">
      <alignment/>
    </xf>
    <xf numFmtId="0" fontId="8" fillId="4" borderId="0" xfId="0" applyFont="1" applyFill="1" applyAlignment="1">
      <alignment/>
    </xf>
    <xf numFmtId="0" fontId="8" fillId="0" borderId="11" xfId="0" applyFont="1" applyBorder="1" applyAlignment="1">
      <alignment/>
    </xf>
    <xf numFmtId="0" fontId="9" fillId="0" borderId="14" xfId="0" applyFont="1" applyFill="1" applyBorder="1" applyAlignment="1">
      <alignment/>
    </xf>
    <xf numFmtId="165" fontId="9" fillId="0" borderId="13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11" xfId="0" applyFont="1" applyFill="1" applyBorder="1" applyAlignment="1">
      <alignment/>
    </xf>
    <xf numFmtId="1" fontId="9" fillId="7" borderId="0" xfId="0" applyNumberFormat="1" applyFont="1" applyFill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165" fontId="18" fillId="0" borderId="13" xfId="0" applyNumberFormat="1" applyFont="1" applyBorder="1" applyAlignment="1">
      <alignment/>
    </xf>
    <xf numFmtId="1" fontId="18" fillId="7" borderId="0" xfId="0" applyNumberFormat="1" applyFont="1" applyFill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165" fontId="18" fillId="0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0" fontId="10" fillId="0" borderId="15" xfId="0" applyFont="1" applyBorder="1" applyAlignment="1">
      <alignment/>
    </xf>
    <xf numFmtId="0" fontId="19" fillId="0" borderId="11" xfId="0" applyFont="1" applyBorder="1" applyAlignment="1">
      <alignment/>
    </xf>
    <xf numFmtId="165" fontId="19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0" fontId="9" fillId="4" borderId="14" xfId="0" applyFont="1" applyFill="1" applyBorder="1" applyAlignment="1">
      <alignment/>
    </xf>
    <xf numFmtId="165" fontId="9" fillId="0" borderId="12" xfId="0" applyNumberFormat="1" applyFont="1" applyFill="1" applyBorder="1" applyAlignment="1">
      <alignment/>
    </xf>
    <xf numFmtId="9" fontId="9" fillId="0" borderId="0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1" fontId="18" fillId="0" borderId="0" xfId="0" applyNumberFormat="1" applyFont="1" applyFill="1" applyAlignment="1">
      <alignment/>
    </xf>
    <xf numFmtId="165" fontId="19" fillId="0" borderId="12" xfId="0" applyNumberFormat="1" applyFont="1" applyBorder="1" applyAlignment="1">
      <alignment/>
    </xf>
    <xf numFmtId="1" fontId="19" fillId="0" borderId="0" xfId="0" applyNumberFormat="1" applyFont="1" applyFill="1" applyAlignment="1">
      <alignment/>
    </xf>
    <xf numFmtId="165" fontId="9" fillId="0" borderId="11" xfId="0" applyNumberFormat="1" applyFont="1" applyBorder="1" applyAlignment="1">
      <alignment/>
    </xf>
    <xf numFmtId="165" fontId="9" fillId="0" borderId="11" xfId="0" applyNumberFormat="1" applyFont="1" applyFill="1" applyBorder="1" applyAlignment="1">
      <alignment/>
    </xf>
    <xf numFmtId="165" fontId="18" fillId="0" borderId="11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9" fontId="1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/>
    </xf>
    <xf numFmtId="165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80" fontId="19" fillId="2" borderId="0" xfId="0" applyNumberFormat="1" applyFont="1" applyFill="1" applyBorder="1" applyAlignment="1">
      <alignment/>
    </xf>
    <xf numFmtId="9" fontId="19" fillId="2" borderId="0" xfId="0" applyNumberFormat="1" applyFont="1" applyFill="1" applyBorder="1" applyAlignment="1">
      <alignment/>
    </xf>
    <xf numFmtId="1" fontId="19" fillId="2" borderId="0" xfId="0" applyNumberFormat="1" applyFont="1" applyFill="1" applyAlignment="1">
      <alignment/>
    </xf>
    <xf numFmtId="165" fontId="19" fillId="2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165" fontId="9" fillId="4" borderId="0" xfId="0" applyNumberFormat="1" applyFont="1" applyFill="1" applyBorder="1" applyAlignment="1">
      <alignment/>
    </xf>
    <xf numFmtId="0" fontId="19" fillId="4" borderId="0" xfId="0" applyFont="1" applyFill="1" applyAlignment="1">
      <alignment/>
    </xf>
    <xf numFmtId="165" fontId="9" fillId="4" borderId="0" xfId="0" applyNumberFormat="1" applyFont="1" applyFill="1" applyAlignment="1">
      <alignment/>
    </xf>
    <xf numFmtId="0" fontId="9" fillId="0" borderId="18" xfId="0" applyFont="1" applyBorder="1" applyAlignment="1" applyProtection="1">
      <alignment horizontal="left"/>
      <protection/>
    </xf>
    <xf numFmtId="1" fontId="9" fillId="0" borderId="0" xfId="0" applyNumberFormat="1" applyFont="1" applyAlignment="1" applyProtection="1">
      <alignment/>
      <protection/>
    </xf>
    <xf numFmtId="1" fontId="9" fillId="0" borderId="0" xfId="0" applyNumberFormat="1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15" fillId="0" borderId="18" xfId="0" applyFont="1" applyBorder="1" applyAlignment="1" applyProtection="1">
      <alignment horizontal="left"/>
      <protection/>
    </xf>
    <xf numFmtId="165" fontId="15" fillId="0" borderId="18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9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 applyProtection="1">
      <alignment/>
      <protection/>
    </xf>
    <xf numFmtId="1" fontId="15" fillId="0" borderId="0" xfId="0" applyNumberFormat="1" applyFont="1" applyAlignment="1" applyProtection="1">
      <alignment horizontal="left"/>
      <protection/>
    </xf>
    <xf numFmtId="1" fontId="15" fillId="0" borderId="0" xfId="0" applyNumberFormat="1" applyFont="1" applyFill="1" applyAlignment="1">
      <alignment/>
    </xf>
    <xf numFmtId="165" fontId="15" fillId="0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18" xfId="0" applyFont="1" applyBorder="1" applyAlignment="1" applyProtection="1">
      <alignment horizontal="left"/>
      <protection/>
    </xf>
    <xf numFmtId="165" fontId="18" fillId="0" borderId="18" xfId="0" applyNumberFormat="1" applyFont="1" applyBorder="1" applyAlignment="1">
      <alignment/>
    </xf>
    <xf numFmtId="9" fontId="18" fillId="0" borderId="0" xfId="0" applyNumberFormat="1" applyFont="1" applyBorder="1" applyAlignment="1">
      <alignment/>
    </xf>
    <xf numFmtId="1" fontId="18" fillId="0" borderId="0" xfId="0" applyNumberFormat="1" applyFont="1" applyAlignment="1" applyProtection="1">
      <alignment/>
      <protection/>
    </xf>
    <xf numFmtId="1" fontId="18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Border="1" applyAlignment="1">
      <alignment/>
    </xf>
    <xf numFmtId="165" fontId="9" fillId="0" borderId="18" xfId="0" applyNumberFormat="1" applyFont="1" applyBorder="1" applyAlignment="1" applyProtection="1">
      <alignment horizontal="left"/>
      <protection/>
    </xf>
    <xf numFmtId="9" fontId="9" fillId="0" borderId="0" xfId="0" applyNumberFormat="1" applyFont="1" applyAlignment="1" applyProtection="1">
      <alignment/>
      <protection/>
    </xf>
    <xf numFmtId="0" fontId="19" fillId="0" borderId="18" xfId="0" applyFont="1" applyBorder="1" applyAlignment="1">
      <alignment/>
    </xf>
    <xf numFmtId="165" fontId="19" fillId="0" borderId="18" xfId="0" applyNumberFormat="1" applyFont="1" applyBorder="1" applyAlignment="1">
      <alignment/>
    </xf>
    <xf numFmtId="1" fontId="19" fillId="7" borderId="0" xfId="0" applyNumberFormat="1" applyFont="1" applyFill="1" applyAlignment="1">
      <alignment/>
    </xf>
    <xf numFmtId="0" fontId="9" fillId="0" borderId="18" xfId="0" applyFont="1" applyBorder="1" applyAlignment="1">
      <alignment/>
    </xf>
    <xf numFmtId="0" fontId="8" fillId="4" borderId="14" xfId="0" applyFont="1" applyFill="1" applyBorder="1" applyAlignment="1">
      <alignment/>
    </xf>
    <xf numFmtId="165" fontId="9" fillId="4" borderId="18" xfId="0" applyNumberFormat="1" applyFont="1" applyFill="1" applyBorder="1" applyAlignment="1" applyProtection="1">
      <alignment horizontal="left"/>
      <protection/>
    </xf>
    <xf numFmtId="0" fontId="9" fillId="4" borderId="0" xfId="0" applyFont="1" applyFill="1" applyAlignment="1" applyProtection="1">
      <alignment horizontal="left"/>
      <protection/>
    </xf>
    <xf numFmtId="9" fontId="9" fillId="4" borderId="0" xfId="0" applyNumberFormat="1" applyFont="1" applyFill="1" applyAlignment="1" applyProtection="1">
      <alignment/>
      <protection/>
    </xf>
    <xf numFmtId="1" fontId="9" fillId="4" borderId="0" xfId="0" applyNumberFormat="1" applyFont="1" applyFill="1" applyAlignment="1" applyProtection="1">
      <alignment horizontal="left"/>
      <protection/>
    </xf>
    <xf numFmtId="1" fontId="9" fillId="4" borderId="0" xfId="0" applyNumberFormat="1" applyFont="1" applyFill="1" applyAlignment="1" applyProtection="1">
      <alignment/>
      <protection/>
    </xf>
    <xf numFmtId="0" fontId="9" fillId="8" borderId="0" xfId="0" applyFont="1" applyFill="1" applyBorder="1" applyAlignment="1">
      <alignment/>
    </xf>
    <xf numFmtId="165" fontId="9" fillId="8" borderId="4" xfId="0" applyNumberFormat="1" applyFont="1" applyFill="1" applyBorder="1" applyAlignment="1">
      <alignment/>
    </xf>
    <xf numFmtId="0" fontId="9" fillId="8" borderId="0" xfId="0" applyFont="1" applyFill="1" applyAlignment="1">
      <alignment/>
    </xf>
    <xf numFmtId="1" fontId="9" fillId="8" borderId="0" xfId="0" applyNumberFormat="1" applyFont="1" applyFill="1" applyAlignment="1">
      <alignment/>
    </xf>
    <xf numFmtId="165" fontId="9" fillId="8" borderId="0" xfId="0" applyNumberFormat="1" applyFont="1" applyFill="1" applyAlignment="1">
      <alignment/>
    </xf>
    <xf numFmtId="0" fontId="9" fillId="0" borderId="19" xfId="0" applyFont="1" applyBorder="1" applyAlignment="1">
      <alignment/>
    </xf>
    <xf numFmtId="165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/>
    </xf>
    <xf numFmtId="1" fontId="9" fillId="0" borderId="22" xfId="0" applyNumberFormat="1" applyFont="1" applyBorder="1" applyAlignment="1">
      <alignment/>
    </xf>
    <xf numFmtId="1" fontId="9" fillId="0" borderId="22" xfId="0" applyNumberFormat="1" applyFont="1" applyFill="1" applyBorder="1" applyAlignment="1">
      <alignment/>
    </xf>
    <xf numFmtId="165" fontId="9" fillId="0" borderId="22" xfId="0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/>
    </xf>
    <xf numFmtId="1" fontId="9" fillId="0" borderId="0" xfId="0" applyNumberFormat="1" applyFont="1" applyFill="1" applyBorder="1" applyAlignment="1">
      <alignment/>
    </xf>
    <xf numFmtId="165" fontId="9" fillId="0" borderId="24" xfId="0" applyNumberFormat="1" applyFont="1" applyBorder="1" applyAlignment="1">
      <alignment/>
    </xf>
    <xf numFmtId="1" fontId="9" fillId="7" borderId="14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9" borderId="23" xfId="0" applyFont="1" applyFill="1" applyBorder="1" applyAlignment="1">
      <alignment/>
    </xf>
    <xf numFmtId="165" fontId="9" fillId="9" borderId="20" xfId="0" applyNumberFormat="1" applyFont="1" applyFill="1" applyBorder="1" applyAlignment="1">
      <alignment/>
    </xf>
    <xf numFmtId="1" fontId="9" fillId="9" borderId="25" xfId="0" applyNumberFormat="1" applyFont="1" applyFill="1" applyBorder="1" applyAlignment="1">
      <alignment/>
    </xf>
    <xf numFmtId="9" fontId="9" fillId="9" borderId="26" xfId="0" applyNumberFormat="1" applyFont="1" applyFill="1" applyBorder="1" applyAlignment="1">
      <alignment/>
    </xf>
    <xf numFmtId="1" fontId="9" fillId="9" borderId="26" xfId="0" applyNumberFormat="1" applyFont="1" applyFill="1" applyBorder="1" applyAlignment="1">
      <alignment/>
    </xf>
    <xf numFmtId="165" fontId="9" fillId="9" borderId="26" xfId="0" applyNumberFormat="1" applyFont="1" applyFill="1" applyBorder="1" applyAlignment="1">
      <alignment/>
    </xf>
    <xf numFmtId="0" fontId="9" fillId="2" borderId="26" xfId="0" applyFont="1" applyFill="1" applyBorder="1" applyAlignment="1">
      <alignment/>
    </xf>
    <xf numFmtId="0" fontId="9" fillId="9" borderId="27" xfId="0" applyFont="1" applyFill="1" applyBorder="1" applyAlignment="1">
      <alignment/>
    </xf>
    <xf numFmtId="0" fontId="9" fillId="9" borderId="0" xfId="0" applyFont="1" applyFill="1" applyAlignment="1">
      <alignment/>
    </xf>
    <xf numFmtId="0" fontId="15" fillId="9" borderId="23" xfId="0" applyFont="1" applyFill="1" applyBorder="1" applyAlignment="1">
      <alignment/>
    </xf>
    <xf numFmtId="165" fontId="15" fillId="9" borderId="20" xfId="0" applyNumberFormat="1" applyFont="1" applyFill="1" applyBorder="1" applyAlignment="1">
      <alignment/>
    </xf>
    <xf numFmtId="0" fontId="9" fillId="9" borderId="21" xfId="0" applyFont="1" applyFill="1" applyBorder="1" applyAlignment="1">
      <alignment/>
    </xf>
    <xf numFmtId="1" fontId="15" fillId="9" borderId="26" xfId="0" applyNumberFormat="1" applyFont="1" applyFill="1" applyBorder="1" applyAlignment="1">
      <alignment/>
    </xf>
    <xf numFmtId="0" fontId="9" fillId="9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165" fontId="9" fillId="0" borderId="28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9" fontId="9" fillId="0" borderId="30" xfId="0" applyNumberFormat="1" applyFont="1" applyFill="1" applyBorder="1" applyAlignment="1">
      <alignment/>
    </xf>
    <xf numFmtId="1" fontId="9" fillId="0" borderId="30" xfId="0" applyNumberFormat="1" applyFont="1" applyFill="1" applyBorder="1" applyAlignment="1">
      <alignment/>
    </xf>
    <xf numFmtId="165" fontId="9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Border="1" applyAlignment="1">
      <alignment/>
    </xf>
    <xf numFmtId="165" fontId="9" fillId="0" borderId="28" xfId="0" applyNumberFormat="1" applyFont="1" applyBorder="1" applyAlignment="1">
      <alignment/>
    </xf>
    <xf numFmtId="0" fontId="9" fillId="0" borderId="29" xfId="0" applyFont="1" applyBorder="1" applyAlignment="1">
      <alignment/>
    </xf>
    <xf numFmtId="9" fontId="9" fillId="0" borderId="32" xfId="0" applyNumberFormat="1" applyFont="1" applyBorder="1" applyAlignment="1">
      <alignment/>
    </xf>
    <xf numFmtId="1" fontId="9" fillId="0" borderId="32" xfId="0" applyNumberFormat="1" applyFont="1" applyBorder="1" applyAlignment="1">
      <alignment/>
    </xf>
    <xf numFmtId="1" fontId="9" fillId="0" borderId="32" xfId="0" applyNumberFormat="1" applyFont="1" applyFill="1" applyBorder="1" applyAlignment="1">
      <alignment/>
    </xf>
    <xf numFmtId="165" fontId="9" fillId="0" borderId="32" xfId="0" applyNumberFormat="1" applyFont="1" applyFill="1" applyBorder="1" applyAlignment="1">
      <alignment/>
    </xf>
    <xf numFmtId="0" fontId="9" fillId="0" borderId="33" xfId="0" applyFont="1" applyBorder="1" applyAlignment="1">
      <alignment/>
    </xf>
    <xf numFmtId="165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3" xfId="0" applyFont="1" applyBorder="1" applyAlignment="1">
      <alignment/>
    </xf>
    <xf numFmtId="0" fontId="17" fillId="4" borderId="0" xfId="0" applyFont="1" applyFill="1" applyAlignment="1">
      <alignment/>
    </xf>
    <xf numFmtId="0" fontId="8" fillId="2" borderId="15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165" fontId="9" fillId="2" borderId="11" xfId="0" applyNumberFormat="1" applyFont="1" applyFill="1" applyBorder="1" applyAlignment="1">
      <alignment/>
    </xf>
    <xf numFmtId="0" fontId="9" fillId="2" borderId="11" xfId="0" applyFont="1" applyFill="1" applyBorder="1" applyAlignment="1">
      <alignment/>
    </xf>
    <xf numFmtId="180" fontId="9" fillId="2" borderId="11" xfId="0" applyNumberFormat="1" applyFont="1" applyFill="1" applyBorder="1" applyAlignment="1">
      <alignment/>
    </xf>
    <xf numFmtId="14" fontId="17" fillId="2" borderId="11" xfId="0" applyNumberFormat="1" applyFont="1" applyFill="1" applyBorder="1" applyAlignment="1">
      <alignment/>
    </xf>
    <xf numFmtId="9" fontId="9" fillId="2" borderId="0" xfId="0" applyNumberFormat="1" applyFont="1" applyFill="1" applyBorder="1" applyAlignment="1">
      <alignment/>
    </xf>
    <xf numFmtId="165" fontId="9" fillId="4" borderId="14" xfId="0" applyNumberFormat="1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13" xfId="0" applyFont="1" applyBorder="1" applyAlignment="1">
      <alignment/>
    </xf>
    <xf numFmtId="165" fontId="9" fillId="0" borderId="13" xfId="0" applyNumberFormat="1" applyFont="1" applyBorder="1" applyAlignment="1">
      <alignment/>
    </xf>
    <xf numFmtId="165" fontId="9" fillId="0" borderId="0" xfId="0" applyNumberFormat="1" applyFont="1" applyFill="1" applyAlignment="1">
      <alignment/>
    </xf>
    <xf numFmtId="0" fontId="15" fillId="10" borderId="11" xfId="0" applyFont="1" applyFill="1" applyBorder="1" applyAlignment="1">
      <alignment/>
    </xf>
    <xf numFmtId="165" fontId="15" fillId="10" borderId="13" xfId="0" applyNumberFormat="1" applyFont="1" applyFill="1" applyBorder="1" applyAlignment="1">
      <alignment/>
    </xf>
    <xf numFmtId="1" fontId="15" fillId="10" borderId="0" xfId="0" applyNumberFormat="1" applyFont="1" applyFill="1" applyAlignment="1">
      <alignment/>
    </xf>
    <xf numFmtId="9" fontId="15" fillId="10" borderId="0" xfId="0" applyNumberFormat="1" applyFont="1" applyFill="1" applyBorder="1" applyAlignment="1">
      <alignment/>
    </xf>
    <xf numFmtId="165" fontId="15" fillId="10" borderId="0" xfId="0" applyNumberFormat="1" applyFont="1" applyFill="1" applyAlignment="1">
      <alignment/>
    </xf>
    <xf numFmtId="165" fontId="15" fillId="2" borderId="0" xfId="0" applyNumberFormat="1" applyFont="1" applyFill="1" applyAlignment="1">
      <alignment/>
    </xf>
    <xf numFmtId="0" fontId="8" fillId="4" borderId="15" xfId="0" applyFont="1" applyFill="1" applyBorder="1" applyAlignment="1">
      <alignment/>
    </xf>
    <xf numFmtId="165" fontId="9" fillId="4" borderId="38" xfId="0" applyNumberFormat="1" applyFont="1" applyFill="1" applyBorder="1" applyAlignment="1">
      <alignment/>
    </xf>
    <xf numFmtId="180" fontId="15" fillId="10" borderId="0" xfId="0" applyNumberFormat="1" applyFont="1" applyFill="1" applyBorder="1" applyAlignment="1">
      <alignment/>
    </xf>
    <xf numFmtId="180" fontId="15" fillId="10" borderId="14" xfId="0" applyNumberFormat="1" applyFont="1" applyFill="1" applyBorder="1" applyAlignment="1">
      <alignment/>
    </xf>
    <xf numFmtId="165" fontId="15" fillId="10" borderId="11" xfId="0" applyNumberFormat="1" applyFont="1" applyFill="1" applyBorder="1" applyAlignment="1">
      <alignment/>
    </xf>
    <xf numFmtId="1" fontId="15" fillId="2" borderId="0" xfId="0" applyNumberFormat="1" applyFont="1" applyFill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Fill="1" applyAlignment="1">
      <alignment/>
    </xf>
    <xf numFmtId="178" fontId="8" fillId="0" borderId="11" xfId="15" applyNumberFormat="1" applyFont="1" applyBorder="1" applyAlignment="1">
      <alignment/>
    </xf>
    <xf numFmtId="191" fontId="4" fillId="5" borderId="17" xfId="0" applyNumberFormat="1" applyFont="1" applyFill="1" applyBorder="1" applyAlignment="1">
      <alignment/>
    </xf>
    <xf numFmtId="1" fontId="4" fillId="5" borderId="17" xfId="0" applyNumberFormat="1" applyFont="1" applyFill="1" applyBorder="1" applyAlignment="1">
      <alignment/>
    </xf>
    <xf numFmtId="180" fontId="4" fillId="5" borderId="0" xfId="0" applyNumberFormat="1" applyFont="1" applyFill="1" applyBorder="1" applyAlignment="1">
      <alignment/>
    </xf>
    <xf numFmtId="165" fontId="20" fillId="0" borderId="0" xfId="0" applyNumberFormat="1" applyFont="1" applyFill="1" applyAlignment="1">
      <alignment horizontal="left" textRotation="91"/>
    </xf>
    <xf numFmtId="0" fontId="20" fillId="0" borderId="0" xfId="0" applyFont="1" applyFill="1" applyAlignment="1">
      <alignment horizontal="left" textRotation="91"/>
    </xf>
    <xf numFmtId="0" fontId="20" fillId="0" borderId="0" xfId="0" applyFont="1" applyFill="1" applyAlignment="1">
      <alignment textRotation="91"/>
    </xf>
    <xf numFmtId="3" fontId="20" fillId="0" borderId="0" xfId="0" applyNumberFormat="1" applyFont="1" applyFill="1" applyAlignment="1">
      <alignment textRotation="91"/>
    </xf>
    <xf numFmtId="1" fontId="20" fillId="0" borderId="0" xfId="0" applyNumberFormat="1" applyFont="1" applyFill="1" applyAlignment="1">
      <alignment textRotation="9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165" fontId="9" fillId="0" borderId="5" xfId="0" applyNumberFormat="1" applyFont="1" applyBorder="1" applyAlignment="1">
      <alignment wrapText="1"/>
    </xf>
    <xf numFmtId="0" fontId="10" fillId="0" borderId="3" xfId="0" applyFont="1" applyFill="1" applyBorder="1" applyAlignment="1">
      <alignment textRotation="90" wrapText="1"/>
    </xf>
    <xf numFmtId="0" fontId="10" fillId="0" borderId="4" xfId="0" applyFont="1" applyFill="1" applyBorder="1" applyAlignment="1">
      <alignment textRotation="90" wrapText="1"/>
    </xf>
    <xf numFmtId="1" fontId="21" fillId="0" borderId="4" xfId="0" applyNumberFormat="1" applyFont="1" applyFill="1" applyBorder="1" applyAlignment="1">
      <alignment textRotation="90" wrapText="1"/>
    </xf>
    <xf numFmtId="1" fontId="21" fillId="0" borderId="6" xfId="0" applyNumberFormat="1" applyFont="1" applyFill="1" applyBorder="1" applyAlignment="1">
      <alignment textRotation="90" wrapText="1"/>
    </xf>
    <xf numFmtId="1" fontId="21" fillId="0" borderId="7" xfId="0" applyNumberFormat="1" applyFont="1" applyFill="1" applyBorder="1" applyAlignment="1">
      <alignment textRotation="90" wrapText="1"/>
    </xf>
    <xf numFmtId="1" fontId="9" fillId="11" borderId="9" xfId="0" applyNumberFormat="1" applyFont="1" applyFill="1" applyBorder="1" applyAlignment="1">
      <alignment wrapText="1"/>
    </xf>
    <xf numFmtId="1" fontId="18" fillId="0" borderId="2" xfId="0" applyNumberFormat="1" applyFont="1" applyFill="1" applyBorder="1" applyAlignment="1">
      <alignment horizontal="centerContinuous"/>
    </xf>
    <xf numFmtId="0" fontId="8" fillId="0" borderId="0" xfId="0" applyFont="1" applyBorder="1" applyAlignment="1">
      <alignment horizontal="center" wrapText="1"/>
    </xf>
    <xf numFmtId="165" fontId="9" fillId="0" borderId="0" xfId="0" applyNumberFormat="1" applyFont="1" applyBorder="1" applyAlignment="1">
      <alignment wrapText="1"/>
    </xf>
    <xf numFmtId="0" fontId="10" fillId="0" borderId="0" xfId="0" applyFont="1" applyFill="1" applyBorder="1" applyAlignment="1">
      <alignment textRotation="90" wrapText="1"/>
    </xf>
    <xf numFmtId="1" fontId="21" fillId="0" borderId="0" xfId="0" applyNumberFormat="1" applyFont="1" applyFill="1" applyBorder="1" applyAlignment="1">
      <alignment textRotation="90" wrapText="1"/>
    </xf>
    <xf numFmtId="1" fontId="9" fillId="11" borderId="0" xfId="0" applyNumberFormat="1" applyFont="1" applyFill="1" applyAlignment="1">
      <alignment wrapText="1"/>
    </xf>
    <xf numFmtId="1" fontId="18" fillId="0" borderId="26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2" borderId="0" xfId="0" applyFont="1" applyFill="1" applyAlignment="1">
      <alignment/>
    </xf>
    <xf numFmtId="165" fontId="9" fillId="2" borderId="0" xfId="0" applyNumberFormat="1" applyFont="1" applyFill="1" applyAlignment="1">
      <alignment/>
    </xf>
    <xf numFmtId="1" fontId="9" fillId="2" borderId="10" xfId="0" applyNumberFormat="1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7" xfId="0" applyFont="1" applyFill="1" applyBorder="1" applyAlignment="1">
      <alignment/>
    </xf>
    <xf numFmtId="165" fontId="9" fillId="5" borderId="17" xfId="0" applyNumberFormat="1" applyFont="1" applyFill="1" applyBorder="1" applyAlignment="1">
      <alignment/>
    </xf>
    <xf numFmtId="0" fontId="9" fillId="5" borderId="17" xfId="0" applyFont="1" applyFill="1" applyBorder="1" applyAlignment="1">
      <alignment/>
    </xf>
    <xf numFmtId="0" fontId="9" fillId="5" borderId="0" xfId="0" applyFont="1" applyFill="1" applyAlignment="1">
      <alignment/>
    </xf>
    <xf numFmtId="0" fontId="17" fillId="5" borderId="17" xfId="0" applyFont="1" applyFill="1" applyBorder="1" applyAlignment="1">
      <alignment/>
    </xf>
    <xf numFmtId="0" fontId="17" fillId="5" borderId="0" xfId="0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19" fillId="7" borderId="0" xfId="0" applyFont="1" applyFill="1" applyAlignment="1">
      <alignment/>
    </xf>
    <xf numFmtId="0" fontId="9" fillId="7" borderId="0" xfId="0" applyFont="1" applyFill="1" applyAlignment="1">
      <alignment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180" fontId="15" fillId="10" borderId="17" xfId="0" applyNumberFormat="1" applyFont="1" applyFill="1" applyBorder="1" applyAlignment="1">
      <alignment/>
    </xf>
    <xf numFmtId="0" fontId="15" fillId="10" borderId="0" xfId="0" applyFont="1" applyFill="1" applyAlignment="1">
      <alignment/>
    </xf>
    <xf numFmtId="0" fontId="8" fillId="0" borderId="0" xfId="0" applyFont="1" applyAlignment="1">
      <alignment/>
    </xf>
    <xf numFmtId="9" fontId="9" fillId="0" borderId="0" xfId="0" applyNumberFormat="1" applyFont="1" applyAlignment="1">
      <alignment/>
    </xf>
    <xf numFmtId="0" fontId="8" fillId="2" borderId="11" xfId="0" applyFont="1" applyFill="1" applyBorder="1" applyAlignment="1">
      <alignment/>
    </xf>
    <xf numFmtId="165" fontId="9" fillId="2" borderId="16" xfId="0" applyNumberFormat="1" applyFont="1" applyFill="1" applyBorder="1" applyAlignment="1">
      <alignment/>
    </xf>
    <xf numFmtId="1" fontId="9" fillId="2" borderId="0" xfId="15" applyNumberFormat="1" applyFont="1" applyFill="1" applyAlignment="1">
      <alignment/>
    </xf>
    <xf numFmtId="178" fontId="9" fillId="2" borderId="0" xfId="15" applyNumberFormat="1" applyFont="1" applyFill="1" applyAlignment="1">
      <alignment/>
    </xf>
    <xf numFmtId="165" fontId="3" fillId="5" borderId="17" xfId="0" applyNumberFormat="1" applyFont="1" applyFill="1" applyBorder="1" applyAlignment="1">
      <alignment/>
    </xf>
    <xf numFmtId="192" fontId="3" fillId="5" borderId="17" xfId="0" applyNumberFormat="1" applyFont="1" applyFill="1" applyBorder="1" applyAlignment="1">
      <alignment/>
    </xf>
    <xf numFmtId="1" fontId="3" fillId="5" borderId="17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0" fontId="3" fillId="0" borderId="1" xfId="22" applyFont="1" applyBorder="1">
      <alignment/>
      <protection locked="0"/>
    </xf>
    <xf numFmtId="0" fontId="4" fillId="0" borderId="0" xfId="22" applyFont="1" applyBorder="1">
      <alignment/>
      <protection locked="0"/>
    </xf>
    <xf numFmtId="0" fontId="4" fillId="0" borderId="0" xfId="22" applyFont="1">
      <alignment/>
      <protection locked="0"/>
    </xf>
    <xf numFmtId="0" fontId="3" fillId="0" borderId="0" xfId="22" applyFont="1">
      <alignment/>
      <protection locked="0"/>
    </xf>
    <xf numFmtId="0" fontId="0" fillId="0" borderId="0" xfId="22">
      <alignment/>
      <protection locked="0"/>
    </xf>
    <xf numFmtId="193" fontId="3" fillId="0" borderId="0" xfId="22" applyNumberFormat="1" applyFont="1">
      <alignment/>
      <protection locked="0"/>
    </xf>
    <xf numFmtId="0" fontId="0" fillId="3" borderId="0" xfId="22" applyFill="1">
      <alignment/>
      <protection locked="0"/>
    </xf>
    <xf numFmtId="193" fontId="0" fillId="3" borderId="0" xfId="22" applyNumberFormat="1" applyFill="1">
      <alignment/>
      <protection locked="0"/>
    </xf>
    <xf numFmtId="0" fontId="5" fillId="0" borderId="30" xfId="22" applyFont="1" applyBorder="1">
      <alignment/>
      <protection locked="0"/>
    </xf>
    <xf numFmtId="0" fontId="0" fillId="0" borderId="30" xfId="22" applyBorder="1">
      <alignment/>
      <protection locked="0"/>
    </xf>
    <xf numFmtId="193" fontId="0" fillId="0" borderId="30" xfId="22" applyNumberFormat="1" applyBorder="1">
      <alignment/>
      <protection locked="0"/>
    </xf>
    <xf numFmtId="0" fontId="5" fillId="0" borderId="0" xfId="22" applyFont="1" applyBorder="1">
      <alignment/>
      <protection locked="0"/>
    </xf>
    <xf numFmtId="0" fontId="0" fillId="0" borderId="0" xfId="22" applyBorder="1">
      <alignment/>
      <protection locked="0"/>
    </xf>
    <xf numFmtId="193" fontId="0" fillId="0" borderId="0" xfId="22" applyNumberFormat="1" applyBorder="1">
      <alignment/>
      <protection locked="0"/>
    </xf>
    <xf numFmtId="0" fontId="0" fillId="0" borderId="39" xfId="22" applyBorder="1">
      <alignment/>
      <protection locked="0"/>
    </xf>
    <xf numFmtId="0" fontId="5" fillId="0" borderId="0" xfId="22" applyFont="1" applyBorder="1" applyAlignment="1">
      <alignment vertical="top"/>
      <protection locked="0"/>
    </xf>
    <xf numFmtId="0" fontId="0" fillId="0" borderId="0" xfId="22" applyBorder="1" applyAlignment="1">
      <alignment vertical="top"/>
      <protection locked="0"/>
    </xf>
    <xf numFmtId="193" fontId="0" fillId="0" borderId="0" xfId="22" applyNumberFormat="1" applyBorder="1" applyAlignment="1">
      <alignment vertical="top"/>
      <protection locked="0"/>
    </xf>
    <xf numFmtId="0" fontId="23" fillId="0" borderId="40" xfId="22" applyFont="1" applyBorder="1" applyAlignment="1">
      <alignment horizontal="center" vertical="top"/>
      <protection locked="0"/>
    </xf>
    <xf numFmtId="0" fontId="0" fillId="0" borderId="0" xfId="22" applyAlignment="1">
      <alignment vertical="top"/>
      <protection locked="0"/>
    </xf>
    <xf numFmtId="0" fontId="0" fillId="0" borderId="18" xfId="22" applyFont="1" applyBorder="1" applyAlignment="1">
      <alignment vertical="top" wrapText="1"/>
      <protection locked="0"/>
    </xf>
    <xf numFmtId="0" fontId="0" fillId="0" borderId="18" xfId="22" applyFont="1" applyBorder="1" applyAlignment="1">
      <alignment vertical="top"/>
      <protection locked="0"/>
    </xf>
    <xf numFmtId="193" fontId="23" fillId="0" borderId="41" xfId="22" applyNumberFormat="1" applyFont="1" applyBorder="1" applyAlignment="1">
      <alignment horizontal="center" vertical="top"/>
      <protection locked="0"/>
    </xf>
    <xf numFmtId="0" fontId="23" fillId="0" borderId="18" xfId="22" applyFont="1" applyBorder="1" applyAlignment="1">
      <alignment horizontal="centerContinuous" vertical="top"/>
      <protection locked="0"/>
    </xf>
    <xf numFmtId="0" fontId="23" fillId="0" borderId="18" xfId="22" applyFont="1" applyBorder="1" applyAlignment="1">
      <alignment horizontal="center" vertical="top" wrapText="1"/>
      <protection locked="0"/>
    </xf>
    <xf numFmtId="0" fontId="22" fillId="0" borderId="42" xfId="22" applyFont="1" applyBorder="1" applyAlignment="1">
      <alignment vertical="top" wrapText="1"/>
      <protection locked="0"/>
    </xf>
    <xf numFmtId="0" fontId="0" fillId="0" borderId="0" xfId="22" applyFont="1" applyAlignment="1">
      <alignment vertical="top"/>
      <protection locked="0"/>
    </xf>
    <xf numFmtId="0" fontId="23" fillId="0" borderId="41" xfId="22" applyFont="1" applyBorder="1" applyAlignment="1">
      <alignment horizontal="center" vertical="top" wrapText="1"/>
      <protection locked="0"/>
    </xf>
    <xf numFmtId="0" fontId="23" fillId="0" borderId="41" xfId="22" applyFont="1" applyBorder="1" applyAlignment="1">
      <alignment vertical="top" wrapText="1"/>
      <protection locked="0"/>
    </xf>
    <xf numFmtId="193" fontId="23" fillId="0" borderId="43" xfId="22" applyNumberFormat="1" applyFont="1" applyBorder="1" applyAlignment="1">
      <alignment vertical="top" wrapText="1"/>
      <protection locked="0"/>
    </xf>
    <xf numFmtId="0" fontId="24" fillId="0" borderId="41" xfId="22" applyFont="1" applyBorder="1" applyAlignment="1">
      <alignment vertical="top" wrapText="1"/>
      <protection locked="0"/>
    </xf>
    <xf numFmtId="0" fontId="22" fillId="0" borderId="40" xfId="22" applyFont="1" applyBorder="1" applyAlignment="1">
      <alignment vertical="top" wrapText="1"/>
      <protection locked="0"/>
    </xf>
    <xf numFmtId="0" fontId="23" fillId="0" borderId="0" xfId="22" applyFont="1" applyAlignment="1">
      <alignment vertical="top" wrapText="1"/>
      <protection locked="0"/>
    </xf>
    <xf numFmtId="0" fontId="0" fillId="0" borderId="44" xfId="22" applyFont="1" applyBorder="1" applyAlignment="1">
      <alignment vertical="top" wrapText="1"/>
      <protection locked="0"/>
    </xf>
    <xf numFmtId="0" fontId="0" fillId="0" borderId="44" xfId="22" applyFont="1" applyBorder="1" applyAlignment="1">
      <alignment vertical="top"/>
      <protection locked="0"/>
    </xf>
    <xf numFmtId="193" fontId="0" fillId="0" borderId="45" xfId="22" applyNumberFormat="1" applyFont="1" applyBorder="1" applyAlignment="1">
      <alignment vertical="top"/>
      <protection locked="0"/>
    </xf>
    <xf numFmtId="1" fontId="0" fillId="0" borderId="44" xfId="22" applyNumberFormat="1" applyFont="1" applyBorder="1" applyAlignment="1">
      <alignment vertical="top"/>
      <protection locked="0"/>
    </xf>
    <xf numFmtId="1" fontId="23" fillId="12" borderId="44" xfId="22" applyNumberFormat="1" applyFont="1" applyFill="1" applyBorder="1" applyAlignment="1">
      <alignment vertical="top"/>
      <protection locked="0"/>
    </xf>
    <xf numFmtId="1" fontId="0" fillId="0" borderId="44" xfId="22" applyNumberFormat="1" applyFont="1" applyBorder="1" applyAlignment="1">
      <alignment horizontal="center" vertical="top"/>
      <protection locked="0"/>
    </xf>
    <xf numFmtId="0" fontId="0" fillId="0" borderId="44" xfId="22" applyFont="1" applyBorder="1" applyAlignment="1">
      <alignment horizontal="center" vertical="top"/>
      <protection locked="0"/>
    </xf>
    <xf numFmtId="0" fontId="25" fillId="0" borderId="44" xfId="22" applyFont="1" applyBorder="1" applyAlignment="1">
      <alignment vertical="top" wrapText="1"/>
      <protection locked="0"/>
    </xf>
    <xf numFmtId="0" fontId="0" fillId="0" borderId="46" xfId="22" applyFont="1" applyBorder="1" applyAlignment="1">
      <alignment vertical="top"/>
      <protection locked="0"/>
    </xf>
    <xf numFmtId="0" fontId="0" fillId="0" borderId="47" xfId="22" applyFont="1" applyBorder="1" applyAlignment="1">
      <alignment vertical="top"/>
      <protection locked="0"/>
    </xf>
    <xf numFmtId="193" fontId="0" fillId="0" borderId="18" xfId="22" applyNumberFormat="1" applyFont="1" applyBorder="1" applyAlignment="1">
      <alignment vertical="top"/>
      <protection locked="0"/>
    </xf>
    <xf numFmtId="1" fontId="0" fillId="0" borderId="18" xfId="22" applyNumberFormat="1" applyFont="1" applyBorder="1" applyAlignment="1">
      <alignment vertical="top"/>
      <protection locked="0"/>
    </xf>
    <xf numFmtId="1" fontId="0" fillId="0" borderId="18" xfId="22" applyNumberFormat="1" applyFont="1" applyBorder="1" applyAlignment="1">
      <alignment horizontal="center" vertical="top"/>
      <protection locked="0"/>
    </xf>
    <xf numFmtId="0" fontId="0" fillId="0" borderId="18" xfId="22" applyFont="1" applyBorder="1" applyAlignment="1">
      <alignment horizontal="center" vertical="top"/>
      <protection locked="0"/>
    </xf>
    <xf numFmtId="0" fontId="25" fillId="0" borderId="18" xfId="22" applyFont="1" applyBorder="1" applyAlignment="1">
      <alignment vertical="top" wrapText="1"/>
      <protection locked="0"/>
    </xf>
    <xf numFmtId="0" fontId="0" fillId="0" borderId="42" xfId="22" applyFont="1" applyBorder="1" applyAlignment="1">
      <alignment vertical="top"/>
      <protection locked="0"/>
    </xf>
    <xf numFmtId="0" fontId="0" fillId="0" borderId="41" xfId="22" applyFont="1" applyBorder="1" applyAlignment="1">
      <alignment vertical="top" wrapText="1"/>
      <protection locked="0"/>
    </xf>
    <xf numFmtId="0" fontId="0" fillId="0" borderId="41" xfId="22" applyFont="1" applyBorder="1" applyAlignment="1">
      <alignment vertical="top"/>
      <protection locked="0"/>
    </xf>
    <xf numFmtId="193" fontId="0" fillId="0" borderId="41" xfId="22" applyNumberFormat="1" applyFont="1" applyBorder="1" applyAlignment="1">
      <alignment vertical="top"/>
      <protection locked="0"/>
    </xf>
    <xf numFmtId="1" fontId="0" fillId="0" borderId="41" xfId="22" applyNumberFormat="1" applyFont="1" applyBorder="1" applyAlignment="1">
      <alignment vertical="top"/>
      <protection locked="0"/>
    </xf>
    <xf numFmtId="1" fontId="0" fillId="0" borderId="41" xfId="22" applyNumberFormat="1" applyFont="1" applyBorder="1" applyAlignment="1">
      <alignment horizontal="center" vertical="top"/>
      <protection locked="0"/>
    </xf>
    <xf numFmtId="0" fontId="0" fillId="0" borderId="41" xfId="22" applyFont="1" applyBorder="1" applyAlignment="1">
      <alignment horizontal="center" vertical="top"/>
      <protection locked="0"/>
    </xf>
    <xf numFmtId="0" fontId="25" fillId="0" borderId="41" xfId="22" applyFont="1" applyBorder="1" applyAlignment="1">
      <alignment vertical="top" wrapText="1"/>
      <protection locked="0"/>
    </xf>
    <xf numFmtId="0" fontId="0" fillId="0" borderId="48" xfId="22" applyFont="1" applyBorder="1" applyAlignment="1">
      <alignment vertical="top"/>
      <protection locked="0"/>
    </xf>
    <xf numFmtId="0" fontId="0" fillId="0" borderId="49" xfId="22" applyFont="1" applyBorder="1" applyAlignment="1">
      <alignment vertical="top" wrapText="1"/>
      <protection locked="0"/>
    </xf>
    <xf numFmtId="0" fontId="0" fillId="0" borderId="49" xfId="22" applyFont="1" applyBorder="1" applyAlignment="1">
      <alignment vertical="top"/>
      <protection locked="0"/>
    </xf>
    <xf numFmtId="193" fontId="0" fillId="0" borderId="49" xfId="22" applyNumberFormat="1" applyFont="1" applyBorder="1" applyAlignment="1">
      <alignment vertical="top"/>
      <protection locked="0"/>
    </xf>
    <xf numFmtId="1" fontId="0" fillId="0" borderId="49" xfId="22" applyNumberFormat="1" applyFont="1" applyBorder="1" applyAlignment="1">
      <alignment vertical="top"/>
      <protection locked="0"/>
    </xf>
    <xf numFmtId="1" fontId="0" fillId="0" borderId="49" xfId="22" applyNumberFormat="1" applyFont="1" applyBorder="1" applyAlignment="1">
      <alignment horizontal="center" vertical="top"/>
      <protection locked="0"/>
    </xf>
    <xf numFmtId="0" fontId="0" fillId="0" borderId="49" xfId="22" applyFont="1" applyBorder="1" applyAlignment="1">
      <alignment horizontal="center" vertical="top"/>
      <protection locked="0"/>
    </xf>
    <xf numFmtId="0" fontId="25" fillId="0" borderId="49" xfId="22" applyFont="1" applyBorder="1" applyAlignment="1">
      <alignment vertical="top" wrapText="1"/>
      <protection locked="0"/>
    </xf>
    <xf numFmtId="0" fontId="0" fillId="0" borderId="50" xfId="22" applyFont="1" applyBorder="1" applyAlignment="1">
      <alignment vertical="top"/>
      <protection locked="0"/>
    </xf>
    <xf numFmtId="0" fontId="0" fillId="0" borderId="0" xfId="22" applyFont="1" applyBorder="1" applyAlignment="1">
      <alignment vertical="top"/>
      <protection locked="0"/>
    </xf>
    <xf numFmtId="0" fontId="26" fillId="0" borderId="49" xfId="22" applyFont="1" applyBorder="1" applyAlignment="1">
      <alignment horizontal="center" vertical="top" wrapText="1"/>
      <protection locked="0"/>
    </xf>
    <xf numFmtId="0" fontId="26" fillId="0" borderId="49" xfId="22" applyFont="1" applyBorder="1" applyAlignment="1">
      <alignment horizontal="center" vertical="top"/>
      <protection locked="0"/>
    </xf>
    <xf numFmtId="193" fontId="26" fillId="0" borderId="49" xfId="22" applyNumberFormat="1" applyFont="1" applyBorder="1" applyAlignment="1">
      <alignment horizontal="center" vertical="top"/>
      <protection locked="0"/>
    </xf>
    <xf numFmtId="1" fontId="26" fillId="0" borderId="49" xfId="22" applyNumberFormat="1" applyFont="1" applyBorder="1" applyAlignment="1">
      <alignment horizontal="center" vertical="top"/>
      <protection locked="0"/>
    </xf>
    <xf numFmtId="0" fontId="27" fillId="0" borderId="49" xfId="22" applyFont="1" applyBorder="1" applyAlignment="1">
      <alignment horizontal="center" vertical="top" wrapText="1"/>
      <protection locked="0"/>
    </xf>
    <xf numFmtId="0" fontId="26" fillId="0" borderId="50" xfId="22" applyFont="1" applyBorder="1" applyAlignment="1">
      <alignment horizontal="center" vertical="top"/>
      <protection locked="0"/>
    </xf>
    <xf numFmtId="0" fontId="26" fillId="0" borderId="0" xfId="22" applyFont="1" applyBorder="1" applyAlignment="1">
      <alignment horizontal="center" vertical="top"/>
      <protection locked="0"/>
    </xf>
    <xf numFmtId="0" fontId="26" fillId="3" borderId="51" xfId="22" applyFont="1" applyFill="1" applyBorder="1" applyAlignment="1">
      <alignment horizontal="center" vertical="top" wrapText="1"/>
      <protection locked="0"/>
    </xf>
    <xf numFmtId="0" fontId="26" fillId="3" borderId="0" xfId="22" applyFont="1" applyFill="1" applyBorder="1" applyAlignment="1">
      <alignment horizontal="center" vertical="top"/>
      <protection locked="0"/>
    </xf>
    <xf numFmtId="193" fontId="26" fillId="3" borderId="0" xfId="22" applyNumberFormat="1" applyFont="1" applyFill="1" applyBorder="1" applyAlignment="1">
      <alignment horizontal="center" vertical="top"/>
      <protection locked="0"/>
    </xf>
    <xf numFmtId="1" fontId="26" fillId="3" borderId="0" xfId="22" applyNumberFormat="1" applyFont="1" applyFill="1" applyBorder="1" applyAlignment="1">
      <alignment horizontal="center" vertical="top"/>
      <protection locked="0"/>
    </xf>
    <xf numFmtId="0" fontId="27" fillId="3" borderId="0" xfId="22" applyFont="1" applyFill="1" applyBorder="1" applyAlignment="1">
      <alignment horizontal="center" vertical="top" wrapText="1"/>
      <protection locked="0"/>
    </xf>
    <xf numFmtId="0" fontId="26" fillId="3" borderId="40" xfId="22" applyFont="1" applyFill="1" applyBorder="1" applyAlignment="1">
      <alignment horizontal="center" vertical="top"/>
      <protection locked="0"/>
    </xf>
    <xf numFmtId="0" fontId="26" fillId="0" borderId="0" xfId="22" applyFont="1" applyFill="1" applyBorder="1" applyAlignment="1">
      <alignment horizontal="center" vertical="top" wrapText="1"/>
      <protection locked="0"/>
    </xf>
    <xf numFmtId="0" fontId="26" fillId="0" borderId="0" xfId="22" applyFont="1" applyFill="1" applyBorder="1" applyAlignment="1">
      <alignment horizontal="center" vertical="top"/>
      <protection locked="0"/>
    </xf>
    <xf numFmtId="193" fontId="26" fillId="0" borderId="0" xfId="22" applyNumberFormat="1" applyFont="1" applyFill="1" applyBorder="1" applyAlignment="1">
      <alignment horizontal="center" vertical="top"/>
      <protection locked="0"/>
    </xf>
    <xf numFmtId="1" fontId="26" fillId="0" borderId="0" xfId="22" applyNumberFormat="1" applyFont="1" applyFill="1" applyBorder="1" applyAlignment="1">
      <alignment horizontal="center" vertical="top"/>
      <protection locked="0"/>
    </xf>
    <xf numFmtId="0" fontId="27" fillId="0" borderId="0" xfId="22" applyFont="1" applyFill="1" applyBorder="1" applyAlignment="1">
      <alignment horizontal="center" vertical="top" wrapText="1"/>
      <protection locked="0"/>
    </xf>
    <xf numFmtId="0" fontId="26" fillId="0" borderId="40" xfId="22" applyFont="1" applyFill="1" applyBorder="1" applyAlignment="1">
      <alignment horizontal="center" vertical="top"/>
      <protection locked="0"/>
    </xf>
    <xf numFmtId="0" fontId="23" fillId="0" borderId="52" xfId="22" applyFont="1" applyBorder="1" applyAlignment="1">
      <alignment horizontal="center" vertical="top"/>
      <protection locked="0"/>
    </xf>
    <xf numFmtId="0" fontId="22" fillId="0" borderId="53" xfId="22" applyFont="1" applyBorder="1" applyAlignment="1">
      <alignment vertical="top" wrapText="1"/>
      <protection locked="0"/>
    </xf>
    <xf numFmtId="0" fontId="22" fillId="0" borderId="54" xfId="22" applyFont="1" applyBorder="1" applyAlignment="1">
      <alignment vertical="top" wrapText="1"/>
      <protection locked="0"/>
    </xf>
    <xf numFmtId="193" fontId="0" fillId="0" borderId="44" xfId="22" applyNumberFormat="1" applyFont="1" applyBorder="1" applyAlignment="1">
      <alignment vertical="top"/>
      <protection locked="0"/>
    </xf>
    <xf numFmtId="0" fontId="0" fillId="0" borderId="55" xfId="22" applyFont="1" applyBorder="1" applyAlignment="1">
      <alignment vertical="top"/>
      <protection locked="0"/>
    </xf>
    <xf numFmtId="0" fontId="0" fillId="0" borderId="56" xfId="22" applyFont="1" applyBorder="1" applyAlignment="1">
      <alignment vertical="top"/>
      <protection locked="0"/>
    </xf>
    <xf numFmtId="0" fontId="0" fillId="0" borderId="53" xfId="22" applyFont="1" applyBorder="1" applyAlignment="1">
      <alignment vertical="top"/>
      <protection locked="0"/>
    </xf>
    <xf numFmtId="1" fontId="28" fillId="0" borderId="18" xfId="22" applyNumberFormat="1" applyFont="1" applyBorder="1" applyAlignment="1">
      <alignment vertical="top"/>
      <protection locked="0"/>
    </xf>
    <xf numFmtId="1" fontId="28" fillId="0" borderId="18" xfId="22" applyNumberFormat="1" applyFont="1" applyBorder="1" applyAlignment="1">
      <alignment horizontal="center" vertical="top"/>
      <protection locked="0"/>
    </xf>
    <xf numFmtId="0" fontId="28" fillId="0" borderId="18" xfId="22" applyFont="1" applyBorder="1" applyAlignment="1">
      <alignment horizontal="center" vertical="top"/>
      <protection locked="0"/>
    </xf>
    <xf numFmtId="0" fontId="29" fillId="0" borderId="18" xfId="22" applyFont="1" applyBorder="1" applyAlignment="1">
      <alignment vertical="top" wrapText="1"/>
      <protection locked="0"/>
    </xf>
    <xf numFmtId="0" fontId="28" fillId="0" borderId="18" xfId="22" applyFont="1" applyBorder="1" applyAlignment="1">
      <alignment vertical="top" wrapText="1"/>
      <protection locked="0"/>
    </xf>
    <xf numFmtId="0" fontId="28" fillId="0" borderId="18" xfId="22" applyFont="1" applyBorder="1" applyAlignment="1">
      <alignment vertical="top"/>
      <protection locked="0"/>
    </xf>
    <xf numFmtId="193" fontId="28" fillId="0" borderId="18" xfId="22" applyNumberFormat="1" applyFont="1" applyBorder="1" applyAlignment="1">
      <alignment vertical="top"/>
      <protection locked="0"/>
    </xf>
    <xf numFmtId="0" fontId="28" fillId="0" borderId="0" xfId="22" applyFont="1" applyAlignment="1">
      <alignment vertical="top"/>
      <protection locked="0"/>
    </xf>
    <xf numFmtId="0" fontId="30" fillId="0" borderId="18" xfId="22" applyFont="1" applyBorder="1" applyAlignment="1">
      <alignment vertical="top" wrapText="1"/>
      <protection locked="0"/>
    </xf>
    <xf numFmtId="0" fontId="30" fillId="0" borderId="18" xfId="22" applyFont="1" applyBorder="1" applyAlignment="1">
      <alignment vertical="top"/>
      <protection locked="0"/>
    </xf>
    <xf numFmtId="193" fontId="30" fillId="0" borderId="18" xfId="22" applyNumberFormat="1" applyFont="1" applyBorder="1" applyAlignment="1">
      <alignment vertical="top"/>
      <protection locked="0"/>
    </xf>
    <xf numFmtId="1" fontId="30" fillId="0" borderId="18" xfId="22" applyNumberFormat="1" applyFont="1" applyBorder="1" applyAlignment="1">
      <alignment vertical="top"/>
      <protection locked="0"/>
    </xf>
    <xf numFmtId="1" fontId="30" fillId="0" borderId="18" xfId="22" applyNumberFormat="1" applyFont="1" applyBorder="1" applyAlignment="1">
      <alignment horizontal="center" vertical="top"/>
      <protection locked="0"/>
    </xf>
    <xf numFmtId="0" fontId="30" fillId="0" borderId="18" xfId="22" applyFont="1" applyBorder="1" applyAlignment="1">
      <alignment horizontal="center" vertical="top"/>
      <protection locked="0"/>
    </xf>
    <xf numFmtId="0" fontId="31" fillId="0" borderId="18" xfId="22" applyFont="1" applyBorder="1" applyAlignment="1">
      <alignment vertical="top" wrapText="1"/>
      <protection locked="0"/>
    </xf>
    <xf numFmtId="0" fontId="30" fillId="0" borderId="0" xfId="22" applyFont="1" applyAlignment="1">
      <alignment vertical="top"/>
      <protection locked="0"/>
    </xf>
    <xf numFmtId="0" fontId="26" fillId="0" borderId="0" xfId="22" applyFont="1" applyAlignment="1">
      <alignment vertical="top"/>
      <protection locked="0"/>
    </xf>
    <xf numFmtId="193" fontId="26" fillId="0" borderId="0" xfId="22" applyNumberFormat="1" applyFont="1" applyAlignment="1">
      <alignment vertical="top"/>
      <protection locked="0"/>
    </xf>
    <xf numFmtId="0" fontId="26" fillId="0" borderId="0" xfId="22" applyFont="1" applyFill="1" applyBorder="1" applyAlignment="1">
      <alignment vertical="top"/>
      <protection locked="0"/>
    </xf>
    <xf numFmtId="193" fontId="26" fillId="0" borderId="0" xfId="22" applyNumberFormat="1" applyFont="1" applyFill="1" applyBorder="1" applyAlignment="1">
      <alignment vertical="top"/>
      <protection locked="0"/>
    </xf>
    <xf numFmtId="0" fontId="26" fillId="0" borderId="0" xfId="22" applyFont="1" applyAlignment="1">
      <alignment horizontal="center" vertical="top"/>
      <protection locked="0"/>
    </xf>
    <xf numFmtId="1" fontId="26" fillId="0" borderId="0" xfId="22" applyNumberFormat="1" applyFont="1" applyFill="1" applyBorder="1" applyAlignment="1">
      <alignment vertical="top"/>
      <protection locked="0"/>
    </xf>
    <xf numFmtId="193" fontId="23" fillId="0" borderId="0" xfId="22" applyNumberFormat="1" applyFont="1" applyFill="1" applyBorder="1" applyAlignment="1">
      <alignment vertical="top"/>
      <protection locked="0"/>
    </xf>
    <xf numFmtId="0" fontId="23" fillId="0" borderId="0" xfId="22" applyFont="1" applyFill="1" applyBorder="1" applyAlignment="1">
      <alignment vertical="top"/>
      <protection locked="0"/>
    </xf>
    <xf numFmtId="0" fontId="0" fillId="0" borderId="0" xfId="22" applyFill="1" applyBorder="1" applyAlignment="1">
      <alignment vertical="top"/>
      <protection locked="0"/>
    </xf>
    <xf numFmtId="193" fontId="0" fillId="0" borderId="0" xfId="22" applyNumberFormat="1" applyAlignment="1">
      <alignment vertical="top"/>
      <protection locked="0"/>
    </xf>
    <xf numFmtId="1" fontId="0" fillId="0" borderId="0" xfId="22" applyNumberFormat="1" applyFill="1" applyBorder="1" applyAlignment="1">
      <alignment horizontal="center" vertical="top"/>
      <protection locked="0"/>
    </xf>
    <xf numFmtId="168" fontId="0" fillId="0" borderId="0" xfId="22" applyNumberFormat="1" applyFill="1" applyBorder="1" applyAlignment="1">
      <alignment horizontal="center" vertical="top"/>
      <protection locked="0"/>
    </xf>
    <xf numFmtId="169" fontId="0" fillId="0" borderId="0" xfId="22" applyNumberFormat="1" applyFill="1" applyBorder="1" applyAlignment="1">
      <alignment horizontal="center" vertical="top"/>
      <protection locked="0"/>
    </xf>
    <xf numFmtId="1" fontId="0" fillId="0" borderId="0" xfId="22" applyNumberFormat="1" applyFill="1" applyBorder="1" applyAlignment="1">
      <alignment horizontal="center" vertical="top"/>
      <protection locked="0"/>
    </xf>
    <xf numFmtId="0" fontId="0" fillId="0" borderId="0" xfId="22" applyFill="1" applyBorder="1" applyAlignment="1">
      <alignment horizontal="center" vertical="top"/>
      <protection locked="0"/>
    </xf>
    <xf numFmtId="0" fontId="23" fillId="0" borderId="0" xfId="22" applyFont="1" applyFill="1" applyBorder="1" applyAlignment="1">
      <alignment horizontal="left" vertical="top"/>
      <protection locked="0"/>
    </xf>
    <xf numFmtId="193" fontId="0" fillId="0" borderId="0" xfId="22" applyNumberFormat="1" applyFill="1" applyBorder="1" applyAlignment="1">
      <alignment horizontal="center" vertical="top"/>
      <protection locked="0"/>
    </xf>
    <xf numFmtId="170" fontId="0" fillId="0" borderId="0" xfId="22" applyNumberFormat="1" applyFill="1" applyBorder="1" applyAlignment="1">
      <alignment horizontal="center" vertical="top"/>
      <protection locked="0"/>
    </xf>
    <xf numFmtId="193" fontId="0" fillId="0" borderId="0" xfId="22" applyNumberFormat="1" applyFill="1" applyBorder="1" applyAlignment="1">
      <alignment vertical="top"/>
      <protection locked="0"/>
    </xf>
    <xf numFmtId="1" fontId="24" fillId="0" borderId="0" xfId="22" applyNumberFormat="1" applyFont="1" applyFill="1" applyBorder="1" applyAlignment="1">
      <alignment horizontal="center" vertical="top"/>
      <protection locked="0"/>
    </xf>
    <xf numFmtId="0" fontId="32" fillId="0" borderId="0" xfId="22" applyFont="1" applyFill="1" applyBorder="1" applyAlignment="1">
      <alignment vertical="top"/>
      <protection locked="0"/>
    </xf>
    <xf numFmtId="0" fontId="0" fillId="0" borderId="0" xfId="22" applyFont="1" applyFill="1" applyBorder="1" applyAlignment="1">
      <alignment vertical="top"/>
      <protection locked="0"/>
    </xf>
    <xf numFmtId="193" fontId="23" fillId="0" borderId="0" xfId="22" applyNumberFormat="1" applyFont="1" applyFill="1" applyBorder="1" applyAlignment="1">
      <alignment horizontal="left" vertical="top"/>
      <protection locked="0"/>
    </xf>
    <xf numFmtId="169" fontId="0" fillId="0" borderId="0" xfId="22" applyNumberFormat="1" applyFill="1" applyBorder="1" applyAlignment="1">
      <alignment horizontal="center" vertical="top"/>
      <protection locked="0"/>
    </xf>
    <xf numFmtId="168" fontId="33" fillId="0" borderId="0" xfId="22" applyNumberFormat="1" applyFont="1" applyFill="1" applyBorder="1" applyAlignment="1">
      <alignment horizontal="center" vertical="top"/>
      <protection locked="0"/>
    </xf>
    <xf numFmtId="1" fontId="33" fillId="0" borderId="0" xfId="22" applyNumberFormat="1" applyFont="1" applyFill="1" applyBorder="1" applyAlignment="1">
      <alignment horizontal="center" vertical="top"/>
      <protection locked="0"/>
    </xf>
    <xf numFmtId="0" fontId="23" fillId="0" borderId="0" xfId="22" applyFont="1" applyFill="1" applyBorder="1" applyAlignment="1">
      <alignment horizontal="center" vertical="top"/>
      <protection locked="0"/>
    </xf>
    <xf numFmtId="169" fontId="24" fillId="0" borderId="0" xfId="22" applyNumberFormat="1" applyFont="1" applyFill="1" applyBorder="1" applyAlignment="1">
      <alignment horizontal="center" vertical="top"/>
      <protection locked="0"/>
    </xf>
    <xf numFmtId="0" fontId="34" fillId="0" borderId="0" xfId="22" applyFont="1" applyFill="1" applyBorder="1" applyAlignment="1">
      <alignment vertical="top"/>
      <protection locked="0"/>
    </xf>
    <xf numFmtId="0" fontId="30" fillId="0" borderId="0" xfId="22" applyFont="1" applyFill="1" applyBorder="1" applyAlignment="1">
      <alignment vertical="top"/>
      <protection locked="0"/>
    </xf>
    <xf numFmtId="168" fontId="28" fillId="0" borderId="0" xfId="22" applyNumberFormat="1" applyFont="1" applyFill="1" applyBorder="1" applyAlignment="1">
      <alignment horizontal="center" vertical="top"/>
      <protection locked="0"/>
    </xf>
    <xf numFmtId="0" fontId="34" fillId="0" borderId="0" xfId="22" applyFont="1" applyFill="1" applyBorder="1" applyAlignment="1">
      <alignment horizontal="left" vertical="top"/>
      <protection locked="0"/>
    </xf>
    <xf numFmtId="170" fontId="0" fillId="0" borderId="0" xfId="22" applyNumberFormat="1" applyFill="1" applyBorder="1" applyAlignment="1">
      <alignment horizontal="center" vertical="top"/>
      <protection locked="0"/>
    </xf>
    <xf numFmtId="168" fontId="35" fillId="0" borderId="0" xfId="22" applyNumberFormat="1" applyFont="1" applyFill="1" applyBorder="1" applyAlignment="1">
      <alignment horizontal="center" vertical="top"/>
      <protection locked="0"/>
    </xf>
    <xf numFmtId="169" fontId="28" fillId="0" borderId="0" xfId="22" applyNumberFormat="1" applyFont="1" applyFill="1" applyBorder="1" applyAlignment="1">
      <alignment horizontal="center" vertical="top"/>
      <protection locked="0"/>
    </xf>
    <xf numFmtId="193" fontId="23" fillId="0" borderId="0" xfId="22" applyNumberFormat="1" applyFont="1" applyFill="1" applyBorder="1" applyAlignment="1">
      <alignment horizontal="center" vertical="top"/>
      <protection locked="0"/>
    </xf>
    <xf numFmtId="0" fontId="33" fillId="0" borderId="0" xfId="22" applyFont="1" applyFill="1" applyBorder="1" applyAlignment="1">
      <alignment horizontal="center" vertical="top"/>
      <protection locked="0"/>
    </xf>
    <xf numFmtId="168" fontId="23" fillId="0" borderId="0" xfId="22" applyNumberFormat="1" applyFont="1" applyFill="1" applyBorder="1" applyAlignment="1">
      <alignment horizontal="center" vertical="top"/>
      <protection locked="0"/>
    </xf>
    <xf numFmtId="168" fontId="0" fillId="0" borderId="0" xfId="22" applyNumberFormat="1" applyFill="1" applyBorder="1" applyAlignment="1">
      <alignment horizontal="center" vertical="top"/>
      <protection locked="0"/>
    </xf>
    <xf numFmtId="168" fontId="26" fillId="0" borderId="0" xfId="22" applyNumberFormat="1" applyFont="1" applyFill="1" applyBorder="1" applyAlignment="1">
      <alignment horizontal="center" vertical="top"/>
      <protection locked="0"/>
    </xf>
    <xf numFmtId="0" fontId="23" fillId="0" borderId="0" xfId="22" applyFont="1" applyFill="1" applyBorder="1" applyAlignment="1">
      <alignment horizontal="center" vertical="top"/>
      <protection locked="0"/>
    </xf>
    <xf numFmtId="169" fontId="25" fillId="0" borderId="0" xfId="22" applyNumberFormat="1" applyFont="1" applyFill="1" applyBorder="1" applyAlignment="1">
      <alignment horizontal="center" vertical="top"/>
      <protection locked="0"/>
    </xf>
    <xf numFmtId="1" fontId="28" fillId="0" borderId="0" xfId="22" applyNumberFormat="1" applyFont="1" applyFill="1" applyBorder="1" applyAlignment="1">
      <alignment horizontal="center" vertical="top"/>
      <protection locked="0"/>
    </xf>
    <xf numFmtId="168" fontId="36" fillId="0" borderId="0" xfId="22" applyNumberFormat="1" applyFont="1" applyFill="1" applyBorder="1" applyAlignment="1">
      <alignment horizontal="center" vertical="top"/>
      <protection locked="0"/>
    </xf>
    <xf numFmtId="8" fontId="26" fillId="0" borderId="0" xfId="22" applyNumberFormat="1" applyFont="1" applyFill="1" applyBorder="1" applyAlignment="1">
      <alignment horizontal="center" vertical="top"/>
      <protection locked="0"/>
    </xf>
    <xf numFmtId="8" fontId="35" fillId="0" borderId="0" xfId="22" applyNumberFormat="1" applyFont="1" applyFill="1" applyBorder="1" applyAlignment="1">
      <alignment horizontal="center" vertical="top"/>
      <protection locked="0"/>
    </xf>
    <xf numFmtId="193" fontId="26" fillId="0" borderId="0" xfId="22" applyNumberFormat="1" applyFont="1" applyFill="1" applyBorder="1" applyAlignment="1">
      <alignment horizontal="left" vertical="top"/>
      <protection locked="0"/>
    </xf>
    <xf numFmtId="193" fontId="0" fillId="0" borderId="0" xfId="22" applyNumberFormat="1">
      <alignment/>
      <protection locked="0"/>
    </xf>
    <xf numFmtId="0" fontId="0" fillId="8" borderId="45" xfId="22" applyFont="1" applyFill="1" applyBorder="1" applyAlignment="1">
      <alignment vertical="top" wrapText="1"/>
      <protection locked="0"/>
    </xf>
    <xf numFmtId="0" fontId="0" fillId="8" borderId="45" xfId="22" applyFont="1" applyFill="1" applyBorder="1" applyAlignment="1">
      <alignment vertical="top"/>
      <protection locked="0"/>
    </xf>
    <xf numFmtId="193" fontId="0" fillId="8" borderId="45" xfId="22" applyNumberFormat="1" applyFont="1" applyFill="1" applyBorder="1" applyAlignment="1">
      <alignment vertical="top"/>
      <protection locked="0"/>
    </xf>
    <xf numFmtId="1" fontId="0" fillId="8" borderId="45" xfId="22" applyNumberFormat="1" applyFont="1" applyFill="1" applyBorder="1" applyAlignment="1">
      <alignment vertical="top"/>
      <protection locked="0"/>
    </xf>
    <xf numFmtId="1" fontId="23" fillId="8" borderId="45" xfId="22" applyNumberFormat="1" applyFont="1" applyFill="1" applyBorder="1" applyAlignment="1">
      <alignment vertical="top"/>
      <protection locked="0"/>
    </xf>
    <xf numFmtId="1" fontId="0" fillId="8" borderId="45" xfId="22" applyNumberFormat="1" applyFont="1" applyFill="1" applyBorder="1" applyAlignment="1">
      <alignment horizontal="center" vertical="top"/>
      <protection locked="0"/>
    </xf>
    <xf numFmtId="0" fontId="0" fillId="8" borderId="45" xfId="22" applyFont="1" applyFill="1" applyBorder="1" applyAlignment="1">
      <alignment horizontal="center" vertical="top"/>
      <protection locked="0"/>
    </xf>
    <xf numFmtId="0" fontId="25" fillId="8" borderId="45" xfId="22" applyFont="1" applyFill="1" applyBorder="1" applyAlignment="1">
      <alignment vertical="top" wrapText="1"/>
      <protection locked="0"/>
    </xf>
    <xf numFmtId="0" fontId="0" fillId="8" borderId="57" xfId="22" applyFont="1" applyFill="1" applyBorder="1" applyAlignment="1">
      <alignment vertical="top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Normal_Job 7501 and 7503_2007ETC_Cost Basis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291</xdr:row>
      <xdr:rowOff>0</xdr:rowOff>
    </xdr:from>
    <xdr:to>
      <xdr:col>11</xdr:col>
      <xdr:colOff>352425</xdr:colOff>
      <xdr:row>291</xdr:row>
      <xdr:rowOff>0</xdr:rowOff>
    </xdr:to>
    <xdr:sp>
      <xdr:nvSpPr>
        <xdr:cNvPr id="1" name="Oval 1"/>
        <xdr:cNvSpPr>
          <a:spLocks/>
        </xdr:cNvSpPr>
      </xdr:nvSpPr>
      <xdr:spPr>
        <a:xfrm>
          <a:off x="10906125" y="62893575"/>
          <a:ext cx="1323975" cy="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291</xdr:row>
      <xdr:rowOff>0</xdr:rowOff>
    </xdr:from>
    <xdr:to>
      <xdr:col>14</xdr:col>
      <xdr:colOff>304800</xdr:colOff>
      <xdr:row>291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44425" y="62893575"/>
          <a:ext cx="1466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HP Techs EMEM???</a:t>
          </a:r>
        </a:p>
      </xdr:txBody>
    </xdr:sp>
    <xdr:clientData/>
  </xdr:twoCellAnchor>
  <xdr:twoCellAnchor>
    <xdr:from>
      <xdr:col>2</xdr:col>
      <xdr:colOff>114300</xdr:colOff>
      <xdr:row>291</xdr:row>
      <xdr:rowOff>0</xdr:rowOff>
    </xdr:from>
    <xdr:to>
      <xdr:col>4</xdr:col>
      <xdr:colOff>390525</xdr:colOff>
      <xdr:row>291</xdr:row>
      <xdr:rowOff>0</xdr:rowOff>
    </xdr:to>
    <xdr:sp>
      <xdr:nvSpPr>
        <xdr:cNvPr id="3" name="Oval 3"/>
        <xdr:cNvSpPr>
          <a:spLocks/>
        </xdr:cNvSpPr>
      </xdr:nvSpPr>
      <xdr:spPr>
        <a:xfrm>
          <a:off x="6105525" y="62893575"/>
          <a:ext cx="173355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291</xdr:row>
      <xdr:rowOff>0</xdr:rowOff>
    </xdr:from>
    <xdr:to>
      <xdr:col>5</xdr:col>
      <xdr:colOff>390525</xdr:colOff>
      <xdr:row>291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10425" y="62893575"/>
          <a:ext cx="1276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 this in Job 1805?</a:t>
          </a:r>
        </a:p>
      </xdr:txBody>
    </xdr:sp>
    <xdr:clientData/>
  </xdr:twoCellAnchor>
  <xdr:twoCellAnchor>
    <xdr:from>
      <xdr:col>3</xdr:col>
      <xdr:colOff>485775</xdr:colOff>
      <xdr:row>291</xdr:row>
      <xdr:rowOff>0</xdr:rowOff>
    </xdr:from>
    <xdr:to>
      <xdr:col>4</xdr:col>
      <xdr:colOff>219075</xdr:colOff>
      <xdr:row>291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7105650" y="62893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291</xdr:row>
      <xdr:rowOff>0</xdr:rowOff>
    </xdr:from>
    <xdr:to>
      <xdr:col>4</xdr:col>
      <xdr:colOff>200025</xdr:colOff>
      <xdr:row>291</xdr:row>
      <xdr:rowOff>0</xdr:rowOff>
    </xdr:to>
    <xdr:sp>
      <xdr:nvSpPr>
        <xdr:cNvPr id="6" name="Oval 6"/>
        <xdr:cNvSpPr>
          <a:spLocks/>
        </xdr:cNvSpPr>
      </xdr:nvSpPr>
      <xdr:spPr>
        <a:xfrm>
          <a:off x="6400800" y="62893575"/>
          <a:ext cx="1247775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291</xdr:row>
      <xdr:rowOff>0</xdr:rowOff>
    </xdr:from>
    <xdr:to>
      <xdr:col>4</xdr:col>
      <xdr:colOff>514350</xdr:colOff>
      <xdr:row>291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7067550" y="628935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291</xdr:row>
      <xdr:rowOff>0</xdr:rowOff>
    </xdr:from>
    <xdr:to>
      <xdr:col>6</xdr:col>
      <xdr:colOff>0</xdr:colOff>
      <xdr:row>291</xdr:row>
      <xdr:rowOff>0</xdr:rowOff>
    </xdr:to>
    <xdr:sp>
      <xdr:nvSpPr>
        <xdr:cNvPr id="8" name="Oval 8"/>
        <xdr:cNvSpPr>
          <a:spLocks/>
        </xdr:cNvSpPr>
      </xdr:nvSpPr>
      <xdr:spPr>
        <a:xfrm>
          <a:off x="8220075" y="62893575"/>
          <a:ext cx="523875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10</xdr:col>
      <xdr:colOff>47625</xdr:colOff>
      <xdr:row>291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020300" y="62893575"/>
          <a:ext cx="1295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What is this?</a:t>
          </a:r>
        </a:p>
      </xdr:txBody>
    </xdr:sp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743950" y="6289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291</xdr:row>
      <xdr:rowOff>0</xdr:rowOff>
    </xdr:from>
    <xdr:to>
      <xdr:col>4</xdr:col>
      <xdr:colOff>247650</xdr:colOff>
      <xdr:row>291</xdr:row>
      <xdr:rowOff>0</xdr:rowOff>
    </xdr:to>
    <xdr:sp>
      <xdr:nvSpPr>
        <xdr:cNvPr id="11" name="Oval 11"/>
        <xdr:cNvSpPr>
          <a:spLocks/>
        </xdr:cNvSpPr>
      </xdr:nvSpPr>
      <xdr:spPr>
        <a:xfrm>
          <a:off x="6496050" y="62893575"/>
          <a:ext cx="120015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291</xdr:row>
      <xdr:rowOff>0</xdr:rowOff>
    </xdr:from>
    <xdr:to>
      <xdr:col>4</xdr:col>
      <xdr:colOff>647700</xdr:colOff>
      <xdr:row>291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7162800" y="628935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291</xdr:row>
      <xdr:rowOff>0</xdr:rowOff>
    </xdr:from>
    <xdr:to>
      <xdr:col>6</xdr:col>
      <xdr:colOff>0</xdr:colOff>
      <xdr:row>291</xdr:row>
      <xdr:rowOff>0</xdr:rowOff>
    </xdr:to>
    <xdr:sp>
      <xdr:nvSpPr>
        <xdr:cNvPr id="13" name="Oval 13"/>
        <xdr:cNvSpPr>
          <a:spLocks/>
        </xdr:cNvSpPr>
      </xdr:nvSpPr>
      <xdr:spPr>
        <a:xfrm>
          <a:off x="8277225" y="62893575"/>
          <a:ext cx="466725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38100</xdr:colOff>
      <xdr:row>291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0020300" y="628935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291</xdr:row>
      <xdr:rowOff>0</xdr:rowOff>
    </xdr:from>
    <xdr:to>
      <xdr:col>4</xdr:col>
      <xdr:colOff>95250</xdr:colOff>
      <xdr:row>291</xdr:row>
      <xdr:rowOff>0</xdr:rowOff>
    </xdr:to>
    <xdr:sp>
      <xdr:nvSpPr>
        <xdr:cNvPr id="15" name="Oval 15"/>
        <xdr:cNvSpPr>
          <a:spLocks/>
        </xdr:cNvSpPr>
      </xdr:nvSpPr>
      <xdr:spPr>
        <a:xfrm>
          <a:off x="6534150" y="62893575"/>
          <a:ext cx="100965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291</xdr:row>
      <xdr:rowOff>0</xdr:rowOff>
    </xdr:from>
    <xdr:to>
      <xdr:col>4</xdr:col>
      <xdr:colOff>266700</xdr:colOff>
      <xdr:row>291</xdr:row>
      <xdr:rowOff>0</xdr:rowOff>
    </xdr:to>
    <xdr:sp>
      <xdr:nvSpPr>
        <xdr:cNvPr id="16" name="Oval 16"/>
        <xdr:cNvSpPr>
          <a:spLocks/>
        </xdr:cNvSpPr>
      </xdr:nvSpPr>
      <xdr:spPr>
        <a:xfrm>
          <a:off x="7124700" y="62893575"/>
          <a:ext cx="59055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291</xdr:row>
      <xdr:rowOff>0</xdr:rowOff>
    </xdr:from>
    <xdr:to>
      <xdr:col>5</xdr:col>
      <xdr:colOff>0</xdr:colOff>
      <xdr:row>291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7105650" y="628935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291</xdr:row>
      <xdr:rowOff>0</xdr:rowOff>
    </xdr:from>
    <xdr:to>
      <xdr:col>8</xdr:col>
      <xdr:colOff>390525</xdr:colOff>
      <xdr:row>291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7667625" y="6289357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291</xdr:row>
      <xdr:rowOff>0</xdr:rowOff>
    </xdr:from>
    <xdr:to>
      <xdr:col>4</xdr:col>
      <xdr:colOff>228600</xdr:colOff>
      <xdr:row>291</xdr:row>
      <xdr:rowOff>0</xdr:rowOff>
    </xdr:to>
    <xdr:sp>
      <xdr:nvSpPr>
        <xdr:cNvPr id="19" name="Oval 19"/>
        <xdr:cNvSpPr>
          <a:spLocks/>
        </xdr:cNvSpPr>
      </xdr:nvSpPr>
      <xdr:spPr>
        <a:xfrm>
          <a:off x="6467475" y="62893575"/>
          <a:ext cx="12096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291</xdr:row>
      <xdr:rowOff>0</xdr:rowOff>
    </xdr:from>
    <xdr:to>
      <xdr:col>6</xdr:col>
      <xdr:colOff>0</xdr:colOff>
      <xdr:row>291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210550" y="62893575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 this in Job 1805?</a:t>
          </a:r>
        </a:p>
      </xdr:txBody>
    </xdr:sp>
    <xdr:clientData/>
  </xdr:twoCellAnchor>
  <xdr:twoCellAnchor>
    <xdr:from>
      <xdr:col>4</xdr:col>
      <xdr:colOff>200025</xdr:colOff>
      <xdr:row>291</xdr:row>
      <xdr:rowOff>0</xdr:rowOff>
    </xdr:from>
    <xdr:to>
      <xdr:col>5</xdr:col>
      <xdr:colOff>66675</xdr:colOff>
      <xdr:row>291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7648575" y="62893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291</xdr:row>
      <xdr:rowOff>0</xdr:rowOff>
    </xdr:from>
    <xdr:to>
      <xdr:col>4</xdr:col>
      <xdr:colOff>123825</xdr:colOff>
      <xdr:row>291</xdr:row>
      <xdr:rowOff>0</xdr:rowOff>
    </xdr:to>
    <xdr:sp>
      <xdr:nvSpPr>
        <xdr:cNvPr id="22" name="Oval 22"/>
        <xdr:cNvSpPr>
          <a:spLocks/>
        </xdr:cNvSpPr>
      </xdr:nvSpPr>
      <xdr:spPr>
        <a:xfrm>
          <a:off x="6562725" y="62893575"/>
          <a:ext cx="1009650" cy="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24</xdr:row>
      <xdr:rowOff>114300</xdr:rowOff>
    </xdr:from>
    <xdr:to>
      <xdr:col>10</xdr:col>
      <xdr:colOff>161925</xdr:colOff>
      <xdr:row>35</xdr:row>
      <xdr:rowOff>171450</xdr:rowOff>
    </xdr:to>
    <xdr:sp>
      <xdr:nvSpPr>
        <xdr:cNvPr id="23" name="Oval 23"/>
        <xdr:cNvSpPr>
          <a:spLocks/>
        </xdr:cNvSpPr>
      </xdr:nvSpPr>
      <xdr:spPr>
        <a:xfrm>
          <a:off x="257175" y="6229350"/>
          <a:ext cx="11172825" cy="23622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1</xdr:col>
      <xdr:colOff>190500</xdr:colOff>
      <xdr:row>16</xdr:row>
      <xdr:rowOff>57150</xdr:rowOff>
    </xdr:to>
    <xdr:sp>
      <xdr:nvSpPr>
        <xdr:cNvPr id="1" name="Oval 1"/>
        <xdr:cNvSpPr>
          <a:spLocks/>
        </xdr:cNvSpPr>
      </xdr:nvSpPr>
      <xdr:spPr>
        <a:xfrm>
          <a:off x="0" y="3048000"/>
          <a:ext cx="3238500" cy="5905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6"/>
  <sheetViews>
    <sheetView view="pageBreakPreview" zoomScale="60" zoomScaleNormal="70" workbookViewId="0" topLeftCell="A7">
      <selection activeCell="B33" sqref="B33"/>
    </sheetView>
  </sheetViews>
  <sheetFormatPr defaultColWidth="9.140625" defaultRowHeight="12.75"/>
  <cols>
    <col min="1" max="1" width="4.8515625" style="0" customWidth="1"/>
    <col min="2" max="2" width="85.00390625" style="0" customWidth="1"/>
    <col min="3" max="3" width="9.421875" style="8" customWidth="1"/>
    <col min="4" max="4" width="12.421875" style="0" bestFit="1" customWidth="1"/>
    <col min="5" max="6" width="9.7109375" style="0" bestFit="1" customWidth="1"/>
    <col min="7" max="7" width="9.57421875" style="9" bestFit="1" customWidth="1"/>
    <col min="8" max="9" width="9.57421875" style="10" bestFit="1" customWidth="1"/>
    <col min="10" max="11" width="9.140625" style="10" bestFit="1" customWidth="1"/>
    <col min="12" max="12" width="9.57421875" style="10" bestFit="1" customWidth="1"/>
    <col min="13" max="13" width="7.8515625" style="10" bestFit="1" customWidth="1"/>
    <col min="14" max="14" width="10.00390625" style="12" bestFit="1" customWidth="1"/>
    <col min="15" max="15" width="4.57421875" style="13" bestFit="1" customWidth="1"/>
    <col min="16" max="16" width="3.00390625" style="0" customWidth="1"/>
    <col min="17" max="17" width="83.8515625" style="0" customWidth="1"/>
    <col min="18" max="18" width="83.421875" style="0" customWidth="1"/>
  </cols>
  <sheetData>
    <row r="1" spans="1:14" s="4" customFormat="1" ht="20.25">
      <c r="A1" s="1" t="s">
        <v>0</v>
      </c>
      <c r="B1" s="2"/>
      <c r="C1" s="3"/>
      <c r="I1" s="5"/>
      <c r="J1" s="5"/>
      <c r="K1" s="5"/>
      <c r="L1" s="5"/>
      <c r="M1" s="5"/>
      <c r="N1" s="5"/>
    </row>
    <row r="2" spans="1:14" s="4" customFormat="1" ht="20.25">
      <c r="A2" s="1" t="s">
        <v>1</v>
      </c>
      <c r="B2" s="2"/>
      <c r="C2" s="3"/>
      <c r="I2" s="5"/>
      <c r="J2" s="5"/>
      <c r="K2" s="5"/>
      <c r="L2" s="5"/>
      <c r="M2" s="5"/>
      <c r="N2" s="5"/>
    </row>
    <row r="3" spans="1:14" s="4" customFormat="1" ht="20.25">
      <c r="A3" s="1" t="s">
        <v>2</v>
      </c>
      <c r="B3" s="2"/>
      <c r="C3" s="3"/>
      <c r="I3" s="5"/>
      <c r="J3" s="5"/>
      <c r="K3" s="5"/>
      <c r="L3" s="5"/>
      <c r="M3" s="5"/>
      <c r="N3" s="5"/>
    </row>
    <row r="4" spans="1:14" s="4" customFormat="1" ht="20.25">
      <c r="A4" s="1" t="s">
        <v>3</v>
      </c>
      <c r="B4" s="2"/>
      <c r="C4" s="3"/>
      <c r="I4" s="5"/>
      <c r="J4" s="5"/>
      <c r="K4" s="5"/>
      <c r="L4" s="5"/>
      <c r="M4" s="5"/>
      <c r="N4" s="5"/>
    </row>
    <row r="5" spans="1:14" s="4" customFormat="1" ht="20.25">
      <c r="A5" s="1" t="s">
        <v>4</v>
      </c>
      <c r="B5" s="2"/>
      <c r="C5" s="3"/>
      <c r="I5" s="5"/>
      <c r="J5" s="5"/>
      <c r="K5" s="5"/>
      <c r="L5" s="5"/>
      <c r="M5" s="5"/>
      <c r="N5" s="5"/>
    </row>
    <row r="6" spans="1:14" s="4" customFormat="1" ht="20.25">
      <c r="A6" s="1" t="s">
        <v>5</v>
      </c>
      <c r="B6" s="2"/>
      <c r="C6" s="3"/>
      <c r="I6" s="5"/>
      <c r="J6" s="5"/>
      <c r="K6" s="5"/>
      <c r="L6" s="5"/>
      <c r="M6" s="5"/>
      <c r="N6" s="5"/>
    </row>
    <row r="7" spans="1:14" s="4" customFormat="1" ht="20.25">
      <c r="A7" s="1" t="s">
        <v>6</v>
      </c>
      <c r="B7" s="2"/>
      <c r="C7" s="3"/>
      <c r="I7" s="5"/>
      <c r="J7" s="5"/>
      <c r="K7" s="5"/>
      <c r="L7" s="5"/>
      <c r="M7" s="5"/>
      <c r="N7" s="5"/>
    </row>
    <row r="8" spans="1:16" ht="20.25">
      <c r="A8" s="6"/>
      <c r="B8" s="7"/>
      <c r="L8" s="11"/>
      <c r="P8" s="14"/>
    </row>
    <row r="9" spans="2:16" s="15" customFormat="1" ht="9" customHeight="1">
      <c r="B9" s="16"/>
      <c r="C9" s="17"/>
      <c r="G9" s="18"/>
      <c r="H9" s="19"/>
      <c r="I9" s="19"/>
      <c r="J9" s="19"/>
      <c r="K9" s="19"/>
      <c r="L9" s="19"/>
      <c r="M9" s="19"/>
      <c r="N9" s="19"/>
      <c r="P9" s="14"/>
    </row>
    <row r="10" spans="1:16" s="26" customFormat="1" ht="15" customHeight="1">
      <c r="A10" s="20" t="s">
        <v>7</v>
      </c>
      <c r="B10" s="20"/>
      <c r="C10" s="21"/>
      <c r="D10" s="20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5"/>
    </row>
    <row r="11" spans="1:16" s="26" customFormat="1" ht="15.75">
      <c r="A11" s="20" t="s">
        <v>8</v>
      </c>
      <c r="B11" s="20"/>
      <c r="C11" s="21"/>
      <c r="D11" s="20"/>
      <c r="E11" s="22"/>
      <c r="F11" s="24"/>
      <c r="G11" s="27"/>
      <c r="H11" s="28"/>
      <c r="I11" s="28"/>
      <c r="J11" s="28"/>
      <c r="K11" s="28"/>
      <c r="L11" s="28"/>
      <c r="M11" s="28"/>
      <c r="N11" s="28"/>
      <c r="O11" s="24"/>
      <c r="P11" s="25"/>
    </row>
    <row r="12" spans="1:16" s="26" customFormat="1" ht="15.75">
      <c r="A12" s="20"/>
      <c r="B12" s="29" t="s">
        <v>9</v>
      </c>
      <c r="C12" s="21"/>
      <c r="D12" s="20"/>
      <c r="E12" s="22"/>
      <c r="F12" s="24"/>
      <c r="G12" s="27"/>
      <c r="H12" s="28"/>
      <c r="I12" s="28"/>
      <c r="J12" s="28"/>
      <c r="K12" s="28"/>
      <c r="L12" s="28"/>
      <c r="M12" s="28"/>
      <c r="N12" s="28"/>
      <c r="O12" s="24"/>
      <c r="P12" s="25"/>
    </row>
    <row r="13" spans="1:16" s="26" customFormat="1" ht="15.75">
      <c r="A13" s="20"/>
      <c r="B13" s="30" t="s">
        <v>10</v>
      </c>
      <c r="C13" s="21"/>
      <c r="D13" s="20"/>
      <c r="E13" s="22"/>
      <c r="F13" s="24"/>
      <c r="G13" s="27"/>
      <c r="H13" s="28"/>
      <c r="I13" s="28"/>
      <c r="J13" s="28"/>
      <c r="K13" s="28"/>
      <c r="L13" s="28"/>
      <c r="M13" s="28"/>
      <c r="N13" s="28"/>
      <c r="O13" s="24"/>
      <c r="P13" s="25"/>
    </row>
    <row r="14" spans="1:16" s="26" customFormat="1" ht="15.75">
      <c r="A14" s="20"/>
      <c r="B14" s="30" t="s">
        <v>10</v>
      </c>
      <c r="C14" s="21"/>
      <c r="D14" s="20"/>
      <c r="E14" s="22"/>
      <c r="F14" s="24"/>
      <c r="G14" s="27"/>
      <c r="H14" s="28"/>
      <c r="I14" s="28"/>
      <c r="J14" s="28"/>
      <c r="K14" s="28"/>
      <c r="L14" s="28"/>
      <c r="M14" s="28"/>
      <c r="N14" s="28"/>
      <c r="O14" s="24"/>
      <c r="P14" s="25"/>
    </row>
    <row r="15" spans="1:16" s="26" customFormat="1" ht="15.75">
      <c r="A15" s="20"/>
      <c r="B15" s="29" t="s">
        <v>11</v>
      </c>
      <c r="C15" s="21"/>
      <c r="D15" s="20"/>
      <c r="E15" s="22"/>
      <c r="F15" s="24"/>
      <c r="G15" s="27"/>
      <c r="H15" s="28"/>
      <c r="I15" s="28"/>
      <c r="J15" s="28"/>
      <c r="K15" s="28"/>
      <c r="L15" s="28"/>
      <c r="M15" s="28"/>
      <c r="N15" s="28"/>
      <c r="O15" s="24"/>
      <c r="P15" s="25"/>
    </row>
    <row r="16" spans="1:16" s="26" customFormat="1" ht="15.75">
      <c r="A16" s="20"/>
      <c r="B16" s="29" t="s">
        <v>12</v>
      </c>
      <c r="C16" s="21"/>
      <c r="D16" s="20"/>
      <c r="E16" s="22"/>
      <c r="F16" s="24"/>
      <c r="G16" s="27"/>
      <c r="H16" s="28"/>
      <c r="I16" s="28"/>
      <c r="J16" s="28"/>
      <c r="K16" s="28"/>
      <c r="L16" s="28"/>
      <c r="M16" s="28"/>
      <c r="N16" s="28"/>
      <c r="O16" s="24"/>
      <c r="P16" s="25"/>
    </row>
    <row r="17" spans="1:16" s="26" customFormat="1" ht="15.75">
      <c r="A17" s="20"/>
      <c r="B17" s="31" t="s">
        <v>13</v>
      </c>
      <c r="C17" s="21"/>
      <c r="D17" s="32" t="s">
        <v>14</v>
      </c>
      <c r="E17" s="33"/>
      <c r="F17" s="34"/>
      <c r="G17" s="35"/>
      <c r="H17" s="36" t="s">
        <v>15</v>
      </c>
      <c r="I17" s="37"/>
      <c r="J17" s="37"/>
      <c r="K17" s="37"/>
      <c r="L17" s="37"/>
      <c r="M17" s="37"/>
      <c r="N17" s="37"/>
      <c r="O17" s="34"/>
      <c r="P17" s="25"/>
    </row>
    <row r="18" spans="1:18" s="52" customFormat="1" ht="55.5" customHeight="1" thickBot="1">
      <c r="A18" s="38"/>
      <c r="B18" s="39" t="s">
        <v>16</v>
      </c>
      <c r="C18" s="40" t="s">
        <v>17</v>
      </c>
      <c r="D18" s="41" t="s">
        <v>18</v>
      </c>
      <c r="E18" s="42" t="s">
        <v>19</v>
      </c>
      <c r="F18" s="42" t="s">
        <v>20</v>
      </c>
      <c r="G18" s="43" t="s">
        <v>21</v>
      </c>
      <c r="H18" s="44" t="s">
        <v>22</v>
      </c>
      <c r="I18" s="45" t="s">
        <v>23</v>
      </c>
      <c r="J18" s="45" t="s">
        <v>24</v>
      </c>
      <c r="K18" s="46" t="s">
        <v>25</v>
      </c>
      <c r="L18" s="47" t="s">
        <v>26</v>
      </c>
      <c r="M18" s="45" t="s">
        <v>27</v>
      </c>
      <c r="N18" s="45" t="s">
        <v>28</v>
      </c>
      <c r="O18" s="48" t="s">
        <v>29</v>
      </c>
      <c r="P18" s="49"/>
      <c r="Q18" s="50" t="s">
        <v>30</v>
      </c>
      <c r="R18" s="51"/>
    </row>
    <row r="19" spans="1:18" s="63" customFormat="1" ht="51.75" customHeight="1">
      <c r="A19" s="53"/>
      <c r="B19" s="54"/>
      <c r="C19" s="55"/>
      <c r="D19" s="56"/>
      <c r="E19" s="56"/>
      <c r="F19" s="56"/>
      <c r="G19" s="57"/>
      <c r="H19" s="58"/>
      <c r="I19" s="59"/>
      <c r="J19" s="59"/>
      <c r="K19" s="59"/>
      <c r="L19" s="59"/>
      <c r="M19" s="59"/>
      <c r="N19" s="59"/>
      <c r="O19" s="60"/>
      <c r="P19" s="61"/>
      <c r="Q19" s="22" t="s">
        <v>31</v>
      </c>
      <c r="R19" s="62"/>
    </row>
    <row r="20" spans="1:18" s="52" customFormat="1" ht="15.75">
      <c r="A20" s="64"/>
      <c r="B20" s="65"/>
      <c r="C20" s="66"/>
      <c r="D20" s="65"/>
      <c r="E20" s="65"/>
      <c r="F20" s="65"/>
      <c r="G20" s="67"/>
      <c r="H20" s="68"/>
      <c r="I20" s="68"/>
      <c r="J20" s="69"/>
      <c r="K20" s="68"/>
      <c r="L20" s="68"/>
      <c r="M20" s="69"/>
      <c r="N20" s="69"/>
      <c r="O20" s="70"/>
      <c r="P20" s="70"/>
      <c r="Q20" s="65"/>
      <c r="R20" s="65"/>
    </row>
    <row r="21" spans="1:17" s="79" customFormat="1" ht="15.75">
      <c r="A21" s="71"/>
      <c r="B21" s="72"/>
      <c r="C21" s="73"/>
      <c r="D21" s="72"/>
      <c r="E21" s="72"/>
      <c r="F21" s="72"/>
      <c r="G21" s="74"/>
      <c r="H21" s="75"/>
      <c r="I21" s="75"/>
      <c r="J21" s="76"/>
      <c r="K21" s="75"/>
      <c r="L21" s="75"/>
      <c r="M21" s="76"/>
      <c r="N21" s="76"/>
      <c r="O21" s="77"/>
      <c r="P21" s="78"/>
      <c r="Q21" s="72"/>
    </row>
    <row r="22" spans="1:17" s="79" customFormat="1" ht="15.75">
      <c r="A22" s="71" t="s">
        <v>32</v>
      </c>
      <c r="B22" s="72"/>
      <c r="C22" s="73"/>
      <c r="D22" s="72"/>
      <c r="E22" s="72"/>
      <c r="F22" s="72"/>
      <c r="G22" s="74"/>
      <c r="H22" s="75"/>
      <c r="I22" s="75"/>
      <c r="J22" s="76"/>
      <c r="K22" s="75"/>
      <c r="L22" s="75"/>
      <c r="M22" s="76"/>
      <c r="N22" s="76"/>
      <c r="O22" s="77"/>
      <c r="P22" s="78"/>
      <c r="Q22" s="72"/>
    </row>
    <row r="23" spans="1:23" s="81" customFormat="1" ht="15.75">
      <c r="A23" s="80" t="s">
        <v>33</v>
      </c>
      <c r="C23" s="82"/>
      <c r="G23" s="83"/>
      <c r="H23" s="84"/>
      <c r="I23" s="84"/>
      <c r="J23" s="84"/>
      <c r="K23" s="84"/>
      <c r="L23" s="84"/>
      <c r="M23" s="84"/>
      <c r="N23" s="84"/>
      <c r="P23" s="78"/>
      <c r="S23" s="79"/>
      <c r="T23" s="79"/>
      <c r="U23" s="79"/>
      <c r="V23" s="79"/>
      <c r="W23" s="79"/>
    </row>
    <row r="24" spans="2:23" s="52" customFormat="1" ht="15">
      <c r="B24" s="85" t="s">
        <v>34</v>
      </c>
      <c r="C24" s="86">
        <f>362/2</f>
        <v>181</v>
      </c>
      <c r="G24" s="87"/>
      <c r="H24" s="88"/>
      <c r="I24" s="89"/>
      <c r="J24" s="89"/>
      <c r="K24" s="90">
        <f>1726/2/2</f>
        <v>431.5</v>
      </c>
      <c r="L24" s="89"/>
      <c r="M24" s="89"/>
      <c r="N24" s="89"/>
      <c r="O24" s="79"/>
      <c r="P24" s="78"/>
      <c r="Q24" s="52" t="s">
        <v>35</v>
      </c>
      <c r="S24" s="79"/>
      <c r="T24" s="79"/>
      <c r="U24" s="79"/>
      <c r="V24" s="79"/>
      <c r="W24" s="79"/>
    </row>
    <row r="25" spans="2:23" s="52" customFormat="1" ht="15">
      <c r="B25" s="85" t="s">
        <v>36</v>
      </c>
      <c r="C25" s="86">
        <v>362</v>
      </c>
      <c r="G25" s="87"/>
      <c r="H25" s="88"/>
      <c r="I25" s="89"/>
      <c r="J25" s="89"/>
      <c r="K25" s="89">
        <v>863</v>
      </c>
      <c r="L25" s="89"/>
      <c r="M25" s="89"/>
      <c r="N25" s="89"/>
      <c r="O25" s="79"/>
      <c r="P25" s="78"/>
      <c r="Q25" s="52" t="s">
        <v>35</v>
      </c>
      <c r="S25" s="79"/>
      <c r="T25" s="79"/>
      <c r="U25" s="79"/>
      <c r="V25" s="79"/>
      <c r="W25" s="79"/>
    </row>
    <row r="26" spans="2:23" s="52" customFormat="1" ht="15">
      <c r="B26" s="91" t="s">
        <v>37</v>
      </c>
      <c r="C26" s="86">
        <f>362/2</f>
        <v>181</v>
      </c>
      <c r="G26" s="87"/>
      <c r="H26" s="88"/>
      <c r="I26" s="89"/>
      <c r="J26" s="89"/>
      <c r="K26" s="92">
        <f>+K25/2</f>
        <v>431.5</v>
      </c>
      <c r="L26" s="89"/>
      <c r="M26" s="89"/>
      <c r="N26" s="89"/>
      <c r="O26" s="79"/>
      <c r="P26" s="78"/>
      <c r="Q26" s="93" t="s">
        <v>38</v>
      </c>
      <c r="S26" s="79"/>
      <c r="T26" s="79"/>
      <c r="U26" s="79"/>
      <c r="V26" s="79"/>
      <c r="W26" s="79"/>
    </row>
    <row r="27" spans="2:23" s="52" customFormat="1" ht="15">
      <c r="B27" s="85" t="s">
        <v>39</v>
      </c>
      <c r="C27" s="86">
        <f>362/2</f>
        <v>181</v>
      </c>
      <c r="G27" s="87"/>
      <c r="H27" s="88"/>
      <c r="I27" s="89"/>
      <c r="J27" s="89"/>
      <c r="K27" s="90">
        <f>1726/2</f>
        <v>863</v>
      </c>
      <c r="L27" s="89"/>
      <c r="M27" s="89"/>
      <c r="N27" s="89"/>
      <c r="O27" s="79"/>
      <c r="P27" s="78"/>
      <c r="Q27" s="52" t="s">
        <v>35</v>
      </c>
      <c r="S27" s="79"/>
      <c r="T27" s="79"/>
      <c r="U27" s="79"/>
      <c r="V27" s="79"/>
      <c r="W27" s="79"/>
    </row>
    <row r="28" spans="2:23" s="52" customFormat="1" ht="15">
      <c r="B28" s="85" t="s">
        <v>40</v>
      </c>
      <c r="C28" s="86">
        <v>362</v>
      </c>
      <c r="G28" s="87"/>
      <c r="H28" s="88"/>
      <c r="I28" s="89"/>
      <c r="J28" s="89"/>
      <c r="K28" s="89">
        <v>1726</v>
      </c>
      <c r="L28" s="89"/>
      <c r="M28" s="89"/>
      <c r="N28" s="89"/>
      <c r="O28" s="79"/>
      <c r="P28" s="78"/>
      <c r="Q28" s="52" t="s">
        <v>35</v>
      </c>
      <c r="S28" s="79"/>
      <c r="T28" s="79"/>
      <c r="U28" s="79"/>
      <c r="V28" s="79"/>
      <c r="W28" s="79"/>
    </row>
    <row r="29" spans="2:23" s="52" customFormat="1" ht="15">
      <c r="B29" s="91" t="s">
        <v>41</v>
      </c>
      <c r="C29" s="86">
        <f>362/2</f>
        <v>181</v>
      </c>
      <c r="G29" s="87"/>
      <c r="H29" s="88"/>
      <c r="I29" s="89"/>
      <c r="J29" s="89"/>
      <c r="K29" s="92">
        <f>+K28/2</f>
        <v>863</v>
      </c>
      <c r="L29" s="89"/>
      <c r="M29" s="89"/>
      <c r="N29" s="89"/>
      <c r="O29" s="79"/>
      <c r="P29" s="78"/>
      <c r="Q29" s="93" t="s">
        <v>38</v>
      </c>
      <c r="S29" s="79"/>
      <c r="T29" s="79"/>
      <c r="U29" s="79"/>
      <c r="V29" s="79"/>
      <c r="W29" s="79"/>
    </row>
    <row r="30" spans="2:23" s="52" customFormat="1" ht="15">
      <c r="B30" s="85" t="s">
        <v>42</v>
      </c>
      <c r="C30" s="86">
        <f>362/2</f>
        <v>181</v>
      </c>
      <c r="G30" s="87"/>
      <c r="H30" s="88"/>
      <c r="I30" s="89">
        <f>1123/2</f>
        <v>561.5</v>
      </c>
      <c r="J30" s="89"/>
      <c r="K30" s="89"/>
      <c r="L30" s="89"/>
      <c r="M30" s="89"/>
      <c r="N30" s="89"/>
      <c r="O30" s="79"/>
      <c r="P30" s="78"/>
      <c r="Q30" s="52" t="s">
        <v>43</v>
      </c>
      <c r="S30" s="79"/>
      <c r="T30" s="79"/>
      <c r="U30" s="79"/>
      <c r="V30" s="79"/>
      <c r="W30" s="79"/>
    </row>
    <row r="31" spans="2:23" s="52" customFormat="1" ht="15">
      <c r="B31" s="85" t="s">
        <v>44</v>
      </c>
      <c r="C31" s="86">
        <f>362/2</f>
        <v>181</v>
      </c>
      <c r="G31" s="87"/>
      <c r="H31" s="88"/>
      <c r="I31" s="89">
        <v>562</v>
      </c>
      <c r="J31" s="89"/>
      <c r="K31" s="89"/>
      <c r="L31" s="89"/>
      <c r="M31" s="89"/>
      <c r="N31" s="89"/>
      <c r="O31" s="79"/>
      <c r="P31" s="78"/>
      <c r="Q31" s="52" t="s">
        <v>43</v>
      </c>
      <c r="S31" s="79"/>
      <c r="T31" s="79"/>
      <c r="U31" s="79"/>
      <c r="V31" s="79"/>
      <c r="W31" s="79"/>
    </row>
    <row r="32" spans="2:23" s="63" customFormat="1" ht="31.5">
      <c r="B32" s="94" t="s">
        <v>45</v>
      </c>
      <c r="C32" s="95"/>
      <c r="G32" s="96">
        <f>2.5*10</f>
        <v>25</v>
      </c>
      <c r="H32" s="97"/>
      <c r="I32" s="98">
        <f>40*10</f>
        <v>400</v>
      </c>
      <c r="J32" s="99"/>
      <c r="K32" s="99"/>
      <c r="L32" s="99"/>
      <c r="M32" s="99"/>
      <c r="N32" s="99"/>
      <c r="O32" s="100"/>
      <c r="P32" s="101"/>
      <c r="S32" s="79"/>
      <c r="T32" s="79"/>
      <c r="U32" s="79"/>
      <c r="V32" s="79"/>
      <c r="W32" s="79"/>
    </row>
    <row r="33" spans="2:23" s="52" customFormat="1" ht="15">
      <c r="B33" s="85" t="s">
        <v>46</v>
      </c>
      <c r="C33" s="86">
        <f>362/2</f>
        <v>181</v>
      </c>
      <c r="G33" s="87"/>
      <c r="H33" s="88"/>
      <c r="I33" s="89"/>
      <c r="J33" s="90">
        <f>1726*0.75/2</f>
        <v>647.25</v>
      </c>
      <c r="K33" s="88"/>
      <c r="L33" s="89"/>
      <c r="M33" s="89"/>
      <c r="N33" s="89"/>
      <c r="O33" s="79"/>
      <c r="P33" s="78"/>
      <c r="Q33" s="52" t="s">
        <v>47</v>
      </c>
      <c r="S33" s="79"/>
      <c r="T33" s="79"/>
      <c r="U33" s="79"/>
      <c r="V33" s="79"/>
      <c r="W33" s="79"/>
    </row>
    <row r="34" spans="2:23" s="52" customFormat="1" ht="15">
      <c r="B34" s="85" t="s">
        <v>48</v>
      </c>
      <c r="C34" s="86">
        <v>362</v>
      </c>
      <c r="G34" s="87"/>
      <c r="H34" s="88"/>
      <c r="I34" s="89"/>
      <c r="J34" s="89">
        <f>1726*0.75</f>
        <v>1294.5</v>
      </c>
      <c r="K34" s="88"/>
      <c r="L34" s="89"/>
      <c r="M34" s="89"/>
      <c r="N34" s="89"/>
      <c r="O34" s="79"/>
      <c r="P34" s="78"/>
      <c r="Q34" s="52" t="s">
        <v>47</v>
      </c>
      <c r="S34" s="79"/>
      <c r="T34" s="79"/>
      <c r="U34" s="79"/>
      <c r="V34" s="79"/>
      <c r="W34" s="79"/>
    </row>
    <row r="35" spans="2:23" s="52" customFormat="1" ht="15">
      <c r="B35" s="91" t="s">
        <v>49</v>
      </c>
      <c r="C35" s="102">
        <f>362/2</f>
        <v>181</v>
      </c>
      <c r="G35" s="87"/>
      <c r="H35" s="88"/>
      <c r="I35" s="89"/>
      <c r="J35" s="92">
        <f>1726*0.75/2</f>
        <v>647.25</v>
      </c>
      <c r="K35" s="88"/>
      <c r="L35" s="89"/>
      <c r="M35" s="89"/>
      <c r="N35" s="89"/>
      <c r="O35" s="79"/>
      <c r="P35" s="78"/>
      <c r="Q35" s="93" t="s">
        <v>38</v>
      </c>
      <c r="S35" s="79"/>
      <c r="T35" s="79"/>
      <c r="U35" s="79"/>
      <c r="V35" s="79"/>
      <c r="W35" s="79"/>
    </row>
    <row r="36" spans="1:23" s="81" customFormat="1" ht="15.75">
      <c r="A36" s="103" t="s">
        <v>50</v>
      </c>
      <c r="B36" s="104"/>
      <c r="C36" s="105"/>
      <c r="G36" s="83"/>
      <c r="H36" s="84"/>
      <c r="I36" s="84"/>
      <c r="J36" s="84"/>
      <c r="K36" s="84"/>
      <c r="L36" s="84"/>
      <c r="M36" s="84"/>
      <c r="N36" s="84"/>
      <c r="P36" s="78"/>
      <c r="S36" s="79"/>
      <c r="T36" s="79"/>
      <c r="U36" s="79"/>
      <c r="V36" s="79"/>
      <c r="W36" s="79"/>
    </row>
    <row r="37" spans="1:23" s="52" customFormat="1" ht="15.75">
      <c r="A37" s="106"/>
      <c r="B37" s="107" t="s">
        <v>51</v>
      </c>
      <c r="C37" s="108"/>
      <c r="G37" s="87"/>
      <c r="H37" s="88"/>
      <c r="I37" s="88"/>
      <c r="J37" s="88"/>
      <c r="K37" s="88"/>
      <c r="L37" s="88"/>
      <c r="M37" s="88"/>
      <c r="N37" s="89"/>
      <c r="O37" s="79"/>
      <c r="P37" s="78"/>
      <c r="S37" s="79"/>
      <c r="T37" s="79"/>
      <c r="U37" s="79"/>
      <c r="V37" s="79"/>
      <c r="W37" s="79"/>
    </row>
    <row r="38" spans="1:23" s="52" customFormat="1" ht="15.75">
      <c r="A38" s="106"/>
      <c r="B38" s="107" t="s">
        <v>52</v>
      </c>
      <c r="C38" s="108"/>
      <c r="G38" s="87"/>
      <c r="H38" s="88"/>
      <c r="I38" s="88"/>
      <c r="J38" s="88"/>
      <c r="K38" s="88"/>
      <c r="L38" s="88"/>
      <c r="M38" s="88"/>
      <c r="N38" s="89"/>
      <c r="O38" s="79"/>
      <c r="P38" s="78"/>
      <c r="S38" s="79"/>
      <c r="T38" s="79"/>
      <c r="U38" s="79"/>
      <c r="V38" s="79"/>
      <c r="W38" s="79"/>
    </row>
    <row r="39" spans="1:23" s="52" customFormat="1" ht="15.75">
      <c r="A39" s="106"/>
      <c r="B39" s="107" t="s">
        <v>53</v>
      </c>
      <c r="C39" s="108"/>
      <c r="G39" s="87"/>
      <c r="H39" s="88"/>
      <c r="I39" s="88"/>
      <c r="J39" s="88"/>
      <c r="K39" s="88"/>
      <c r="L39" s="88"/>
      <c r="M39" s="88"/>
      <c r="N39" s="89"/>
      <c r="O39" s="79"/>
      <c r="P39" s="78"/>
      <c r="S39" s="79"/>
      <c r="T39" s="79"/>
      <c r="U39" s="79"/>
      <c r="V39" s="79"/>
      <c r="W39" s="79"/>
    </row>
    <row r="40" spans="1:23" s="52" customFormat="1" ht="15.75">
      <c r="A40" s="109"/>
      <c r="B40" s="85" t="s">
        <v>54</v>
      </c>
      <c r="C40" s="86">
        <v>14</v>
      </c>
      <c r="G40" s="87"/>
      <c r="H40" s="88"/>
      <c r="I40" s="88"/>
      <c r="J40" s="88"/>
      <c r="K40" s="88"/>
      <c r="L40" s="88"/>
      <c r="M40" s="88"/>
      <c r="N40" s="89"/>
      <c r="O40" s="79"/>
      <c r="P40" s="78"/>
      <c r="S40" s="79"/>
      <c r="T40" s="79"/>
      <c r="U40" s="79"/>
      <c r="V40" s="79"/>
      <c r="W40" s="79"/>
    </row>
    <row r="41" spans="1:23" s="52" customFormat="1" ht="15.75">
      <c r="A41" s="109"/>
      <c r="B41" s="85" t="s">
        <v>55</v>
      </c>
      <c r="C41" s="86">
        <v>6</v>
      </c>
      <c r="G41" s="87"/>
      <c r="H41" s="88"/>
      <c r="I41" s="88"/>
      <c r="J41" s="88"/>
      <c r="K41" s="88"/>
      <c r="L41" s="88"/>
      <c r="M41" s="88"/>
      <c r="N41" s="89"/>
      <c r="O41" s="79"/>
      <c r="P41" s="78"/>
      <c r="S41" s="79"/>
      <c r="T41" s="79"/>
      <c r="U41" s="79"/>
      <c r="V41" s="79"/>
      <c r="W41" s="79"/>
    </row>
    <row r="42" spans="1:23" s="52" customFormat="1" ht="15.75">
      <c r="A42" s="109"/>
      <c r="B42" s="85" t="s">
        <v>56</v>
      </c>
      <c r="C42" s="86">
        <v>6</v>
      </c>
      <c r="G42" s="87"/>
      <c r="H42" s="88"/>
      <c r="I42" s="88"/>
      <c r="J42" s="88"/>
      <c r="K42" s="88"/>
      <c r="L42" s="88"/>
      <c r="M42" s="88"/>
      <c r="N42" s="89"/>
      <c r="O42" s="79"/>
      <c r="P42" s="78"/>
      <c r="S42" s="79"/>
      <c r="T42" s="79"/>
      <c r="U42" s="79"/>
      <c r="V42" s="79"/>
      <c r="W42" s="79"/>
    </row>
    <row r="43" spans="1:23" s="52" customFormat="1" ht="15.75">
      <c r="A43" s="109"/>
      <c r="B43" s="85" t="s">
        <v>57</v>
      </c>
      <c r="C43" s="86">
        <v>2</v>
      </c>
      <c r="G43" s="87"/>
      <c r="H43" s="88"/>
      <c r="I43" s="88"/>
      <c r="J43" s="88"/>
      <c r="K43" s="88"/>
      <c r="L43" s="88"/>
      <c r="M43" s="88"/>
      <c r="N43" s="89"/>
      <c r="O43" s="79"/>
      <c r="P43" s="78"/>
      <c r="S43" s="79"/>
      <c r="T43" s="79"/>
      <c r="U43" s="79"/>
      <c r="V43" s="79"/>
      <c r="W43" s="79"/>
    </row>
    <row r="44" spans="1:23" s="52" customFormat="1" ht="15.75">
      <c r="A44" s="109"/>
      <c r="B44" s="85" t="s">
        <v>58</v>
      </c>
      <c r="C44" s="86">
        <v>1</v>
      </c>
      <c r="G44" s="87"/>
      <c r="H44" s="88"/>
      <c r="I44" s="88"/>
      <c r="J44" s="88"/>
      <c r="K44" s="88"/>
      <c r="L44" s="88"/>
      <c r="M44" s="88"/>
      <c r="N44" s="89"/>
      <c r="O44" s="79"/>
      <c r="P44" s="78"/>
      <c r="S44" s="79"/>
      <c r="T44" s="79"/>
      <c r="U44" s="79"/>
      <c r="V44" s="79"/>
      <c r="W44" s="79"/>
    </row>
    <row r="45" spans="1:23" s="52" customFormat="1" ht="15.75">
      <c r="A45" s="109"/>
      <c r="B45" s="85" t="s">
        <v>59</v>
      </c>
      <c r="C45" s="102"/>
      <c r="G45" s="87"/>
      <c r="H45" s="88"/>
      <c r="I45" s="88"/>
      <c r="J45" s="88"/>
      <c r="K45" s="88"/>
      <c r="L45" s="88"/>
      <c r="M45" s="88"/>
      <c r="N45" s="89"/>
      <c r="O45" s="79"/>
      <c r="P45" s="78"/>
      <c r="S45" s="79"/>
      <c r="T45" s="79"/>
      <c r="U45" s="79"/>
      <c r="V45" s="79"/>
      <c r="W45" s="79"/>
    </row>
    <row r="46" spans="1:23" s="81" customFormat="1" ht="15.75">
      <c r="A46" s="103" t="s">
        <v>60</v>
      </c>
      <c r="B46" s="110"/>
      <c r="C46" s="111"/>
      <c r="G46" s="83"/>
      <c r="H46" s="84"/>
      <c r="I46" s="84"/>
      <c r="J46" s="84"/>
      <c r="K46" s="84"/>
      <c r="L46" s="84"/>
      <c r="M46" s="84"/>
      <c r="N46" s="84"/>
      <c r="P46" s="78"/>
      <c r="S46" s="79"/>
      <c r="T46" s="79"/>
      <c r="U46" s="79"/>
      <c r="V46" s="79"/>
      <c r="W46" s="79"/>
    </row>
    <row r="47" spans="1:23" s="52" customFormat="1" ht="15.75">
      <c r="A47" s="106"/>
      <c r="B47" s="107" t="s">
        <v>51</v>
      </c>
      <c r="C47" s="86"/>
      <c r="G47" s="87"/>
      <c r="H47" s="88"/>
      <c r="I47" s="88"/>
      <c r="J47" s="88"/>
      <c r="K47" s="88"/>
      <c r="L47" s="88"/>
      <c r="M47" s="88"/>
      <c r="N47" s="89"/>
      <c r="O47" s="79"/>
      <c r="P47" s="78"/>
      <c r="S47" s="79"/>
      <c r="T47" s="79"/>
      <c r="U47" s="79"/>
      <c r="V47" s="79"/>
      <c r="W47" s="79"/>
    </row>
    <row r="48" spans="1:23" s="52" customFormat="1" ht="15.75">
      <c r="A48" s="106"/>
      <c r="B48" s="107" t="s">
        <v>52</v>
      </c>
      <c r="C48" s="108"/>
      <c r="G48" s="87"/>
      <c r="H48" s="88"/>
      <c r="I48" s="88"/>
      <c r="J48" s="88"/>
      <c r="K48" s="88"/>
      <c r="L48" s="88"/>
      <c r="M48" s="88"/>
      <c r="N48" s="89"/>
      <c r="O48" s="79"/>
      <c r="P48" s="78"/>
      <c r="S48" s="79"/>
      <c r="T48" s="79"/>
      <c r="U48" s="79"/>
      <c r="V48" s="79"/>
      <c r="W48" s="79"/>
    </row>
    <row r="49" spans="1:23" s="52" customFormat="1" ht="15.75">
      <c r="A49" s="106"/>
      <c r="B49" s="107" t="s">
        <v>53</v>
      </c>
      <c r="C49" s="86"/>
      <c r="G49" s="87"/>
      <c r="H49" s="88"/>
      <c r="I49" s="88"/>
      <c r="J49" s="88"/>
      <c r="K49" s="88"/>
      <c r="L49" s="88"/>
      <c r="M49" s="88"/>
      <c r="N49" s="89"/>
      <c r="O49" s="79"/>
      <c r="P49" s="78"/>
      <c r="S49" s="79"/>
      <c r="T49" s="79"/>
      <c r="U49" s="79"/>
      <c r="V49" s="79"/>
      <c r="W49" s="79"/>
    </row>
    <row r="50" spans="1:16" s="52" customFormat="1" ht="18.75" customHeight="1">
      <c r="A50" s="109"/>
      <c r="B50" s="85" t="s">
        <v>61</v>
      </c>
      <c r="C50" s="86">
        <v>10</v>
      </c>
      <c r="G50" s="87"/>
      <c r="H50" s="88"/>
      <c r="I50" s="88"/>
      <c r="J50" s="88"/>
      <c r="K50" s="88"/>
      <c r="L50" s="88"/>
      <c r="M50" s="88"/>
      <c r="N50" s="89"/>
      <c r="O50" s="79"/>
      <c r="P50" s="78"/>
    </row>
    <row r="51" spans="1:16" s="52" customFormat="1" ht="15.75">
      <c r="A51" s="109"/>
      <c r="B51" s="85" t="s">
        <v>55</v>
      </c>
      <c r="C51" s="86">
        <v>6</v>
      </c>
      <c r="G51" s="87"/>
      <c r="H51" s="88"/>
      <c r="I51" s="88"/>
      <c r="J51" s="88"/>
      <c r="K51" s="88"/>
      <c r="L51" s="88"/>
      <c r="M51" s="88"/>
      <c r="N51" s="89"/>
      <c r="O51" s="79"/>
      <c r="P51" s="78"/>
    </row>
    <row r="52" spans="1:16" s="52" customFormat="1" ht="15.75">
      <c r="A52" s="109"/>
      <c r="B52" s="85" t="s">
        <v>56</v>
      </c>
      <c r="C52" s="86">
        <v>6</v>
      </c>
      <c r="G52" s="87"/>
      <c r="H52" s="88"/>
      <c r="I52" s="88"/>
      <c r="J52" s="88"/>
      <c r="K52" s="88"/>
      <c r="L52" s="88"/>
      <c r="M52" s="88"/>
      <c r="N52" s="89"/>
      <c r="O52" s="79"/>
      <c r="P52" s="78"/>
    </row>
    <row r="53" spans="1:16" s="52" customFormat="1" ht="15.75">
      <c r="A53" s="109"/>
      <c r="B53" s="85" t="s">
        <v>57</v>
      </c>
      <c r="C53" s="86">
        <v>6</v>
      </c>
      <c r="G53" s="87"/>
      <c r="H53" s="88"/>
      <c r="I53" s="88"/>
      <c r="J53" s="88"/>
      <c r="K53" s="88"/>
      <c r="L53" s="88"/>
      <c r="M53" s="88"/>
      <c r="N53" s="89"/>
      <c r="O53" s="79"/>
      <c r="P53" s="78"/>
    </row>
    <row r="54" spans="1:16" s="52" customFormat="1" ht="15.75">
      <c r="A54" s="109"/>
      <c r="B54" s="85" t="s">
        <v>58</v>
      </c>
      <c r="C54" s="86">
        <v>6</v>
      </c>
      <c r="G54" s="87"/>
      <c r="H54" s="88"/>
      <c r="I54" s="88"/>
      <c r="J54" s="88"/>
      <c r="K54" s="88"/>
      <c r="L54" s="88"/>
      <c r="M54" s="88"/>
      <c r="N54" s="89"/>
      <c r="O54" s="79"/>
      <c r="P54" s="78"/>
    </row>
    <row r="55" spans="1:16" s="52" customFormat="1" ht="15.75">
      <c r="A55" s="109"/>
      <c r="B55" s="85" t="s">
        <v>62</v>
      </c>
      <c r="C55" s="86">
        <v>1</v>
      </c>
      <c r="G55" s="87"/>
      <c r="H55" s="88"/>
      <c r="I55" s="88"/>
      <c r="J55" s="88"/>
      <c r="K55" s="88"/>
      <c r="L55" s="88"/>
      <c r="M55" s="88"/>
      <c r="N55" s="89"/>
      <c r="O55" s="79"/>
      <c r="P55" s="78"/>
    </row>
    <row r="56" spans="1:16" s="52" customFormat="1" ht="15.75">
      <c r="A56" s="109"/>
      <c r="B56" s="85" t="s">
        <v>63</v>
      </c>
      <c r="C56" s="102">
        <v>6</v>
      </c>
      <c r="G56" s="87"/>
      <c r="H56" s="88"/>
      <c r="I56" s="88"/>
      <c r="J56" s="88"/>
      <c r="K56" s="88"/>
      <c r="L56" s="88"/>
      <c r="M56" s="88"/>
      <c r="N56" s="89"/>
      <c r="O56" s="79"/>
      <c r="P56" s="78"/>
    </row>
    <row r="57" spans="1:23" s="81" customFormat="1" ht="15.75">
      <c r="A57" s="103" t="s">
        <v>64</v>
      </c>
      <c r="B57" s="110"/>
      <c r="C57" s="111"/>
      <c r="G57" s="83"/>
      <c r="H57" s="84"/>
      <c r="I57" s="84"/>
      <c r="J57" s="84"/>
      <c r="K57" s="84"/>
      <c r="L57" s="84"/>
      <c r="M57" s="84"/>
      <c r="N57" s="84"/>
      <c r="P57" s="78"/>
      <c r="S57" s="52"/>
      <c r="T57" s="52"/>
      <c r="U57" s="52"/>
      <c r="V57" s="52"/>
      <c r="W57" s="52"/>
    </row>
    <row r="58" spans="1:16" s="52" customFormat="1" ht="15.75">
      <c r="A58" s="112"/>
      <c r="B58" s="107" t="s">
        <v>51</v>
      </c>
      <c r="C58" s="86"/>
      <c r="G58" s="87"/>
      <c r="H58" s="88"/>
      <c r="I58" s="88"/>
      <c r="J58" s="88"/>
      <c r="K58" s="88"/>
      <c r="L58" s="88"/>
      <c r="M58" s="88"/>
      <c r="N58" s="89"/>
      <c r="O58" s="79"/>
      <c r="P58" s="78"/>
    </row>
    <row r="59" spans="1:23" s="52" customFormat="1" ht="15.75">
      <c r="A59" s="106"/>
      <c r="B59" s="107" t="s">
        <v>52</v>
      </c>
      <c r="C59" s="108"/>
      <c r="G59" s="87"/>
      <c r="H59" s="88"/>
      <c r="I59" s="88"/>
      <c r="J59" s="88"/>
      <c r="K59" s="88"/>
      <c r="L59" s="88"/>
      <c r="M59" s="88"/>
      <c r="N59" s="89"/>
      <c r="O59" s="79"/>
      <c r="P59" s="78"/>
      <c r="S59" s="79"/>
      <c r="T59" s="79"/>
      <c r="U59" s="79"/>
      <c r="V59" s="79"/>
      <c r="W59" s="79"/>
    </row>
    <row r="60" spans="1:16" s="52" customFormat="1" ht="15.75">
      <c r="A60" s="112"/>
      <c r="B60" s="107" t="s">
        <v>53</v>
      </c>
      <c r="C60" s="86"/>
      <c r="G60" s="87"/>
      <c r="H60" s="88"/>
      <c r="I60" s="88"/>
      <c r="J60" s="88"/>
      <c r="K60" s="88"/>
      <c r="L60" s="88"/>
      <c r="M60" s="88"/>
      <c r="N60" s="89"/>
      <c r="O60" s="79"/>
      <c r="P60" s="78"/>
    </row>
    <row r="61" spans="1:16" s="52" customFormat="1" ht="15.75">
      <c r="A61" s="113"/>
      <c r="B61" s="85" t="s">
        <v>61</v>
      </c>
      <c r="C61" s="86">
        <v>14</v>
      </c>
      <c r="G61" s="87"/>
      <c r="H61" s="88"/>
      <c r="I61" s="88"/>
      <c r="J61" s="88"/>
      <c r="K61" s="88"/>
      <c r="L61" s="88"/>
      <c r="M61" s="88"/>
      <c r="N61" s="89"/>
      <c r="O61" s="79"/>
      <c r="P61" s="78"/>
    </row>
    <row r="62" spans="1:16" s="52" customFormat="1" ht="15.75">
      <c r="A62" s="109"/>
      <c r="B62" s="85" t="s">
        <v>55</v>
      </c>
      <c r="C62" s="86">
        <v>6</v>
      </c>
      <c r="G62" s="87"/>
      <c r="H62" s="88"/>
      <c r="I62" s="88"/>
      <c r="J62" s="88"/>
      <c r="K62" s="88"/>
      <c r="L62" s="88"/>
      <c r="M62" s="88"/>
      <c r="N62" s="89"/>
      <c r="O62" s="79"/>
      <c r="P62" s="78"/>
    </row>
    <row r="63" spans="1:16" s="52" customFormat="1" ht="15.75">
      <c r="A63" s="109"/>
      <c r="B63" s="85" t="s">
        <v>56</v>
      </c>
      <c r="C63" s="86">
        <v>6</v>
      </c>
      <c r="G63" s="87"/>
      <c r="H63" s="88"/>
      <c r="I63" s="88"/>
      <c r="J63" s="88"/>
      <c r="K63" s="88"/>
      <c r="L63" s="88"/>
      <c r="M63" s="88"/>
      <c r="N63" s="89"/>
      <c r="O63" s="79"/>
      <c r="P63" s="78"/>
    </row>
    <row r="64" spans="1:16" s="52" customFormat="1" ht="15.75">
      <c r="A64" s="109"/>
      <c r="B64" s="85" t="s">
        <v>57</v>
      </c>
      <c r="C64" s="86">
        <v>7</v>
      </c>
      <c r="G64" s="87"/>
      <c r="H64" s="88"/>
      <c r="I64" s="88"/>
      <c r="J64" s="88"/>
      <c r="K64" s="88"/>
      <c r="L64" s="88"/>
      <c r="M64" s="88"/>
      <c r="N64" s="89"/>
      <c r="O64" s="79"/>
      <c r="P64" s="78"/>
    </row>
    <row r="65" spans="1:16" s="52" customFormat="1" ht="15.75">
      <c r="A65" s="109"/>
      <c r="B65" s="85" t="s">
        <v>58</v>
      </c>
      <c r="C65" s="86">
        <v>7</v>
      </c>
      <c r="G65" s="87"/>
      <c r="H65" s="88"/>
      <c r="I65" s="88"/>
      <c r="J65" s="88"/>
      <c r="K65" s="88"/>
      <c r="L65" s="88"/>
      <c r="M65" s="88"/>
      <c r="N65" s="89"/>
      <c r="O65" s="79"/>
      <c r="P65" s="78"/>
    </row>
    <row r="66" spans="1:16" s="52" customFormat="1" ht="15.75">
      <c r="A66" s="109"/>
      <c r="B66" s="85" t="s">
        <v>65</v>
      </c>
      <c r="C66" s="102">
        <v>1</v>
      </c>
      <c r="G66" s="87"/>
      <c r="H66" s="88"/>
      <c r="I66" s="88"/>
      <c r="J66" s="88"/>
      <c r="K66" s="88"/>
      <c r="L66" s="88"/>
      <c r="M66" s="88"/>
      <c r="N66" s="89"/>
      <c r="O66" s="79"/>
      <c r="P66" s="78"/>
    </row>
    <row r="67" spans="1:23" s="122" customFormat="1" ht="15.75">
      <c r="A67" s="114" t="s">
        <v>66</v>
      </c>
      <c r="B67" s="115"/>
      <c r="C67" s="116"/>
      <c r="D67" s="117">
        <f aca="true" t="shared" si="0" ref="D67:N67">SUM(D23:D66)</f>
        <v>0</v>
      </c>
      <c r="E67" s="117">
        <f t="shared" si="0"/>
        <v>0</v>
      </c>
      <c r="F67" s="117">
        <f t="shared" si="0"/>
        <v>0</v>
      </c>
      <c r="G67" s="118">
        <f t="shared" si="0"/>
        <v>25</v>
      </c>
      <c r="H67" s="119">
        <f t="shared" si="0"/>
        <v>0</v>
      </c>
      <c r="I67" s="120">
        <f t="shared" si="0"/>
        <v>1523.5</v>
      </c>
      <c r="J67" s="120">
        <f t="shared" si="0"/>
        <v>2589</v>
      </c>
      <c r="K67" s="120">
        <f t="shared" si="0"/>
        <v>5178</v>
      </c>
      <c r="L67" s="120">
        <f t="shared" si="0"/>
        <v>0</v>
      </c>
      <c r="M67" s="120">
        <f t="shared" si="0"/>
        <v>0</v>
      </c>
      <c r="N67" s="120">
        <f t="shared" si="0"/>
        <v>0</v>
      </c>
      <c r="O67" s="121"/>
      <c r="P67" s="78"/>
      <c r="S67" s="52"/>
      <c r="T67" s="52"/>
      <c r="U67" s="52"/>
      <c r="V67" s="52"/>
      <c r="W67" s="52"/>
    </row>
    <row r="68" spans="3:16" s="52" customFormat="1" ht="15">
      <c r="C68" s="123"/>
      <c r="D68" s="124"/>
      <c r="E68" s="125"/>
      <c r="F68" s="125"/>
      <c r="G68" s="126"/>
      <c r="H68" s="127"/>
      <c r="I68" s="127"/>
      <c r="J68" s="127"/>
      <c r="K68" s="127"/>
      <c r="L68" s="127"/>
      <c r="M68" s="127"/>
      <c r="N68" s="127"/>
      <c r="O68" s="125"/>
      <c r="P68" s="78"/>
    </row>
    <row r="69" spans="1:18" s="52" customFormat="1" ht="55.5" customHeight="1" thickBot="1">
      <c r="A69" s="38"/>
      <c r="B69" s="39" t="s">
        <v>16</v>
      </c>
      <c r="C69" s="40" t="s">
        <v>17</v>
      </c>
      <c r="D69" s="41" t="s">
        <v>18</v>
      </c>
      <c r="E69" s="42" t="s">
        <v>19</v>
      </c>
      <c r="F69" s="42" t="s">
        <v>20</v>
      </c>
      <c r="G69" s="43" t="s">
        <v>21</v>
      </c>
      <c r="H69" s="44" t="s">
        <v>22</v>
      </c>
      <c r="I69" s="45" t="s">
        <v>23</v>
      </c>
      <c r="J69" s="45" t="s">
        <v>24</v>
      </c>
      <c r="K69" s="46" t="s">
        <v>25</v>
      </c>
      <c r="L69" s="47" t="s">
        <v>26</v>
      </c>
      <c r="M69" s="45" t="s">
        <v>27</v>
      </c>
      <c r="N69" s="45" t="s">
        <v>28</v>
      </c>
      <c r="O69" s="48" t="s">
        <v>29</v>
      </c>
      <c r="P69" s="49"/>
      <c r="Q69" s="128" t="s">
        <v>30</v>
      </c>
      <c r="R69" s="129"/>
    </row>
    <row r="70" spans="1:19" s="134" customFormat="1" ht="20.25">
      <c r="A70" s="130" t="s">
        <v>67</v>
      </c>
      <c r="B70" s="131"/>
      <c r="C70" s="132"/>
      <c r="D70" s="133"/>
      <c r="F70" s="135"/>
      <c r="G70" s="135"/>
      <c r="H70" s="136"/>
      <c r="I70" s="137"/>
      <c r="J70" s="137"/>
      <c r="K70" s="137"/>
      <c r="L70" s="137"/>
      <c r="M70" s="137"/>
      <c r="N70" s="137"/>
      <c r="O70" s="137"/>
      <c r="P70" s="138"/>
      <c r="Q70" s="137"/>
      <c r="R70" s="137"/>
      <c r="S70" s="137"/>
    </row>
    <row r="71" spans="1:19" s="146" customFormat="1" ht="20.25">
      <c r="A71" s="139"/>
      <c r="B71" s="140"/>
      <c r="C71" s="141"/>
      <c r="D71" s="142"/>
      <c r="E71" s="142"/>
      <c r="F71" s="142"/>
      <c r="G71" s="143"/>
      <c r="H71" s="144"/>
      <c r="I71" s="145"/>
      <c r="J71" s="145"/>
      <c r="K71" s="145"/>
      <c r="L71" s="145"/>
      <c r="M71" s="145"/>
      <c r="N71" s="145"/>
      <c r="O71" s="145"/>
      <c r="P71" s="138"/>
      <c r="Q71" s="30" t="s">
        <v>68</v>
      </c>
      <c r="R71" s="145"/>
      <c r="S71" s="145"/>
    </row>
    <row r="72" spans="1:19" s="146" customFormat="1" ht="20.25">
      <c r="A72" s="139"/>
      <c r="B72" s="140"/>
      <c r="C72" s="141"/>
      <c r="D72" s="142"/>
      <c r="E72" s="142"/>
      <c r="F72" s="142"/>
      <c r="G72" s="143"/>
      <c r="H72" s="144"/>
      <c r="I72" s="145"/>
      <c r="J72" s="145"/>
      <c r="K72" s="145"/>
      <c r="L72" s="145"/>
      <c r="M72" s="145"/>
      <c r="N72" s="145"/>
      <c r="O72" s="145"/>
      <c r="P72" s="138"/>
      <c r="Q72" s="30" t="s">
        <v>69</v>
      </c>
      <c r="R72" s="145"/>
      <c r="S72" s="145"/>
    </row>
    <row r="73" spans="1:19" s="146" customFormat="1" ht="31.5">
      <c r="A73" s="139"/>
      <c r="B73" s="140"/>
      <c r="C73" s="141"/>
      <c r="D73" s="142"/>
      <c r="E73" s="142"/>
      <c r="F73" s="142"/>
      <c r="G73" s="143"/>
      <c r="H73" s="144"/>
      <c r="I73" s="145"/>
      <c r="J73" s="145"/>
      <c r="K73" s="145"/>
      <c r="L73" s="145"/>
      <c r="M73" s="145"/>
      <c r="N73" s="145"/>
      <c r="O73" s="145"/>
      <c r="P73" s="138"/>
      <c r="Q73" s="147" t="s">
        <v>70</v>
      </c>
      <c r="S73" s="145"/>
    </row>
    <row r="74" spans="1:19" s="146" customFormat="1" ht="38.25" customHeight="1">
      <c r="A74" s="139"/>
      <c r="B74" s="140"/>
      <c r="C74" s="141"/>
      <c r="D74" s="142"/>
      <c r="E74" s="142"/>
      <c r="F74" s="142"/>
      <c r="G74" s="143"/>
      <c r="H74" s="144"/>
      <c r="I74" s="145"/>
      <c r="J74" s="145"/>
      <c r="K74" s="145"/>
      <c r="L74" s="145"/>
      <c r="M74" s="145"/>
      <c r="N74" s="145"/>
      <c r="O74" s="145"/>
      <c r="P74" s="138"/>
      <c r="Q74" s="147" t="s">
        <v>71</v>
      </c>
      <c r="S74" s="145"/>
    </row>
    <row r="75" spans="1:19" s="146" customFormat="1" ht="31.5" customHeight="1">
      <c r="A75" s="139"/>
      <c r="B75" s="140"/>
      <c r="C75" s="141"/>
      <c r="D75" s="142"/>
      <c r="E75" s="142"/>
      <c r="F75" s="142"/>
      <c r="G75" s="143"/>
      <c r="H75" s="144"/>
      <c r="I75" s="145"/>
      <c r="J75" s="145"/>
      <c r="K75" s="145"/>
      <c r="L75" s="145"/>
      <c r="M75" s="145"/>
      <c r="N75" s="145"/>
      <c r="O75" s="145"/>
      <c r="P75" s="138"/>
      <c r="Q75" s="147" t="s">
        <v>72</v>
      </c>
      <c r="S75" s="145"/>
    </row>
    <row r="76" spans="1:26" s="146" customFormat="1" ht="48.75" customHeight="1">
      <c r="A76" s="139"/>
      <c r="B76" s="140"/>
      <c r="C76" s="141"/>
      <c r="D76" s="142"/>
      <c r="E76" s="142"/>
      <c r="F76" s="142"/>
      <c r="G76" s="143"/>
      <c r="H76" s="144"/>
      <c r="I76" s="145"/>
      <c r="J76" s="145"/>
      <c r="K76" s="145"/>
      <c r="L76" s="145"/>
      <c r="M76" s="145"/>
      <c r="N76" s="145"/>
      <c r="O76" s="145"/>
      <c r="P76" s="138"/>
      <c r="Q76" s="148" t="s">
        <v>73</v>
      </c>
      <c r="R76" s="147"/>
      <c r="S76" s="147"/>
      <c r="T76" s="147"/>
      <c r="U76" s="147"/>
      <c r="V76" s="147"/>
      <c r="W76" s="147"/>
      <c r="X76" s="147"/>
      <c r="Y76" s="147"/>
      <c r="Z76" s="147"/>
    </row>
    <row r="77" spans="1:19" s="149" customFormat="1" ht="20.25">
      <c r="A77" s="103" t="s">
        <v>74</v>
      </c>
      <c r="C77" s="150"/>
      <c r="D77" s="151"/>
      <c r="E77" s="151"/>
      <c r="F77" s="151"/>
      <c r="G77" s="152"/>
      <c r="I77" s="153"/>
      <c r="J77" s="153"/>
      <c r="K77" s="153"/>
      <c r="L77" s="153"/>
      <c r="M77" s="153"/>
      <c r="N77" s="153"/>
      <c r="O77" s="153"/>
      <c r="P77" s="138"/>
      <c r="Q77" s="153"/>
      <c r="R77" s="153"/>
      <c r="S77" s="153"/>
    </row>
    <row r="78" spans="1:17" s="158" customFormat="1" ht="20.25">
      <c r="A78" s="154"/>
      <c r="B78" s="85" t="s">
        <v>75</v>
      </c>
      <c r="C78" s="155">
        <f>362/2</f>
        <v>181</v>
      </c>
      <c r="D78" s="156"/>
      <c r="E78" s="156"/>
      <c r="F78" s="144"/>
      <c r="G78" s="146"/>
      <c r="H78" s="146"/>
      <c r="I78" s="145"/>
      <c r="J78" s="145"/>
      <c r="K78" s="145"/>
      <c r="L78" s="145"/>
      <c r="M78" s="145"/>
      <c r="N78" s="157">
        <f>1726*1.2/2</f>
        <v>1035.6</v>
      </c>
      <c r="O78" s="157"/>
      <c r="P78" s="138"/>
      <c r="Q78" s="158" t="s">
        <v>76</v>
      </c>
    </row>
    <row r="79" spans="1:17" s="158" customFormat="1" ht="20.25">
      <c r="A79" s="109"/>
      <c r="B79" s="85" t="s">
        <v>77</v>
      </c>
      <c r="C79" s="155">
        <v>362</v>
      </c>
      <c r="D79" s="156"/>
      <c r="E79" s="156"/>
      <c r="F79" s="144"/>
      <c r="G79" s="146"/>
      <c r="H79" s="146"/>
      <c r="I79" s="145"/>
      <c r="J79" s="145"/>
      <c r="K79" s="145"/>
      <c r="L79" s="145"/>
      <c r="M79" s="145"/>
      <c r="N79" s="145">
        <f>1726*1.2</f>
        <v>2071.2</v>
      </c>
      <c r="O79" s="145"/>
      <c r="P79" s="138"/>
      <c r="Q79" s="158" t="s">
        <v>76</v>
      </c>
    </row>
    <row r="80" spans="1:17" s="158" customFormat="1" ht="20.25">
      <c r="A80" s="109"/>
      <c r="B80" s="91" t="s">
        <v>78</v>
      </c>
      <c r="C80" s="155"/>
      <c r="D80" s="156"/>
      <c r="E80" s="156"/>
      <c r="F80" s="144"/>
      <c r="G80" s="146"/>
      <c r="H80" s="146"/>
      <c r="I80" s="145"/>
      <c r="J80" s="145"/>
      <c r="K80" s="145"/>
      <c r="L80" s="145"/>
      <c r="M80" s="145"/>
      <c r="N80" s="145"/>
      <c r="O80" s="145"/>
      <c r="P80" s="138"/>
      <c r="Q80" s="159" t="s">
        <v>38</v>
      </c>
    </row>
    <row r="81" spans="1:17" s="158" customFormat="1" ht="20.25">
      <c r="A81" s="109"/>
      <c r="B81" s="85" t="s">
        <v>79</v>
      </c>
      <c r="C81" s="155">
        <f>362/2</f>
        <v>181</v>
      </c>
      <c r="D81" s="156"/>
      <c r="E81" s="156"/>
      <c r="F81" s="144"/>
      <c r="G81" s="146"/>
      <c r="H81" s="146"/>
      <c r="I81" s="145"/>
      <c r="J81" s="145"/>
      <c r="K81" s="145"/>
      <c r="L81" s="157">
        <f>1726/2</f>
        <v>863</v>
      </c>
      <c r="M81" s="145"/>
      <c r="N81" s="160"/>
      <c r="O81" s="161"/>
      <c r="P81" s="138"/>
      <c r="Q81" s="158" t="s">
        <v>35</v>
      </c>
    </row>
    <row r="82" spans="1:17" s="158" customFormat="1" ht="20.25">
      <c r="A82" s="109"/>
      <c r="B82" s="85" t="s">
        <v>80</v>
      </c>
      <c r="C82" s="155">
        <v>362</v>
      </c>
      <c r="D82" s="156"/>
      <c r="E82" s="156"/>
      <c r="F82" s="144"/>
      <c r="G82" s="146"/>
      <c r="H82" s="146"/>
      <c r="I82" s="145"/>
      <c r="J82" s="145"/>
      <c r="K82" s="145"/>
      <c r="L82" s="145">
        <v>1726</v>
      </c>
      <c r="M82" s="145"/>
      <c r="N82" s="160"/>
      <c r="O82" s="162"/>
      <c r="P82" s="138"/>
      <c r="Q82" s="158" t="s">
        <v>35</v>
      </c>
    </row>
    <row r="83" spans="1:17" s="158" customFormat="1" ht="20.25">
      <c r="A83" s="109"/>
      <c r="B83" s="91" t="s">
        <v>81</v>
      </c>
      <c r="C83" s="155">
        <f>362/2</f>
        <v>181</v>
      </c>
      <c r="D83" s="156"/>
      <c r="E83" s="156"/>
      <c r="F83" s="144"/>
      <c r="G83" s="146"/>
      <c r="H83" s="146"/>
      <c r="I83" s="145"/>
      <c r="J83" s="145"/>
      <c r="K83" s="145"/>
      <c r="L83" s="163">
        <f>+L82/2</f>
        <v>863</v>
      </c>
      <c r="M83" s="145"/>
      <c r="N83" s="160"/>
      <c r="O83" s="164"/>
      <c r="P83" s="138"/>
      <c r="Q83" s="159" t="s">
        <v>38</v>
      </c>
    </row>
    <row r="84" spans="1:17" s="158" customFormat="1" ht="20.25">
      <c r="A84" s="109"/>
      <c r="B84" s="85" t="s">
        <v>82</v>
      </c>
      <c r="C84" s="155">
        <f>362/2</f>
        <v>181</v>
      </c>
      <c r="D84" s="156"/>
      <c r="E84" s="156"/>
      <c r="F84" s="144"/>
      <c r="G84" s="146"/>
      <c r="H84" s="146"/>
      <c r="I84" s="157">
        <f>1726*1.5/2</f>
        <v>1294.5</v>
      </c>
      <c r="J84" s="145"/>
      <c r="K84" s="145"/>
      <c r="L84" s="145"/>
      <c r="M84" s="145"/>
      <c r="N84" s="157">
        <f>1726/2</f>
        <v>863</v>
      </c>
      <c r="O84" s="157"/>
      <c r="P84" s="138"/>
      <c r="Q84" s="158" t="s">
        <v>35</v>
      </c>
    </row>
    <row r="85" spans="1:17" s="158" customFormat="1" ht="20.25">
      <c r="A85" s="109"/>
      <c r="B85" s="85" t="s">
        <v>83</v>
      </c>
      <c r="C85" s="155">
        <v>362</v>
      </c>
      <c r="D85" s="156"/>
      <c r="E85" s="156"/>
      <c r="F85" s="144"/>
      <c r="G85" s="146"/>
      <c r="H85" s="146"/>
      <c r="I85" s="145">
        <f>1726*1.5</f>
        <v>2589</v>
      </c>
      <c r="J85" s="145"/>
      <c r="K85" s="145"/>
      <c r="L85" s="145"/>
      <c r="M85" s="145"/>
      <c r="N85" s="145">
        <v>1726</v>
      </c>
      <c r="O85" s="145"/>
      <c r="P85" s="138"/>
      <c r="Q85" s="158" t="s">
        <v>35</v>
      </c>
    </row>
    <row r="86" spans="1:17" s="158" customFormat="1" ht="20.25">
      <c r="A86" s="106"/>
      <c r="B86" s="91" t="s">
        <v>84</v>
      </c>
      <c r="C86" s="155">
        <f>362/2</f>
        <v>181</v>
      </c>
      <c r="D86" s="156"/>
      <c r="E86" s="156"/>
      <c r="F86" s="144"/>
      <c r="G86" s="146"/>
      <c r="H86" s="146"/>
      <c r="I86" s="163">
        <f>+I85/2</f>
        <v>1294.5</v>
      </c>
      <c r="J86" s="145"/>
      <c r="K86" s="145"/>
      <c r="L86" s="145"/>
      <c r="M86" s="145"/>
      <c r="N86" s="163">
        <f>+N85/2</f>
        <v>863</v>
      </c>
      <c r="O86" s="163"/>
      <c r="P86" s="138"/>
      <c r="Q86" s="159" t="s">
        <v>38</v>
      </c>
    </row>
    <row r="87" spans="1:17" s="158" customFormat="1" ht="20.25">
      <c r="A87" s="106"/>
      <c r="B87" s="85" t="s">
        <v>85</v>
      </c>
      <c r="C87" s="155">
        <f>362/2</f>
        <v>181</v>
      </c>
      <c r="D87" s="165">
        <f>36/2</f>
        <v>18</v>
      </c>
      <c r="E87" s="156"/>
      <c r="F87" s="144"/>
      <c r="H87" s="146"/>
      <c r="I87" s="160"/>
      <c r="J87" s="145"/>
      <c r="K87" s="145"/>
      <c r="L87" s="145"/>
      <c r="M87" s="145"/>
      <c r="N87" s="145"/>
      <c r="O87" s="145"/>
      <c r="P87" s="138"/>
      <c r="Q87" s="158" t="s">
        <v>86</v>
      </c>
    </row>
    <row r="88" spans="1:17" s="158" customFormat="1" ht="20.25">
      <c r="A88" s="106"/>
      <c r="B88" s="85" t="s">
        <v>87</v>
      </c>
      <c r="C88" s="155">
        <v>362</v>
      </c>
      <c r="D88" s="142">
        <v>36</v>
      </c>
      <c r="E88" s="156"/>
      <c r="F88" s="144"/>
      <c r="H88" s="146"/>
      <c r="I88" s="160"/>
      <c r="J88" s="145"/>
      <c r="K88" s="145"/>
      <c r="L88" s="145"/>
      <c r="M88" s="145"/>
      <c r="N88" s="145"/>
      <c r="O88" s="145"/>
      <c r="P88" s="138"/>
      <c r="Q88" s="158" t="s">
        <v>86</v>
      </c>
    </row>
    <row r="89" spans="1:17" s="158" customFormat="1" ht="20.25">
      <c r="A89" s="106"/>
      <c r="B89" s="91" t="s">
        <v>88</v>
      </c>
      <c r="C89" s="155">
        <f>362/2</f>
        <v>181</v>
      </c>
      <c r="D89" s="166">
        <f>+D88/2</f>
        <v>18</v>
      </c>
      <c r="E89" s="156"/>
      <c r="F89" s="144"/>
      <c r="H89" s="146"/>
      <c r="I89" s="160"/>
      <c r="J89" s="145"/>
      <c r="K89" s="145"/>
      <c r="L89" s="145"/>
      <c r="M89" s="145"/>
      <c r="N89" s="145"/>
      <c r="O89" s="145"/>
      <c r="P89" s="138"/>
      <c r="Q89" s="159" t="s">
        <v>38</v>
      </c>
    </row>
    <row r="90" spans="1:17" s="158" customFormat="1" ht="20.25">
      <c r="A90" s="106"/>
      <c r="B90" s="112"/>
      <c r="C90" s="167"/>
      <c r="D90" s="112"/>
      <c r="E90" s="112"/>
      <c r="F90" s="112"/>
      <c r="G90" s="112"/>
      <c r="H90" s="112"/>
      <c r="I90" s="145"/>
      <c r="J90" s="145"/>
      <c r="K90" s="145"/>
      <c r="L90" s="145"/>
      <c r="M90" s="145"/>
      <c r="N90" s="145"/>
      <c r="O90" s="145"/>
      <c r="P90" s="138"/>
      <c r="Q90" s="30"/>
    </row>
    <row r="91" spans="1:17" s="149" customFormat="1" ht="20.25">
      <c r="A91" s="103" t="s">
        <v>89</v>
      </c>
      <c r="B91" s="168"/>
      <c r="C91" s="169"/>
      <c r="D91" s="168"/>
      <c r="E91" s="151"/>
      <c r="F91" s="170"/>
      <c r="G91" s="170"/>
      <c r="H91" s="152"/>
      <c r="I91" s="153"/>
      <c r="J91" s="153"/>
      <c r="K91" s="153"/>
      <c r="L91" s="153"/>
      <c r="M91" s="153"/>
      <c r="N91" s="153"/>
      <c r="O91" s="153"/>
      <c r="P91" s="138"/>
      <c r="Q91" s="171"/>
    </row>
    <row r="92" spans="1:17" s="158" customFormat="1" ht="15.75">
      <c r="A92" s="172"/>
      <c r="B92" s="173" t="s">
        <v>228</v>
      </c>
      <c r="C92" s="174">
        <v>35</v>
      </c>
      <c r="G92" s="144"/>
      <c r="H92" s="145"/>
      <c r="I92" s="145"/>
      <c r="J92" s="145"/>
      <c r="K92" s="145"/>
      <c r="L92" s="145"/>
      <c r="M92" s="145"/>
      <c r="N92" s="145"/>
      <c r="O92" s="145"/>
      <c r="P92" s="175"/>
      <c r="Q92" s="30"/>
    </row>
    <row r="93" spans="1:17" s="158" customFormat="1" ht="15.75">
      <c r="A93" s="172"/>
      <c r="B93" s="176" t="s">
        <v>229</v>
      </c>
      <c r="C93" s="174">
        <v>7</v>
      </c>
      <c r="G93" s="144"/>
      <c r="H93" s="145"/>
      <c r="I93" s="145"/>
      <c r="J93" s="145"/>
      <c r="K93" s="145"/>
      <c r="L93" s="145"/>
      <c r="M93" s="145"/>
      <c r="N93" s="145"/>
      <c r="O93" s="145"/>
      <c r="P93" s="175"/>
      <c r="Q93" s="30"/>
    </row>
    <row r="94" spans="1:17" s="158" customFormat="1" ht="15.75">
      <c r="A94" s="172"/>
      <c r="B94" s="176" t="s">
        <v>230</v>
      </c>
      <c r="C94" s="174">
        <v>1</v>
      </c>
      <c r="G94" s="144"/>
      <c r="H94" s="145"/>
      <c r="I94" s="145"/>
      <c r="J94" s="145"/>
      <c r="K94" s="145"/>
      <c r="L94" s="145"/>
      <c r="M94" s="145"/>
      <c r="N94" s="145"/>
      <c r="O94" s="145"/>
      <c r="P94" s="175"/>
      <c r="Q94" s="30"/>
    </row>
    <row r="95" spans="1:17" s="158" customFormat="1" ht="15.75">
      <c r="A95" s="172"/>
      <c r="B95" s="176" t="s">
        <v>231</v>
      </c>
      <c r="C95" s="174">
        <v>3</v>
      </c>
      <c r="G95" s="144"/>
      <c r="H95" s="145"/>
      <c r="I95" s="145"/>
      <c r="J95" s="145"/>
      <c r="K95" s="145"/>
      <c r="L95" s="145"/>
      <c r="M95" s="145"/>
      <c r="N95" s="145"/>
      <c r="O95" s="145"/>
      <c r="P95" s="175"/>
      <c r="Q95" s="30"/>
    </row>
    <row r="96" spans="1:17" s="158" customFormat="1" ht="15.75">
      <c r="A96" s="172"/>
      <c r="B96" s="176" t="s">
        <v>232</v>
      </c>
      <c r="C96" s="174">
        <v>14</v>
      </c>
      <c r="G96" s="144"/>
      <c r="H96" s="145"/>
      <c r="I96" s="145"/>
      <c r="J96" s="145"/>
      <c r="K96" s="145"/>
      <c r="L96" s="145"/>
      <c r="M96" s="145"/>
      <c r="N96" s="145"/>
      <c r="O96" s="145"/>
      <c r="P96" s="175"/>
      <c r="Q96" s="30"/>
    </row>
    <row r="97" spans="1:17" s="158" customFormat="1" ht="15.75">
      <c r="A97" s="172"/>
      <c r="B97" s="176" t="s">
        <v>233</v>
      </c>
      <c r="C97" s="174">
        <v>3</v>
      </c>
      <c r="G97" s="144"/>
      <c r="H97" s="145"/>
      <c r="I97" s="145"/>
      <c r="J97" s="145"/>
      <c r="K97" s="145"/>
      <c r="L97" s="145"/>
      <c r="M97" s="145"/>
      <c r="N97" s="145"/>
      <c r="O97" s="145"/>
      <c r="P97" s="175"/>
      <c r="Q97" s="30"/>
    </row>
    <row r="98" spans="1:17" s="158" customFormat="1" ht="15.75">
      <c r="A98" s="172"/>
      <c r="B98" s="176" t="s">
        <v>234</v>
      </c>
      <c r="C98" s="174">
        <v>4</v>
      </c>
      <c r="G98" s="144"/>
      <c r="H98" s="145"/>
      <c r="I98" s="145"/>
      <c r="J98" s="145"/>
      <c r="K98" s="145"/>
      <c r="L98" s="145"/>
      <c r="M98" s="145"/>
      <c r="N98" s="145"/>
      <c r="O98" s="145"/>
      <c r="P98" s="175"/>
      <c r="Q98" s="30"/>
    </row>
    <row r="99" spans="1:17" s="158" customFormat="1" ht="15.75">
      <c r="A99" s="172"/>
      <c r="B99" s="176" t="s">
        <v>235</v>
      </c>
      <c r="C99" s="174">
        <v>5</v>
      </c>
      <c r="G99" s="144"/>
      <c r="H99" s="145"/>
      <c r="I99" s="145"/>
      <c r="J99" s="145"/>
      <c r="K99" s="145"/>
      <c r="L99" s="145"/>
      <c r="M99" s="145"/>
      <c r="N99" s="145"/>
      <c r="O99" s="145"/>
      <c r="P99" s="175"/>
      <c r="Q99" s="30"/>
    </row>
    <row r="100" spans="1:17" s="158" customFormat="1" ht="15.75">
      <c r="A100" s="172"/>
      <c r="B100" s="176" t="s">
        <v>90</v>
      </c>
      <c r="C100" s="174">
        <v>2</v>
      </c>
      <c r="G100" s="144"/>
      <c r="H100" s="145"/>
      <c r="I100" s="145"/>
      <c r="J100" s="145"/>
      <c r="K100" s="145"/>
      <c r="L100" s="145"/>
      <c r="M100" s="145"/>
      <c r="N100" s="145"/>
      <c r="O100" s="145"/>
      <c r="P100" s="175"/>
      <c r="Q100" s="30"/>
    </row>
    <row r="101" spans="1:17" s="158" customFormat="1" ht="15.75">
      <c r="A101" s="172"/>
      <c r="B101" s="85" t="s">
        <v>91</v>
      </c>
      <c r="C101" s="102">
        <v>15</v>
      </c>
      <c r="G101" s="144"/>
      <c r="H101" s="160"/>
      <c r="I101" s="160"/>
      <c r="J101" s="160"/>
      <c r="K101" s="160"/>
      <c r="L101" s="160"/>
      <c r="M101" s="160"/>
      <c r="N101" s="145">
        <f aca="true" t="shared" si="1" ref="N101:N110">8*O101*C101</f>
        <v>300</v>
      </c>
      <c r="O101" s="162">
        <v>2.5</v>
      </c>
      <c r="P101" s="175"/>
      <c r="Q101" s="30"/>
    </row>
    <row r="102" spans="1:17" s="158" customFormat="1" ht="15.75">
      <c r="A102" s="172"/>
      <c r="B102" s="85" t="s">
        <v>92</v>
      </c>
      <c r="C102" s="102">
        <v>10</v>
      </c>
      <c r="D102" s="177">
        <v>2</v>
      </c>
      <c r="G102" s="144"/>
      <c r="H102" s="160"/>
      <c r="I102" s="160"/>
      <c r="J102" s="160"/>
      <c r="K102" s="160"/>
      <c r="L102" s="160"/>
      <c r="M102" s="160"/>
      <c r="N102" s="145">
        <f t="shared" si="1"/>
        <v>200</v>
      </c>
      <c r="O102" s="162">
        <v>2.5</v>
      </c>
      <c r="P102" s="175"/>
      <c r="Q102" s="158" t="s">
        <v>93</v>
      </c>
    </row>
    <row r="103" spans="1:17" s="158" customFormat="1" ht="15.75">
      <c r="A103" s="178"/>
      <c r="B103" s="85" t="s">
        <v>94</v>
      </c>
      <c r="C103" s="102">
        <v>5</v>
      </c>
      <c r="D103" s="160"/>
      <c r="G103" s="144"/>
      <c r="H103" s="160"/>
      <c r="I103" s="160"/>
      <c r="J103" s="160"/>
      <c r="K103" s="160"/>
      <c r="L103" s="160"/>
      <c r="M103" s="160"/>
      <c r="N103" s="145">
        <f t="shared" si="1"/>
        <v>100</v>
      </c>
      <c r="O103" s="162">
        <v>2.5</v>
      </c>
      <c r="P103" s="175"/>
      <c r="Q103" s="158" t="s">
        <v>93</v>
      </c>
    </row>
    <row r="104" spans="1:17" s="182" customFormat="1" ht="15.75">
      <c r="A104" s="178"/>
      <c r="B104" s="179" t="s">
        <v>95</v>
      </c>
      <c r="C104" s="180">
        <v>5</v>
      </c>
      <c r="D104" s="181">
        <v>4</v>
      </c>
      <c r="G104" s="144"/>
      <c r="H104" s="160"/>
      <c r="I104" s="183"/>
      <c r="J104" s="183"/>
      <c r="K104" s="183"/>
      <c r="L104" s="183"/>
      <c r="M104" s="183"/>
      <c r="N104" s="145">
        <f t="shared" si="1"/>
        <v>100</v>
      </c>
      <c r="O104" s="184">
        <v>2.5</v>
      </c>
      <c r="P104" s="185"/>
      <c r="Q104" s="182" t="s">
        <v>93</v>
      </c>
    </row>
    <row r="105" spans="1:17" s="182" customFormat="1" ht="15.75">
      <c r="A105" s="172"/>
      <c r="B105" s="179" t="s">
        <v>96</v>
      </c>
      <c r="C105" s="180">
        <v>2</v>
      </c>
      <c r="G105" s="144"/>
      <c r="H105" s="183"/>
      <c r="I105" s="183"/>
      <c r="J105" s="183"/>
      <c r="K105" s="183"/>
      <c r="L105" s="183"/>
      <c r="M105" s="183"/>
      <c r="N105" s="145">
        <f t="shared" si="1"/>
        <v>40</v>
      </c>
      <c r="O105" s="184">
        <v>2.5</v>
      </c>
      <c r="P105" s="185"/>
      <c r="Q105" s="182" t="s">
        <v>93</v>
      </c>
    </row>
    <row r="106" spans="1:17" s="158" customFormat="1" ht="15.75">
      <c r="A106" s="186"/>
      <c r="B106" s="85" t="s">
        <v>97</v>
      </c>
      <c r="C106" s="102">
        <v>18</v>
      </c>
      <c r="G106" s="144"/>
      <c r="H106" s="160"/>
      <c r="I106" s="160"/>
      <c r="J106" s="160"/>
      <c r="K106" s="160"/>
      <c r="L106" s="160"/>
      <c r="M106" s="160"/>
      <c r="N106" s="145">
        <f t="shared" si="1"/>
        <v>360</v>
      </c>
      <c r="O106" s="162">
        <v>2.5</v>
      </c>
      <c r="P106" s="175"/>
      <c r="Q106" s="158" t="s">
        <v>93</v>
      </c>
    </row>
    <row r="107" spans="1:16" s="189" customFormat="1" ht="15.75">
      <c r="A107" s="172"/>
      <c r="B107" s="187" t="s">
        <v>98</v>
      </c>
      <c r="C107" s="188">
        <v>4</v>
      </c>
      <c r="G107" s="144"/>
      <c r="H107" s="190"/>
      <c r="I107" s="190"/>
      <c r="J107" s="190"/>
      <c r="K107" s="190"/>
      <c r="L107" s="190"/>
      <c r="M107" s="190"/>
      <c r="N107" s="145">
        <f t="shared" si="1"/>
        <v>80</v>
      </c>
      <c r="O107" s="191">
        <v>2.5</v>
      </c>
      <c r="P107" s="192"/>
    </row>
    <row r="108" spans="1:17" s="158" customFormat="1" ht="15.75">
      <c r="A108" s="178"/>
      <c r="B108" s="85" t="s">
        <v>99</v>
      </c>
      <c r="C108" s="102">
        <v>4</v>
      </c>
      <c r="G108" s="144"/>
      <c r="H108" s="160"/>
      <c r="I108" s="160"/>
      <c r="J108" s="160"/>
      <c r="K108" s="160"/>
      <c r="L108" s="160"/>
      <c r="M108" s="160"/>
      <c r="N108" s="145">
        <f t="shared" si="1"/>
        <v>80</v>
      </c>
      <c r="O108" s="162">
        <v>2.5</v>
      </c>
      <c r="P108" s="175"/>
      <c r="Q108" s="158" t="s">
        <v>93</v>
      </c>
    </row>
    <row r="109" spans="1:17" s="182" customFormat="1" ht="15.75">
      <c r="A109" s="172"/>
      <c r="B109" s="179" t="s">
        <v>100</v>
      </c>
      <c r="C109" s="180">
        <v>6</v>
      </c>
      <c r="G109" s="144"/>
      <c r="H109" s="183"/>
      <c r="I109" s="183"/>
      <c r="J109" s="183"/>
      <c r="K109" s="183"/>
      <c r="L109" s="183"/>
      <c r="M109" s="183"/>
      <c r="N109" s="145">
        <f t="shared" si="1"/>
        <v>120</v>
      </c>
      <c r="O109" s="184">
        <v>2.5</v>
      </c>
      <c r="P109" s="185"/>
      <c r="Q109" s="182" t="s">
        <v>93</v>
      </c>
    </row>
    <row r="110" spans="1:17" s="158" customFormat="1" ht="15">
      <c r="A110" s="154"/>
      <c r="B110" s="85" t="s">
        <v>101</v>
      </c>
      <c r="C110" s="102">
        <v>2</v>
      </c>
      <c r="G110" s="144"/>
      <c r="H110" s="160"/>
      <c r="I110" s="160"/>
      <c r="J110" s="160"/>
      <c r="K110" s="160"/>
      <c r="L110" s="160"/>
      <c r="M110" s="160"/>
      <c r="N110" s="145">
        <f t="shared" si="1"/>
        <v>40</v>
      </c>
      <c r="O110" s="162">
        <v>2.5</v>
      </c>
      <c r="P110" s="175"/>
      <c r="Q110" s="158" t="s">
        <v>93</v>
      </c>
    </row>
    <row r="111" spans="1:17" s="149" customFormat="1" ht="15.75">
      <c r="A111" s="103" t="s">
        <v>102</v>
      </c>
      <c r="C111" s="169"/>
      <c r="D111" s="193"/>
      <c r="E111" s="151"/>
      <c r="F111" s="170"/>
      <c r="G111" s="170"/>
      <c r="H111" s="152"/>
      <c r="I111" s="153"/>
      <c r="J111" s="153"/>
      <c r="K111" s="153"/>
      <c r="L111" s="153"/>
      <c r="M111" s="153"/>
      <c r="N111" s="153"/>
      <c r="O111" s="153"/>
      <c r="P111" s="175"/>
      <c r="Q111" s="153"/>
    </row>
    <row r="112" spans="1:17" s="158" customFormat="1" ht="12.75" customHeight="1">
      <c r="A112" s="172"/>
      <c r="B112" s="85" t="s">
        <v>236</v>
      </c>
      <c r="C112" s="194"/>
      <c r="D112" s="177">
        <v>2</v>
      </c>
      <c r="E112" s="195"/>
      <c r="G112" s="160"/>
      <c r="H112" s="160"/>
      <c r="I112" s="160"/>
      <c r="J112" s="160"/>
      <c r="K112" s="160"/>
      <c r="L112" s="160"/>
      <c r="M112" s="160"/>
      <c r="N112" s="160"/>
      <c r="O112" s="160"/>
      <c r="P112" s="175"/>
      <c r="Q112" s="30"/>
    </row>
    <row r="113" spans="1:17" s="158" customFormat="1" ht="12.75" customHeight="1">
      <c r="A113" s="172"/>
      <c r="B113" s="176" t="s">
        <v>237</v>
      </c>
      <c r="C113" s="194">
        <v>12</v>
      </c>
      <c r="E113" s="19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75"/>
      <c r="Q113" s="30"/>
    </row>
    <row r="114" spans="1:17" s="158" customFormat="1" ht="12.75" customHeight="1">
      <c r="A114" s="172"/>
      <c r="B114" s="176" t="s">
        <v>238</v>
      </c>
      <c r="C114" s="194">
        <v>7</v>
      </c>
      <c r="E114" s="19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75"/>
      <c r="Q114" s="30"/>
    </row>
    <row r="115" spans="1:17" s="158" customFormat="1" ht="12.75" customHeight="1">
      <c r="A115" s="172"/>
      <c r="B115" s="176" t="s">
        <v>239</v>
      </c>
      <c r="C115" s="194">
        <v>1</v>
      </c>
      <c r="E115" s="19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75"/>
      <c r="Q115" s="30"/>
    </row>
    <row r="116" spans="1:17" s="158" customFormat="1" ht="12.75" customHeight="1">
      <c r="A116" s="172"/>
      <c r="B116" s="176" t="s">
        <v>240</v>
      </c>
      <c r="C116" s="194">
        <v>3</v>
      </c>
      <c r="E116" s="19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75"/>
      <c r="Q116" s="30"/>
    </row>
    <row r="117" spans="1:17" s="158" customFormat="1" ht="12.75" customHeight="1">
      <c r="A117" s="172"/>
      <c r="B117" s="176" t="s">
        <v>241</v>
      </c>
      <c r="C117" s="194">
        <v>14</v>
      </c>
      <c r="E117" s="19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75"/>
      <c r="Q117" s="30"/>
    </row>
    <row r="118" spans="1:17" s="158" customFormat="1" ht="12.75" customHeight="1">
      <c r="A118" s="172"/>
      <c r="B118" s="176" t="s">
        <v>242</v>
      </c>
      <c r="C118" s="194">
        <v>3</v>
      </c>
      <c r="E118" s="19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75"/>
      <c r="Q118" s="30"/>
    </row>
    <row r="119" spans="1:17" s="158" customFormat="1" ht="12.75" customHeight="1">
      <c r="A119" s="172"/>
      <c r="B119" s="176" t="s">
        <v>243</v>
      </c>
      <c r="C119" s="194">
        <v>4</v>
      </c>
      <c r="E119" s="19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75"/>
      <c r="Q119" s="30"/>
    </row>
    <row r="120" spans="1:17" s="158" customFormat="1" ht="15.75">
      <c r="A120" s="172"/>
      <c r="B120" s="85" t="s">
        <v>244</v>
      </c>
      <c r="C120" s="86">
        <v>5</v>
      </c>
      <c r="F120" s="160"/>
      <c r="G120" s="145"/>
      <c r="H120" s="160"/>
      <c r="I120" s="160"/>
      <c r="J120" s="160"/>
      <c r="K120" s="160"/>
      <c r="L120" s="160"/>
      <c r="M120" s="160"/>
      <c r="N120" s="145"/>
      <c r="O120" s="145"/>
      <c r="P120" s="175"/>
      <c r="Q120" s="158" t="s">
        <v>93</v>
      </c>
    </row>
    <row r="121" spans="1:17" s="158" customFormat="1" ht="15.75">
      <c r="A121" s="172"/>
      <c r="B121" s="85" t="s">
        <v>245</v>
      </c>
      <c r="C121" s="86">
        <v>2</v>
      </c>
      <c r="F121" s="160"/>
      <c r="G121" s="145"/>
      <c r="H121" s="160"/>
      <c r="I121" s="160"/>
      <c r="J121" s="160"/>
      <c r="K121" s="160"/>
      <c r="L121" s="160"/>
      <c r="M121" s="160"/>
      <c r="N121" s="145"/>
      <c r="O121" s="145"/>
      <c r="P121" s="175"/>
      <c r="Q121" s="158" t="s">
        <v>93</v>
      </c>
    </row>
    <row r="122" spans="1:17" s="158" customFormat="1" ht="15.75">
      <c r="A122" s="172"/>
      <c r="B122" s="85" t="s">
        <v>91</v>
      </c>
      <c r="C122" s="86">
        <v>15</v>
      </c>
      <c r="F122" s="160"/>
      <c r="G122" s="145"/>
      <c r="H122" s="160"/>
      <c r="I122" s="160"/>
      <c r="J122" s="160"/>
      <c r="K122" s="160"/>
      <c r="L122" s="160"/>
      <c r="M122" s="160"/>
      <c r="N122" s="145">
        <f aca="true" t="shared" si="2" ref="N122:N131">8*O122*C122</f>
        <v>300</v>
      </c>
      <c r="O122" s="162">
        <v>2.5</v>
      </c>
      <c r="P122" s="175"/>
      <c r="Q122" s="158" t="s">
        <v>93</v>
      </c>
    </row>
    <row r="123" spans="1:17" s="158" customFormat="1" ht="15.75">
      <c r="A123" s="172"/>
      <c r="B123" s="85" t="s">
        <v>92</v>
      </c>
      <c r="C123" s="86">
        <v>10</v>
      </c>
      <c r="D123" s="177">
        <v>2</v>
      </c>
      <c r="G123" s="145"/>
      <c r="H123" s="160"/>
      <c r="I123" s="160"/>
      <c r="J123" s="160"/>
      <c r="K123" s="160"/>
      <c r="L123" s="160"/>
      <c r="M123" s="160"/>
      <c r="N123" s="145">
        <f t="shared" si="2"/>
        <v>200</v>
      </c>
      <c r="O123" s="162">
        <v>2.5</v>
      </c>
      <c r="P123" s="175"/>
      <c r="Q123" s="158" t="s">
        <v>93</v>
      </c>
    </row>
    <row r="124" spans="1:17" s="158" customFormat="1" ht="15.75">
      <c r="A124" s="178"/>
      <c r="B124" s="85" t="s">
        <v>94</v>
      </c>
      <c r="C124" s="86">
        <v>5</v>
      </c>
      <c r="D124" s="160"/>
      <c r="G124" s="145"/>
      <c r="H124" s="160"/>
      <c r="I124" s="160"/>
      <c r="J124" s="160"/>
      <c r="K124" s="160"/>
      <c r="L124" s="160"/>
      <c r="M124" s="160"/>
      <c r="N124" s="145">
        <f t="shared" si="2"/>
        <v>100</v>
      </c>
      <c r="O124" s="162">
        <v>2.5</v>
      </c>
      <c r="P124" s="175"/>
      <c r="Q124" s="158" t="s">
        <v>93</v>
      </c>
    </row>
    <row r="125" spans="1:17" s="182" customFormat="1" ht="15.75">
      <c r="A125" s="178"/>
      <c r="B125" s="179" t="s">
        <v>95</v>
      </c>
      <c r="C125" s="196">
        <v>5</v>
      </c>
      <c r="D125" s="181">
        <v>4</v>
      </c>
      <c r="G125" s="145"/>
      <c r="H125" s="183"/>
      <c r="I125" s="183"/>
      <c r="J125" s="183"/>
      <c r="K125" s="183"/>
      <c r="L125" s="183"/>
      <c r="M125" s="183"/>
      <c r="N125" s="197">
        <f t="shared" si="2"/>
        <v>100</v>
      </c>
      <c r="O125" s="184">
        <v>2.5</v>
      </c>
      <c r="P125" s="185"/>
      <c r="Q125" s="182" t="s">
        <v>93</v>
      </c>
    </row>
    <row r="126" spans="1:17" s="182" customFormat="1" ht="15.75">
      <c r="A126" s="172"/>
      <c r="B126" s="179" t="s">
        <v>96</v>
      </c>
      <c r="C126" s="196">
        <v>2</v>
      </c>
      <c r="F126" s="183"/>
      <c r="G126" s="145"/>
      <c r="H126" s="183"/>
      <c r="I126" s="183"/>
      <c r="J126" s="183"/>
      <c r="K126" s="183"/>
      <c r="L126" s="183"/>
      <c r="M126" s="183"/>
      <c r="N126" s="197">
        <f t="shared" si="2"/>
        <v>40</v>
      </c>
      <c r="O126" s="184">
        <v>2.5</v>
      </c>
      <c r="P126" s="185"/>
      <c r="Q126" s="182" t="s">
        <v>93</v>
      </c>
    </row>
    <row r="127" spans="1:17" s="158" customFormat="1" ht="15.75">
      <c r="A127" s="186"/>
      <c r="B127" s="85" t="s">
        <v>97</v>
      </c>
      <c r="C127" s="86">
        <v>18</v>
      </c>
      <c r="F127" s="160"/>
      <c r="G127" s="145"/>
      <c r="H127" s="160"/>
      <c r="I127" s="160"/>
      <c r="J127" s="160"/>
      <c r="K127" s="160"/>
      <c r="L127" s="160"/>
      <c r="M127" s="160"/>
      <c r="N127" s="145">
        <f t="shared" si="2"/>
        <v>360</v>
      </c>
      <c r="O127" s="162">
        <v>2.5</v>
      </c>
      <c r="P127" s="175"/>
      <c r="Q127" s="158" t="s">
        <v>93</v>
      </c>
    </row>
    <row r="128" spans="1:16" s="189" customFormat="1" ht="15.75">
      <c r="A128" s="172"/>
      <c r="B128" s="187" t="s">
        <v>98</v>
      </c>
      <c r="C128" s="198">
        <v>4</v>
      </c>
      <c r="F128" s="190"/>
      <c r="G128" s="145"/>
      <c r="H128" s="190"/>
      <c r="I128" s="190"/>
      <c r="J128" s="190"/>
      <c r="K128" s="190"/>
      <c r="L128" s="190"/>
      <c r="M128" s="190"/>
      <c r="N128" s="199">
        <f t="shared" si="2"/>
        <v>80</v>
      </c>
      <c r="O128" s="191">
        <v>2.5</v>
      </c>
      <c r="P128" s="192"/>
    </row>
    <row r="129" spans="1:17" s="158" customFormat="1" ht="15.75">
      <c r="A129" s="178"/>
      <c r="B129" s="85" t="s">
        <v>99</v>
      </c>
      <c r="C129" s="86">
        <v>4</v>
      </c>
      <c r="F129" s="160"/>
      <c r="G129" s="145"/>
      <c r="H129" s="160"/>
      <c r="I129" s="160"/>
      <c r="J129" s="160"/>
      <c r="K129" s="160"/>
      <c r="L129" s="160"/>
      <c r="M129" s="160"/>
      <c r="N129" s="145">
        <f t="shared" si="2"/>
        <v>80</v>
      </c>
      <c r="O129" s="162">
        <v>2.5</v>
      </c>
      <c r="P129" s="175"/>
      <c r="Q129" s="158" t="s">
        <v>93</v>
      </c>
    </row>
    <row r="130" spans="1:17" s="182" customFormat="1" ht="15.75">
      <c r="A130" s="172"/>
      <c r="B130" s="179" t="s">
        <v>100</v>
      </c>
      <c r="C130" s="196">
        <v>6</v>
      </c>
      <c r="F130" s="183"/>
      <c r="G130" s="145"/>
      <c r="H130" s="183"/>
      <c r="I130" s="183"/>
      <c r="J130" s="183"/>
      <c r="K130" s="183"/>
      <c r="L130" s="183"/>
      <c r="M130" s="183"/>
      <c r="N130" s="197">
        <f t="shared" si="2"/>
        <v>120</v>
      </c>
      <c r="O130" s="184">
        <v>2.5</v>
      </c>
      <c r="P130" s="185"/>
      <c r="Q130" s="182" t="s">
        <v>93</v>
      </c>
    </row>
    <row r="131" spans="1:17" s="158" customFormat="1" ht="15">
      <c r="A131" s="154"/>
      <c r="B131" s="85" t="s">
        <v>101</v>
      </c>
      <c r="C131" s="86">
        <v>2</v>
      </c>
      <c r="F131" s="160"/>
      <c r="G131" s="145"/>
      <c r="H131" s="160"/>
      <c r="I131" s="160"/>
      <c r="J131" s="160"/>
      <c r="K131" s="160"/>
      <c r="L131" s="160"/>
      <c r="M131" s="160"/>
      <c r="N131" s="145">
        <f t="shared" si="2"/>
        <v>40</v>
      </c>
      <c r="O131" s="162">
        <v>2.5</v>
      </c>
      <c r="P131" s="175"/>
      <c r="Q131" s="158" t="s">
        <v>93</v>
      </c>
    </row>
    <row r="132" spans="1:17" s="158" customFormat="1" ht="15.75">
      <c r="A132" s="154"/>
      <c r="B132" s="85"/>
      <c r="C132" s="86"/>
      <c r="F132" s="160"/>
      <c r="G132" s="195"/>
      <c r="H132" s="160"/>
      <c r="I132" s="160"/>
      <c r="J132" s="160"/>
      <c r="K132" s="160"/>
      <c r="L132" s="160"/>
      <c r="M132" s="160"/>
      <c r="N132" s="145"/>
      <c r="O132" s="162"/>
      <c r="P132" s="175"/>
      <c r="Q132" s="30"/>
    </row>
    <row r="133" spans="1:17" s="149" customFormat="1" ht="15.75">
      <c r="A133" s="103" t="s">
        <v>103</v>
      </c>
      <c r="C133" s="169"/>
      <c r="D133" s="193"/>
      <c r="E133" s="151"/>
      <c r="F133" s="170"/>
      <c r="G133" s="170"/>
      <c r="H133" s="152"/>
      <c r="I133" s="153"/>
      <c r="J133" s="153"/>
      <c r="K133" s="153"/>
      <c r="L133" s="153"/>
      <c r="M133" s="153"/>
      <c r="N133" s="153"/>
      <c r="O133" s="153"/>
      <c r="P133" s="175"/>
      <c r="Q133" s="153"/>
    </row>
    <row r="134" spans="1:17" s="158" customFormat="1" ht="15.75">
      <c r="A134" s="139"/>
      <c r="B134" s="85" t="s">
        <v>104</v>
      </c>
      <c r="C134" s="200"/>
      <c r="D134" s="177">
        <v>2</v>
      </c>
      <c r="E134" s="195"/>
      <c r="G134" s="160"/>
      <c r="H134" s="160"/>
      <c r="I134" s="160"/>
      <c r="J134" s="160"/>
      <c r="K134" s="160"/>
      <c r="L134" s="160"/>
      <c r="M134" s="160"/>
      <c r="N134" s="160"/>
      <c r="O134" s="160"/>
      <c r="P134" s="175"/>
      <c r="Q134" s="30"/>
    </row>
    <row r="135" spans="1:17" s="146" customFormat="1" ht="15.75">
      <c r="A135" s="178"/>
      <c r="B135" s="176" t="s">
        <v>246</v>
      </c>
      <c r="C135" s="201">
        <v>12</v>
      </c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75"/>
      <c r="Q135" s="30"/>
    </row>
    <row r="136" spans="1:17" s="158" customFormat="1" ht="15.75">
      <c r="A136" s="178"/>
      <c r="B136" s="85" t="s">
        <v>247</v>
      </c>
      <c r="C136" s="200">
        <v>7</v>
      </c>
      <c r="E136" s="144"/>
      <c r="F136" s="160"/>
      <c r="G136" s="160"/>
      <c r="H136" s="160"/>
      <c r="I136" s="160"/>
      <c r="J136" s="160"/>
      <c r="K136" s="160"/>
      <c r="L136" s="160"/>
      <c r="M136" s="145"/>
      <c r="N136" s="145"/>
      <c r="O136" s="145"/>
      <c r="P136" s="175"/>
      <c r="Q136" s="158" t="s">
        <v>93</v>
      </c>
    </row>
    <row r="137" spans="1:17" s="158" customFormat="1" ht="15.75">
      <c r="A137" s="172"/>
      <c r="B137" s="85" t="s">
        <v>248</v>
      </c>
      <c r="C137" s="200">
        <v>1</v>
      </c>
      <c r="E137" s="144"/>
      <c r="F137" s="160"/>
      <c r="G137" s="160"/>
      <c r="H137" s="160"/>
      <c r="I137" s="160"/>
      <c r="J137" s="160"/>
      <c r="K137" s="160"/>
      <c r="L137" s="160"/>
      <c r="M137" s="145"/>
      <c r="N137" s="145"/>
      <c r="O137" s="145"/>
      <c r="P137" s="175"/>
      <c r="Q137" s="158" t="s">
        <v>93</v>
      </c>
    </row>
    <row r="138" spans="1:17" s="158" customFormat="1" ht="15.75">
      <c r="A138" s="172"/>
      <c r="B138" s="85" t="s">
        <v>249</v>
      </c>
      <c r="C138" s="200">
        <v>3</v>
      </c>
      <c r="E138" s="144"/>
      <c r="G138" s="160"/>
      <c r="H138" s="160"/>
      <c r="I138" s="160"/>
      <c r="J138" s="160"/>
      <c r="K138" s="160"/>
      <c r="L138" s="160"/>
      <c r="M138" s="145"/>
      <c r="N138" s="145"/>
      <c r="O138" s="145"/>
      <c r="P138" s="175"/>
      <c r="Q138" s="158" t="s">
        <v>93</v>
      </c>
    </row>
    <row r="139" spans="1:17" s="158" customFormat="1" ht="15.75">
      <c r="A139" s="172"/>
      <c r="B139" s="85" t="s">
        <v>250</v>
      </c>
      <c r="C139" s="200">
        <v>14</v>
      </c>
      <c r="E139" s="144"/>
      <c r="G139" s="160"/>
      <c r="H139" s="160"/>
      <c r="I139" s="160"/>
      <c r="J139" s="160"/>
      <c r="K139" s="160"/>
      <c r="L139" s="160"/>
      <c r="M139" s="145"/>
      <c r="N139" s="145"/>
      <c r="O139" s="145"/>
      <c r="P139" s="175"/>
      <c r="Q139" s="158" t="s">
        <v>93</v>
      </c>
    </row>
    <row r="140" spans="1:17" s="158" customFormat="1" ht="15.75">
      <c r="A140" s="172"/>
      <c r="B140" s="85" t="s">
        <v>251</v>
      </c>
      <c r="C140" s="200">
        <v>3</v>
      </c>
      <c r="D140" s="160"/>
      <c r="E140" s="144"/>
      <c r="G140" s="160"/>
      <c r="H140" s="160"/>
      <c r="I140" s="160"/>
      <c r="J140" s="160"/>
      <c r="K140" s="160"/>
      <c r="L140" s="160"/>
      <c r="M140" s="145"/>
      <c r="N140" s="145"/>
      <c r="O140" s="145"/>
      <c r="P140" s="175"/>
      <c r="Q140" s="158" t="s">
        <v>93</v>
      </c>
    </row>
    <row r="141" spans="1:17" s="158" customFormat="1" ht="15.75">
      <c r="A141" s="172"/>
      <c r="B141" s="85" t="s">
        <v>252</v>
      </c>
      <c r="C141" s="200">
        <v>4</v>
      </c>
      <c r="D141" s="160"/>
      <c r="E141" s="144"/>
      <c r="G141" s="160"/>
      <c r="H141" s="160"/>
      <c r="I141" s="160"/>
      <c r="J141" s="160"/>
      <c r="K141" s="160"/>
      <c r="L141" s="160"/>
      <c r="M141" s="160"/>
      <c r="N141" s="145"/>
      <c r="O141" s="145"/>
      <c r="P141" s="175"/>
      <c r="Q141" s="158" t="s">
        <v>93</v>
      </c>
    </row>
    <row r="142" spans="1:17" s="158" customFormat="1" ht="15.75">
      <c r="A142" s="172"/>
      <c r="B142" s="85" t="s">
        <v>105</v>
      </c>
      <c r="C142" s="200">
        <v>5</v>
      </c>
      <c r="D142" s="160"/>
      <c r="E142" s="144"/>
      <c r="G142" s="160"/>
      <c r="H142" s="160"/>
      <c r="I142" s="160"/>
      <c r="J142" s="160"/>
      <c r="K142" s="160"/>
      <c r="L142" s="160"/>
      <c r="M142" s="160"/>
      <c r="N142" s="145">
        <f aca="true" t="shared" si="3" ref="N142:N153">8*O142*C142</f>
        <v>100</v>
      </c>
      <c r="O142" s="162">
        <v>2.5</v>
      </c>
      <c r="P142" s="175"/>
      <c r="Q142" s="158" t="s">
        <v>93</v>
      </c>
    </row>
    <row r="143" spans="1:17" s="158" customFormat="1" ht="15.75">
      <c r="A143" s="172"/>
      <c r="B143" s="85" t="s">
        <v>90</v>
      </c>
      <c r="C143" s="200">
        <v>2</v>
      </c>
      <c r="D143" s="160"/>
      <c r="E143" s="144"/>
      <c r="G143" s="160"/>
      <c r="H143" s="160"/>
      <c r="I143" s="160"/>
      <c r="J143" s="160"/>
      <c r="K143" s="160"/>
      <c r="L143" s="160"/>
      <c r="M143" s="160"/>
      <c r="N143" s="145">
        <f t="shared" si="3"/>
        <v>40</v>
      </c>
      <c r="O143" s="162">
        <v>2.5</v>
      </c>
      <c r="P143" s="175"/>
      <c r="Q143" s="158" t="s">
        <v>93</v>
      </c>
    </row>
    <row r="144" spans="1:17" s="158" customFormat="1" ht="15.75">
      <c r="A144" s="172"/>
      <c r="B144" s="85" t="s">
        <v>91</v>
      </c>
      <c r="C144" s="200">
        <v>15</v>
      </c>
      <c r="D144" s="160"/>
      <c r="E144" s="144"/>
      <c r="G144" s="160"/>
      <c r="H144" s="160"/>
      <c r="I144" s="160"/>
      <c r="J144" s="160"/>
      <c r="K144" s="160"/>
      <c r="L144" s="160"/>
      <c r="M144" s="160"/>
      <c r="N144" s="145">
        <f t="shared" si="3"/>
        <v>300</v>
      </c>
      <c r="O144" s="162">
        <v>2.5</v>
      </c>
      <c r="P144" s="175"/>
      <c r="Q144" s="158" t="s">
        <v>93</v>
      </c>
    </row>
    <row r="145" spans="1:17" s="158" customFormat="1" ht="15.75">
      <c r="A145" s="172"/>
      <c r="B145" s="85" t="s">
        <v>92</v>
      </c>
      <c r="C145" s="200">
        <v>10</v>
      </c>
      <c r="D145" s="177">
        <v>2</v>
      </c>
      <c r="E145" s="144"/>
      <c r="G145" s="160"/>
      <c r="H145" s="160"/>
      <c r="I145" s="160"/>
      <c r="J145" s="160"/>
      <c r="K145" s="160"/>
      <c r="L145" s="160"/>
      <c r="M145" s="160"/>
      <c r="N145" s="145">
        <f t="shared" si="3"/>
        <v>200</v>
      </c>
      <c r="O145" s="162">
        <v>2.5</v>
      </c>
      <c r="P145" s="175"/>
      <c r="Q145" s="158" t="s">
        <v>93</v>
      </c>
    </row>
    <row r="146" spans="1:17" s="158" customFormat="1" ht="15.75">
      <c r="A146" s="178"/>
      <c r="B146" s="85" t="s">
        <v>94</v>
      </c>
      <c r="C146" s="200">
        <v>5</v>
      </c>
      <c r="D146" s="160"/>
      <c r="E146" s="144"/>
      <c r="G146" s="160"/>
      <c r="H146" s="160"/>
      <c r="I146" s="160"/>
      <c r="J146" s="160"/>
      <c r="K146" s="160"/>
      <c r="L146" s="160"/>
      <c r="M146" s="160"/>
      <c r="N146" s="145">
        <f t="shared" si="3"/>
        <v>100</v>
      </c>
      <c r="O146" s="162">
        <v>2.5</v>
      </c>
      <c r="P146" s="175"/>
      <c r="Q146" s="158" t="s">
        <v>93</v>
      </c>
    </row>
    <row r="147" spans="1:17" s="182" customFormat="1" ht="15.75">
      <c r="A147" s="172"/>
      <c r="B147" s="179" t="s">
        <v>95</v>
      </c>
      <c r="C147" s="202">
        <v>5</v>
      </c>
      <c r="D147" s="181">
        <v>4</v>
      </c>
      <c r="E147" s="144"/>
      <c r="G147" s="183"/>
      <c r="H147" s="183"/>
      <c r="I147" s="183"/>
      <c r="J147" s="183"/>
      <c r="K147" s="183"/>
      <c r="L147" s="183"/>
      <c r="M147" s="183"/>
      <c r="N147" s="197">
        <f t="shared" si="3"/>
        <v>100</v>
      </c>
      <c r="O147" s="184">
        <v>2.5</v>
      </c>
      <c r="P147" s="185"/>
      <c r="Q147" s="182" t="s">
        <v>93</v>
      </c>
    </row>
    <row r="148" spans="1:17" s="182" customFormat="1" ht="15.75">
      <c r="A148" s="172"/>
      <c r="B148" s="179" t="s">
        <v>96</v>
      </c>
      <c r="C148" s="202">
        <v>2</v>
      </c>
      <c r="E148" s="144"/>
      <c r="F148" s="183"/>
      <c r="G148" s="183"/>
      <c r="H148" s="183"/>
      <c r="I148" s="183"/>
      <c r="J148" s="183"/>
      <c r="K148" s="183"/>
      <c r="L148" s="183"/>
      <c r="M148" s="183"/>
      <c r="N148" s="197">
        <f t="shared" si="3"/>
        <v>40</v>
      </c>
      <c r="O148" s="184">
        <v>2.5</v>
      </c>
      <c r="P148" s="185"/>
      <c r="Q148" s="182" t="s">
        <v>93</v>
      </c>
    </row>
    <row r="149" spans="1:17" s="158" customFormat="1" ht="15.75">
      <c r="A149" s="186"/>
      <c r="B149" s="85" t="s">
        <v>97</v>
      </c>
      <c r="C149" s="200">
        <v>18</v>
      </c>
      <c r="E149" s="144"/>
      <c r="F149" s="160"/>
      <c r="G149" s="160"/>
      <c r="H149" s="160"/>
      <c r="I149" s="160"/>
      <c r="J149" s="160"/>
      <c r="K149" s="160"/>
      <c r="L149" s="160"/>
      <c r="M149" s="160"/>
      <c r="N149" s="145">
        <f t="shared" si="3"/>
        <v>360</v>
      </c>
      <c r="O149" s="162">
        <v>2.5</v>
      </c>
      <c r="P149" s="175"/>
      <c r="Q149" s="158" t="s">
        <v>93</v>
      </c>
    </row>
    <row r="150" spans="1:16" s="189" customFormat="1" ht="15.75">
      <c r="A150" s="172"/>
      <c r="B150" s="187" t="s">
        <v>106</v>
      </c>
      <c r="C150" s="203">
        <v>4</v>
      </c>
      <c r="E150" s="144"/>
      <c r="F150" s="190"/>
      <c r="G150" s="190"/>
      <c r="H150" s="190"/>
      <c r="I150" s="190"/>
      <c r="J150" s="190"/>
      <c r="K150" s="190"/>
      <c r="L150" s="190"/>
      <c r="M150" s="190"/>
      <c r="N150" s="145">
        <f t="shared" si="3"/>
        <v>80</v>
      </c>
      <c r="O150" s="191">
        <v>2.5</v>
      </c>
      <c r="P150" s="192"/>
    </row>
    <row r="151" spans="1:17" s="158" customFormat="1" ht="15.75">
      <c r="A151" s="172"/>
      <c r="B151" s="85" t="s">
        <v>99</v>
      </c>
      <c r="C151" s="200">
        <v>4</v>
      </c>
      <c r="E151" s="144"/>
      <c r="F151" s="160"/>
      <c r="G151" s="160"/>
      <c r="H151" s="160"/>
      <c r="I151" s="160"/>
      <c r="J151" s="160"/>
      <c r="K151" s="160"/>
      <c r="L151" s="160"/>
      <c r="M151" s="160"/>
      <c r="N151" s="145">
        <f t="shared" si="3"/>
        <v>80</v>
      </c>
      <c r="O151" s="162">
        <v>2.5</v>
      </c>
      <c r="P151" s="175"/>
      <c r="Q151" s="158" t="s">
        <v>93</v>
      </c>
    </row>
    <row r="152" spans="1:17" s="182" customFormat="1" ht="15.75">
      <c r="A152" s="172"/>
      <c r="B152" s="179" t="s">
        <v>100</v>
      </c>
      <c r="C152" s="202">
        <v>6</v>
      </c>
      <c r="E152" s="144"/>
      <c r="F152" s="183"/>
      <c r="G152" s="183"/>
      <c r="H152" s="183"/>
      <c r="I152" s="183"/>
      <c r="J152" s="183"/>
      <c r="K152" s="183"/>
      <c r="L152" s="183"/>
      <c r="M152" s="183"/>
      <c r="N152" s="197">
        <f t="shared" si="3"/>
        <v>120</v>
      </c>
      <c r="O152" s="184">
        <v>2.5</v>
      </c>
      <c r="P152" s="185"/>
      <c r="Q152" s="182" t="s">
        <v>93</v>
      </c>
    </row>
    <row r="153" spans="1:17" s="158" customFormat="1" ht="15.75">
      <c r="A153" s="109"/>
      <c r="B153" s="85" t="s">
        <v>101</v>
      </c>
      <c r="C153" s="200">
        <v>2</v>
      </c>
      <c r="E153" s="144"/>
      <c r="F153" s="160"/>
      <c r="G153" s="160"/>
      <c r="H153" s="160"/>
      <c r="I153" s="160"/>
      <c r="J153" s="160"/>
      <c r="K153" s="160"/>
      <c r="L153" s="160"/>
      <c r="M153" s="160"/>
      <c r="N153" s="145">
        <f t="shared" si="3"/>
        <v>40</v>
      </c>
      <c r="O153" s="162">
        <v>2.5</v>
      </c>
      <c r="P153" s="175"/>
      <c r="Q153" s="158" t="s">
        <v>93</v>
      </c>
    </row>
    <row r="154" spans="1:16" s="149" customFormat="1" ht="15.75">
      <c r="A154" s="103" t="s">
        <v>107</v>
      </c>
      <c r="C154" s="111"/>
      <c r="D154" s="193"/>
      <c r="E154" s="151"/>
      <c r="F154" s="170"/>
      <c r="G154" s="170"/>
      <c r="H154" s="152"/>
      <c r="I154" s="153"/>
      <c r="J154" s="153"/>
      <c r="K154" s="153"/>
      <c r="L154" s="153"/>
      <c r="M154" s="153"/>
      <c r="N154" s="153"/>
      <c r="O154" s="153"/>
      <c r="P154" s="204"/>
    </row>
    <row r="155" spans="1:17" s="189" customFormat="1" ht="15.75">
      <c r="A155" s="186"/>
      <c r="B155" s="187" t="s">
        <v>108</v>
      </c>
      <c r="C155" s="203">
        <v>17</v>
      </c>
      <c r="E155" s="205"/>
      <c r="F155" s="190"/>
      <c r="G155" s="190"/>
      <c r="H155" s="190"/>
      <c r="I155" s="190"/>
      <c r="J155" s="190"/>
      <c r="K155" s="190"/>
      <c r="L155" s="190"/>
      <c r="M155" s="190"/>
      <c r="N155" s="145">
        <f>8*O155*C155</f>
        <v>340</v>
      </c>
      <c r="O155" s="191">
        <v>2.5</v>
      </c>
      <c r="P155" s="192"/>
      <c r="Q155" s="206"/>
    </row>
    <row r="156" spans="1:17" s="189" customFormat="1" ht="15.75">
      <c r="A156" s="207"/>
      <c r="B156" s="187" t="s">
        <v>98</v>
      </c>
      <c r="C156" s="203">
        <v>2</v>
      </c>
      <c r="E156" s="205"/>
      <c r="F156" s="190"/>
      <c r="G156" s="190"/>
      <c r="H156" s="190"/>
      <c r="I156" s="190"/>
      <c r="J156" s="190"/>
      <c r="K156" s="190"/>
      <c r="L156" s="190"/>
      <c r="M156" s="190"/>
      <c r="N156" s="145">
        <f>8*O156*C156</f>
        <v>40</v>
      </c>
      <c r="O156" s="191">
        <v>2.5</v>
      </c>
      <c r="P156" s="192"/>
      <c r="Q156" s="206"/>
    </row>
    <row r="157" spans="1:18" s="192" customFormat="1" ht="15.75">
      <c r="A157" s="112"/>
      <c r="B157" s="207"/>
      <c r="C157" s="208"/>
      <c r="D157" s="209"/>
      <c r="E157" s="210"/>
      <c r="F157" s="211"/>
      <c r="G157" s="212"/>
      <c r="H157" s="212"/>
      <c r="I157" s="212"/>
      <c r="J157" s="212"/>
      <c r="K157" s="212"/>
      <c r="L157" s="212"/>
      <c r="M157" s="212"/>
      <c r="N157" s="212"/>
      <c r="O157" s="212"/>
      <c r="P157" s="213"/>
      <c r="R157" s="213"/>
    </row>
    <row r="158" spans="1:18" s="149" customFormat="1" ht="15.75">
      <c r="A158" s="214" t="s">
        <v>109</v>
      </c>
      <c r="C158" s="215"/>
      <c r="D158" s="168"/>
      <c r="E158" s="151"/>
      <c r="F158" s="152"/>
      <c r="G158" s="153"/>
      <c r="H158" s="153"/>
      <c r="I158" s="153"/>
      <c r="J158" s="153"/>
      <c r="K158" s="153"/>
      <c r="L158" s="153"/>
      <c r="M158" s="153"/>
      <c r="N158" s="153"/>
      <c r="O158" s="153"/>
      <c r="P158" s="213"/>
      <c r="Q158" s="216"/>
      <c r="R158" s="217"/>
    </row>
    <row r="159" spans="1:17" s="158" customFormat="1" ht="15.75">
      <c r="A159" s="154"/>
      <c r="B159" s="218" t="s">
        <v>110</v>
      </c>
      <c r="C159" s="155">
        <v>2</v>
      </c>
      <c r="D159" s="177">
        <v>3</v>
      </c>
      <c r="E159" s="195"/>
      <c r="G159" s="219"/>
      <c r="H159" s="220"/>
      <c r="I159" s="220"/>
      <c r="J159" s="220"/>
      <c r="K159" s="220"/>
      <c r="L159" s="220"/>
      <c r="M159" s="220"/>
      <c r="N159" s="145">
        <f aca="true" t="shared" si="4" ref="N159:N174">8*O159*C159</f>
        <v>40</v>
      </c>
      <c r="O159" s="162">
        <v>2.5</v>
      </c>
      <c r="P159" s="175"/>
      <c r="Q159" s="206"/>
    </row>
    <row r="160" spans="1:17" s="158" customFormat="1" ht="15.75">
      <c r="A160" s="221"/>
      <c r="B160" s="218" t="s">
        <v>111</v>
      </c>
      <c r="C160" s="155">
        <v>12</v>
      </c>
      <c r="D160" s="177">
        <v>2</v>
      </c>
      <c r="E160" s="195"/>
      <c r="G160" s="219"/>
      <c r="H160" s="220"/>
      <c r="I160" s="220"/>
      <c r="J160" s="220"/>
      <c r="K160" s="220"/>
      <c r="L160" s="220"/>
      <c r="M160" s="220"/>
      <c r="N160" s="145">
        <f t="shared" si="4"/>
        <v>240</v>
      </c>
      <c r="O160" s="162">
        <v>2.5</v>
      </c>
      <c r="P160" s="175"/>
      <c r="Q160" s="206"/>
    </row>
    <row r="161" spans="1:17" s="226" customFormat="1" ht="15.75">
      <c r="A161" s="154"/>
      <c r="B161" s="222" t="s">
        <v>112</v>
      </c>
      <c r="C161" s="223">
        <v>36</v>
      </c>
      <c r="D161" s="224"/>
      <c r="E161" s="225"/>
      <c r="G161" s="227"/>
      <c r="H161" s="228"/>
      <c r="I161" s="228"/>
      <c r="J161" s="228"/>
      <c r="K161" s="228"/>
      <c r="L161" s="228"/>
      <c r="M161" s="228"/>
      <c r="N161" s="229">
        <f t="shared" si="4"/>
        <v>0</v>
      </c>
      <c r="O161" s="230">
        <v>0</v>
      </c>
      <c r="P161" s="231"/>
      <c r="Q161" s="206"/>
    </row>
    <row r="162" spans="1:17" s="158" customFormat="1" ht="15.75">
      <c r="A162" s="232"/>
      <c r="B162" s="218" t="s">
        <v>113</v>
      </c>
      <c r="C162" s="155">
        <v>7</v>
      </c>
      <c r="D162" s="177">
        <v>2</v>
      </c>
      <c r="E162" s="195"/>
      <c r="G162" s="219"/>
      <c r="H162" s="220"/>
      <c r="I162" s="220"/>
      <c r="J162" s="220"/>
      <c r="K162" s="220"/>
      <c r="L162" s="220"/>
      <c r="M162" s="220"/>
      <c r="N162" s="145">
        <f t="shared" si="4"/>
        <v>140</v>
      </c>
      <c r="O162" s="162">
        <v>2.5</v>
      </c>
      <c r="P162" s="175"/>
      <c r="Q162" s="206"/>
    </row>
    <row r="163" spans="1:17" s="182" customFormat="1" ht="15.75">
      <c r="A163" s="154"/>
      <c r="B163" s="233" t="s">
        <v>114</v>
      </c>
      <c r="C163" s="234">
        <v>30</v>
      </c>
      <c r="D163" s="181">
        <v>2</v>
      </c>
      <c r="E163" s="235"/>
      <c r="G163" s="236"/>
      <c r="H163" s="237"/>
      <c r="I163" s="237"/>
      <c r="J163" s="237"/>
      <c r="K163" s="237"/>
      <c r="L163" s="237"/>
      <c r="M163" s="237"/>
      <c r="N163" s="197">
        <f t="shared" si="4"/>
        <v>600</v>
      </c>
      <c r="O163" s="184">
        <v>2.5</v>
      </c>
      <c r="P163" s="185"/>
      <c r="Q163" s="206"/>
    </row>
    <row r="164" spans="1:17" s="158" customFormat="1" ht="15.75">
      <c r="A164" s="154"/>
      <c r="B164" s="218" t="s">
        <v>115</v>
      </c>
      <c r="C164" s="155">
        <v>6</v>
      </c>
      <c r="D164" s="177">
        <v>40</v>
      </c>
      <c r="E164" s="195"/>
      <c r="G164" s="219"/>
      <c r="H164" s="220"/>
      <c r="I164" s="220"/>
      <c r="J164" s="220"/>
      <c r="K164" s="220"/>
      <c r="L164" s="220"/>
      <c r="M164" s="220"/>
      <c r="N164" s="145">
        <f t="shared" si="4"/>
        <v>120</v>
      </c>
      <c r="O164" s="162">
        <v>2.5</v>
      </c>
      <c r="P164" s="175"/>
      <c r="Q164" s="206"/>
    </row>
    <row r="165" spans="1:17" s="158" customFormat="1" ht="15.75">
      <c r="A165" s="154"/>
      <c r="B165" s="218" t="s">
        <v>116</v>
      </c>
      <c r="C165" s="155">
        <v>20</v>
      </c>
      <c r="D165" s="177">
        <v>25</v>
      </c>
      <c r="E165" s="195"/>
      <c r="G165" s="219"/>
      <c r="H165" s="220"/>
      <c r="I165" s="220"/>
      <c r="J165" s="220"/>
      <c r="K165" s="220"/>
      <c r="L165" s="220"/>
      <c r="M165" s="220"/>
      <c r="N165" s="145">
        <f t="shared" si="4"/>
        <v>400</v>
      </c>
      <c r="O165" s="162">
        <v>2.5</v>
      </c>
      <c r="P165" s="175"/>
      <c r="Q165" s="206"/>
    </row>
    <row r="166" spans="1:17" s="158" customFormat="1" ht="15.75">
      <c r="A166" s="154"/>
      <c r="B166" s="218" t="s">
        <v>117</v>
      </c>
      <c r="C166" s="155">
        <v>4</v>
      </c>
      <c r="D166" s="238"/>
      <c r="E166" s="195"/>
      <c r="G166" s="219"/>
      <c r="H166" s="220"/>
      <c r="I166" s="220"/>
      <c r="J166" s="220"/>
      <c r="K166" s="220"/>
      <c r="L166" s="220"/>
      <c r="M166" s="220"/>
      <c r="N166" s="145">
        <f t="shared" si="4"/>
        <v>80</v>
      </c>
      <c r="O166" s="162">
        <v>2.5</v>
      </c>
      <c r="P166" s="175"/>
      <c r="Q166" s="206"/>
    </row>
    <row r="167" spans="1:17" s="158" customFormat="1" ht="15.75">
      <c r="A167" s="154"/>
      <c r="B167" s="218" t="s">
        <v>118</v>
      </c>
      <c r="C167" s="155">
        <v>11</v>
      </c>
      <c r="D167" s="177">
        <v>2</v>
      </c>
      <c r="E167" s="195"/>
      <c r="G167" s="219"/>
      <c r="H167" s="220"/>
      <c r="I167" s="220"/>
      <c r="J167" s="220"/>
      <c r="K167" s="220"/>
      <c r="L167" s="220"/>
      <c r="M167" s="220"/>
      <c r="N167" s="145">
        <f t="shared" si="4"/>
        <v>220</v>
      </c>
      <c r="O167" s="162">
        <v>2.5</v>
      </c>
      <c r="P167" s="175"/>
      <c r="Q167" s="206"/>
    </row>
    <row r="168" spans="1:17" s="158" customFormat="1" ht="15.75">
      <c r="A168" s="154"/>
      <c r="B168" s="218" t="s">
        <v>119</v>
      </c>
      <c r="C168" s="155">
        <v>15</v>
      </c>
      <c r="D168" s="177">
        <v>15</v>
      </c>
      <c r="E168" s="195"/>
      <c r="G168" s="219"/>
      <c r="H168" s="220"/>
      <c r="I168" s="220"/>
      <c r="J168" s="220"/>
      <c r="K168" s="220"/>
      <c r="L168" s="220"/>
      <c r="M168" s="220"/>
      <c r="N168" s="145">
        <f t="shared" si="4"/>
        <v>300</v>
      </c>
      <c r="O168" s="162">
        <v>2.5</v>
      </c>
      <c r="P168" s="175"/>
      <c r="Q168" s="206"/>
    </row>
    <row r="169" spans="1:17" s="158" customFormat="1" ht="15.75">
      <c r="A169" s="186"/>
      <c r="B169" s="218" t="s">
        <v>120</v>
      </c>
      <c r="C169" s="239"/>
      <c r="D169" s="238"/>
      <c r="E169" s="240"/>
      <c r="G169" s="219"/>
      <c r="H169" s="220"/>
      <c r="I169" s="220"/>
      <c r="J169" s="220"/>
      <c r="K169" s="220"/>
      <c r="L169" s="220"/>
      <c r="M169" s="220"/>
      <c r="N169" s="145">
        <f t="shared" si="4"/>
        <v>0</v>
      </c>
      <c r="O169" s="162">
        <v>2.5</v>
      </c>
      <c r="P169" s="175"/>
      <c r="Q169" s="206"/>
    </row>
    <row r="170" spans="1:17" s="189" customFormat="1" ht="15.75">
      <c r="A170" s="109"/>
      <c r="B170" s="241" t="s">
        <v>121</v>
      </c>
      <c r="C170" s="242">
        <v>120</v>
      </c>
      <c r="D170" s="243">
        <v>10</v>
      </c>
      <c r="E170" s="205"/>
      <c r="G170" s="190"/>
      <c r="H170" s="190"/>
      <c r="I170" s="190"/>
      <c r="J170" s="190"/>
      <c r="K170" s="190"/>
      <c r="L170" s="190"/>
      <c r="M170" s="190"/>
      <c r="N170" s="145">
        <f t="shared" si="4"/>
        <v>960</v>
      </c>
      <c r="O170" s="191">
        <v>1</v>
      </c>
      <c r="P170" s="192"/>
      <c r="Q170" s="206"/>
    </row>
    <row r="171" spans="1:17" s="158" customFormat="1" ht="15.75">
      <c r="A171" s="109"/>
      <c r="B171" s="244" t="s">
        <v>253</v>
      </c>
      <c r="C171" s="155">
        <v>4</v>
      </c>
      <c r="D171" s="177">
        <v>2</v>
      </c>
      <c r="E171" s="195"/>
      <c r="G171" s="160"/>
      <c r="H171" s="160"/>
      <c r="I171" s="160"/>
      <c r="J171" s="160"/>
      <c r="K171" s="160"/>
      <c r="L171" s="160"/>
      <c r="M171" s="160"/>
      <c r="N171" s="145">
        <f t="shared" si="4"/>
        <v>80</v>
      </c>
      <c r="O171" s="162">
        <v>2.5</v>
      </c>
      <c r="P171" s="175"/>
      <c r="Q171" s="206"/>
    </row>
    <row r="172" spans="1:17" s="158" customFormat="1" ht="15.75">
      <c r="A172" s="109"/>
      <c r="B172" s="244" t="s">
        <v>254</v>
      </c>
      <c r="C172" s="155">
        <v>3</v>
      </c>
      <c r="D172" s="177">
        <v>2</v>
      </c>
      <c r="E172" s="195"/>
      <c r="G172" s="160"/>
      <c r="H172" s="160"/>
      <c r="I172" s="160"/>
      <c r="J172" s="160"/>
      <c r="K172" s="160"/>
      <c r="L172" s="160"/>
      <c r="M172" s="160"/>
      <c r="N172" s="145">
        <f t="shared" si="4"/>
        <v>60</v>
      </c>
      <c r="O172" s="162">
        <v>2.5</v>
      </c>
      <c r="P172" s="175"/>
      <c r="Q172" s="206"/>
    </row>
    <row r="173" spans="1:17" s="158" customFormat="1" ht="15.75">
      <c r="A173" s="109"/>
      <c r="B173" s="244" t="s">
        <v>255</v>
      </c>
      <c r="C173" s="155">
        <v>6</v>
      </c>
      <c r="D173" s="177">
        <v>2</v>
      </c>
      <c r="E173" s="195"/>
      <c r="G173" s="160"/>
      <c r="H173" s="160"/>
      <c r="I173" s="160"/>
      <c r="J173" s="160"/>
      <c r="K173" s="160"/>
      <c r="L173" s="160"/>
      <c r="M173" s="160"/>
      <c r="N173" s="145">
        <f t="shared" si="4"/>
        <v>120</v>
      </c>
      <c r="O173" s="162">
        <v>2.5</v>
      </c>
      <c r="P173" s="175"/>
      <c r="Q173" s="206"/>
    </row>
    <row r="174" spans="1:17" s="158" customFormat="1" ht="15.75">
      <c r="A174" s="154"/>
      <c r="B174" s="244" t="s">
        <v>256</v>
      </c>
      <c r="C174" s="155">
        <v>3</v>
      </c>
      <c r="D174" s="177">
        <v>2</v>
      </c>
      <c r="E174" s="195"/>
      <c r="G174" s="160"/>
      <c r="H174" s="160"/>
      <c r="I174" s="160"/>
      <c r="J174" s="160"/>
      <c r="K174" s="160"/>
      <c r="L174" s="160"/>
      <c r="M174" s="160"/>
      <c r="N174" s="145">
        <f t="shared" si="4"/>
        <v>60</v>
      </c>
      <c r="O174" s="162">
        <v>2.5</v>
      </c>
      <c r="P174" s="175"/>
      <c r="Q174" s="206"/>
    </row>
    <row r="175" spans="1:17" s="149" customFormat="1" ht="15.75">
      <c r="A175" s="245" t="s">
        <v>122</v>
      </c>
      <c r="C175" s="246"/>
      <c r="D175" s="247"/>
      <c r="E175" s="247"/>
      <c r="F175" s="248"/>
      <c r="G175" s="249"/>
      <c r="H175" s="250"/>
      <c r="I175" s="249"/>
      <c r="J175" s="249"/>
      <c r="K175" s="249"/>
      <c r="L175" s="249"/>
      <c r="M175" s="249"/>
      <c r="N175" s="249"/>
      <c r="O175" s="249"/>
      <c r="P175" s="175"/>
      <c r="Q175" s="247"/>
    </row>
    <row r="176" spans="1:17" s="158" customFormat="1" ht="15.75">
      <c r="A176" s="109"/>
      <c r="B176" s="85" t="s">
        <v>123</v>
      </c>
      <c r="C176" s="155"/>
      <c r="D176" s="177">
        <v>5</v>
      </c>
      <c r="E176" s="160"/>
      <c r="F176" s="160"/>
      <c r="G176" s="160"/>
      <c r="H176" s="160"/>
      <c r="I176" s="160"/>
      <c r="J176" s="160"/>
      <c r="K176" s="160"/>
      <c r="L176" s="160"/>
      <c r="M176" s="160"/>
      <c r="N176" s="145"/>
      <c r="O176" s="162"/>
      <c r="P176" s="175"/>
      <c r="Q176" s="30"/>
    </row>
    <row r="177" spans="1:17" s="158" customFormat="1" ht="15.75">
      <c r="A177" s="109"/>
      <c r="B177" s="85" t="s">
        <v>124</v>
      </c>
      <c r="C177" s="155">
        <v>7</v>
      </c>
      <c r="E177" s="160"/>
      <c r="F177" s="160"/>
      <c r="G177" s="160"/>
      <c r="H177" s="160"/>
      <c r="I177" s="160"/>
      <c r="J177" s="160"/>
      <c r="K177" s="160"/>
      <c r="L177" s="160"/>
      <c r="M177" s="160"/>
      <c r="N177" s="145">
        <f>8*O177*C177</f>
        <v>140</v>
      </c>
      <c r="O177" s="162">
        <v>2.5</v>
      </c>
      <c r="P177" s="175"/>
      <c r="Q177" s="30"/>
    </row>
    <row r="178" spans="1:17" s="158" customFormat="1" ht="15.75">
      <c r="A178" s="109"/>
      <c r="B178" s="85" t="s">
        <v>125</v>
      </c>
      <c r="C178" s="155">
        <v>7</v>
      </c>
      <c r="E178" s="160"/>
      <c r="F178" s="160"/>
      <c r="G178" s="160"/>
      <c r="H178" s="160"/>
      <c r="I178" s="160"/>
      <c r="J178" s="160"/>
      <c r="K178" s="160"/>
      <c r="L178" s="160"/>
      <c r="M178" s="160"/>
      <c r="N178" s="145">
        <f>8*O178*C178</f>
        <v>140</v>
      </c>
      <c r="O178" s="162">
        <v>2.5</v>
      </c>
      <c r="P178" s="175"/>
      <c r="Q178" s="30"/>
    </row>
    <row r="179" spans="1:17" s="158" customFormat="1" ht="16.5" thickBot="1">
      <c r="A179" s="109"/>
      <c r="B179" s="251" t="s">
        <v>126</v>
      </c>
      <c r="C179" s="252">
        <v>2.5</v>
      </c>
      <c r="D179" s="253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>
        <v>50</v>
      </c>
      <c r="O179" s="255">
        <v>2.5</v>
      </c>
      <c r="P179" s="175"/>
      <c r="Q179" s="30"/>
    </row>
    <row r="180" spans="1:17" s="158" customFormat="1" ht="15.75">
      <c r="A180" s="109"/>
      <c r="B180" s="256" t="s">
        <v>127</v>
      </c>
      <c r="C180" s="257">
        <v>1</v>
      </c>
      <c r="D180" s="258"/>
      <c r="E180" s="259"/>
      <c r="F180" s="259"/>
      <c r="G180" s="259"/>
      <c r="H180" s="259"/>
      <c r="I180" s="259"/>
      <c r="J180" s="259"/>
      <c r="K180" s="259"/>
      <c r="L180" s="259"/>
      <c r="M180" s="259"/>
      <c r="N180" s="260">
        <f>8*O180*C180</f>
        <v>20</v>
      </c>
      <c r="O180" s="261">
        <v>2.5</v>
      </c>
      <c r="P180" s="175"/>
      <c r="Q180" s="30"/>
    </row>
    <row r="181" spans="1:17" s="158" customFormat="1" ht="15.75">
      <c r="A181" s="109"/>
      <c r="B181" s="262" t="s">
        <v>128</v>
      </c>
      <c r="C181" s="86">
        <v>4</v>
      </c>
      <c r="D181" s="263"/>
      <c r="E181" s="238"/>
      <c r="F181" s="238"/>
      <c r="G181" s="238"/>
      <c r="H181" s="238"/>
      <c r="I181" s="238"/>
      <c r="J181" s="238"/>
      <c r="K181" s="238"/>
      <c r="L181" s="238"/>
      <c r="M181" s="238"/>
      <c r="N181" s="264">
        <f>8*O181*C181</f>
        <v>80</v>
      </c>
      <c r="O181" s="141">
        <v>2.5</v>
      </c>
      <c r="P181" s="175"/>
      <c r="Q181" s="30"/>
    </row>
    <row r="182" spans="1:17" s="158" customFormat="1" ht="15.75">
      <c r="A182" s="109"/>
      <c r="B182" s="262" t="s">
        <v>129</v>
      </c>
      <c r="C182" s="86">
        <v>2</v>
      </c>
      <c r="D182" s="263"/>
      <c r="E182" s="238"/>
      <c r="F182" s="238"/>
      <c r="G182" s="238"/>
      <c r="H182" s="238"/>
      <c r="I182" s="238"/>
      <c r="J182" s="238"/>
      <c r="K182" s="238"/>
      <c r="L182" s="238"/>
      <c r="M182" s="238"/>
      <c r="N182" s="264">
        <f>8*O182*C182</f>
        <v>40</v>
      </c>
      <c r="O182" s="141">
        <v>2.5</v>
      </c>
      <c r="P182" s="175"/>
      <c r="Q182" s="30"/>
    </row>
    <row r="183" spans="1:17" s="158" customFormat="1" ht="15.75">
      <c r="A183" s="109"/>
      <c r="B183" s="262" t="s">
        <v>130</v>
      </c>
      <c r="C183" s="265">
        <v>0.5</v>
      </c>
      <c r="D183" s="263"/>
      <c r="E183" s="238"/>
      <c r="F183" s="238"/>
      <c r="G183" s="238"/>
      <c r="H183" s="238"/>
      <c r="I183" s="238"/>
      <c r="J183" s="238"/>
      <c r="K183" s="238"/>
      <c r="L183" s="238"/>
      <c r="M183" s="238"/>
      <c r="N183" s="264">
        <v>10</v>
      </c>
      <c r="O183" s="141">
        <v>2.5</v>
      </c>
      <c r="P183" s="175"/>
      <c r="Q183" s="30"/>
    </row>
    <row r="184" spans="1:17" s="158" customFormat="1" ht="15.75">
      <c r="A184" s="109"/>
      <c r="B184" s="262" t="s">
        <v>131</v>
      </c>
      <c r="C184" s="265">
        <v>1</v>
      </c>
      <c r="D184" s="263"/>
      <c r="E184" s="238"/>
      <c r="F184" s="238"/>
      <c r="G184" s="238"/>
      <c r="H184" s="238"/>
      <c r="I184" s="238"/>
      <c r="J184" s="238"/>
      <c r="K184" s="238"/>
      <c r="L184" s="238"/>
      <c r="M184" s="238"/>
      <c r="N184" s="264">
        <v>20</v>
      </c>
      <c r="O184" s="141">
        <v>2.5</v>
      </c>
      <c r="P184" s="175"/>
      <c r="Q184" s="30"/>
    </row>
    <row r="185" spans="1:17" s="158" customFormat="1" ht="15.75">
      <c r="A185" s="109"/>
      <c r="B185" s="262" t="s">
        <v>132</v>
      </c>
      <c r="C185" s="265">
        <v>0.5</v>
      </c>
      <c r="D185" s="263"/>
      <c r="E185" s="238"/>
      <c r="F185" s="238"/>
      <c r="G185" s="238"/>
      <c r="H185" s="238"/>
      <c r="I185" s="238"/>
      <c r="J185" s="238"/>
      <c r="K185" s="238"/>
      <c r="L185" s="238"/>
      <c r="M185" s="238"/>
      <c r="N185" s="264">
        <v>10</v>
      </c>
      <c r="O185" s="141">
        <v>2.5</v>
      </c>
      <c r="P185" s="175"/>
      <c r="Q185" s="30"/>
    </row>
    <row r="186" spans="1:17" s="158" customFormat="1" ht="15.75">
      <c r="A186" s="109"/>
      <c r="B186" s="262" t="s">
        <v>133</v>
      </c>
      <c r="C186" s="265">
        <v>2</v>
      </c>
      <c r="D186" s="263"/>
      <c r="E186" s="195"/>
      <c r="F186" s="238"/>
      <c r="G186" s="238"/>
      <c r="H186" s="238"/>
      <c r="I186" s="238"/>
      <c r="J186" s="238"/>
      <c r="K186" s="238"/>
      <c r="L186" s="238"/>
      <c r="M186" s="238"/>
      <c r="N186" s="264">
        <v>40</v>
      </c>
      <c r="O186" s="141">
        <v>2.5</v>
      </c>
      <c r="P186" s="175"/>
      <c r="Q186" s="30"/>
    </row>
    <row r="187" spans="1:17" s="158" customFormat="1" ht="16.5" thickBot="1">
      <c r="A187" s="109"/>
      <c r="B187" s="262" t="s">
        <v>134</v>
      </c>
      <c r="C187" s="86">
        <v>1</v>
      </c>
      <c r="D187" s="266">
        <v>25</v>
      </c>
      <c r="E187" s="195"/>
      <c r="F187" s="267"/>
      <c r="G187" s="238"/>
      <c r="H187" s="238"/>
      <c r="I187" s="238"/>
      <c r="J187" s="238"/>
      <c r="K187" s="238"/>
      <c r="L187" s="238"/>
      <c r="M187" s="238"/>
      <c r="N187" s="264">
        <f>8*O187*C187</f>
        <v>40</v>
      </c>
      <c r="O187" s="141">
        <v>5</v>
      </c>
      <c r="P187" s="175"/>
      <c r="Q187" s="30"/>
    </row>
    <row r="188" spans="1:22" s="158" customFormat="1" ht="15.75">
      <c r="A188" s="109"/>
      <c r="B188" s="268" t="s">
        <v>135</v>
      </c>
      <c r="C188" s="269">
        <v>20</v>
      </c>
      <c r="D188" s="270">
        <v>15</v>
      </c>
      <c r="E188" s="271"/>
      <c r="F188" s="272"/>
      <c r="G188" s="272"/>
      <c r="H188" s="272"/>
      <c r="I188" s="272"/>
      <c r="J188" s="272"/>
      <c r="K188" s="272"/>
      <c r="L188" s="272"/>
      <c r="M188" s="272"/>
      <c r="N188" s="272">
        <v>40</v>
      </c>
      <c r="O188" s="273">
        <v>2.5</v>
      </c>
      <c r="P188" s="274"/>
      <c r="Q188" s="275"/>
      <c r="R188" s="276"/>
      <c r="S188" s="276"/>
      <c r="T188" s="276"/>
      <c r="U188" s="276"/>
      <c r="V188" s="276"/>
    </row>
    <row r="189" spans="1:17" s="158" customFormat="1" ht="15.75">
      <c r="A189" s="109"/>
      <c r="B189" s="262" t="s">
        <v>136</v>
      </c>
      <c r="C189" s="86">
        <v>2</v>
      </c>
      <c r="D189" s="263"/>
      <c r="E189" s="195"/>
      <c r="F189" s="238"/>
      <c r="G189" s="238"/>
      <c r="H189" s="238"/>
      <c r="I189" s="238"/>
      <c r="J189" s="238"/>
      <c r="K189" s="238"/>
      <c r="L189" s="238"/>
      <c r="M189" s="238"/>
      <c r="N189" s="264">
        <f>8*O189*C189</f>
        <v>40</v>
      </c>
      <c r="O189" s="141">
        <v>2.5</v>
      </c>
      <c r="P189" s="175"/>
      <c r="Q189" s="30"/>
    </row>
    <row r="190" spans="1:17" s="158" customFormat="1" ht="16.5" thickBot="1">
      <c r="A190" s="109"/>
      <c r="B190" s="262" t="s">
        <v>137</v>
      </c>
      <c r="C190" s="86">
        <v>1</v>
      </c>
      <c r="D190" s="263"/>
      <c r="E190" s="195"/>
      <c r="F190" s="238"/>
      <c r="G190" s="238"/>
      <c r="H190" s="238"/>
      <c r="I190" s="238"/>
      <c r="J190" s="238"/>
      <c r="K190" s="238"/>
      <c r="L190" s="238"/>
      <c r="M190" s="238"/>
      <c r="N190" s="264">
        <f>8*O190*C190</f>
        <v>40</v>
      </c>
      <c r="O190" s="141">
        <v>5</v>
      </c>
      <c r="P190" s="175"/>
      <c r="Q190" s="29"/>
    </row>
    <row r="191" spans="1:22" s="158" customFormat="1" ht="15.75">
      <c r="A191" s="109"/>
      <c r="B191" s="277" t="s">
        <v>138</v>
      </c>
      <c r="C191" s="278">
        <v>0</v>
      </c>
      <c r="D191" s="279"/>
      <c r="E191" s="271"/>
      <c r="F191" s="272"/>
      <c r="G191" s="272"/>
      <c r="H191" s="272"/>
      <c r="I191" s="272"/>
      <c r="J191" s="272"/>
      <c r="K191" s="272"/>
      <c r="L191" s="272"/>
      <c r="M191" s="272"/>
      <c r="N191" s="280">
        <f>8*O191*C191</f>
        <v>0</v>
      </c>
      <c r="O191" s="273"/>
      <c r="P191" s="274"/>
      <c r="Q191" s="281"/>
      <c r="R191" s="276"/>
      <c r="S191" s="276"/>
      <c r="T191" s="276"/>
      <c r="U191" s="276"/>
      <c r="V191" s="276"/>
    </row>
    <row r="192" spans="1:17" s="146" customFormat="1" ht="15.75">
      <c r="A192" s="282"/>
      <c r="B192" s="283" t="s">
        <v>139</v>
      </c>
      <c r="C192" s="194">
        <v>1</v>
      </c>
      <c r="D192" s="173"/>
      <c r="E192" s="144"/>
      <c r="F192" s="264"/>
      <c r="G192" s="264"/>
      <c r="H192" s="264"/>
      <c r="I192" s="264"/>
      <c r="J192" s="264"/>
      <c r="K192" s="264"/>
      <c r="L192" s="264"/>
      <c r="M192" s="264"/>
      <c r="N192" s="264">
        <f>8*O192*C192</f>
        <v>20</v>
      </c>
      <c r="O192" s="141">
        <v>2.5</v>
      </c>
      <c r="P192" s="142"/>
      <c r="Q192" s="284"/>
    </row>
    <row r="193" spans="1:17" s="146" customFormat="1" ht="16.5" thickBot="1">
      <c r="A193" s="282"/>
      <c r="B193" s="283" t="s">
        <v>140</v>
      </c>
      <c r="C193" s="285">
        <v>1</v>
      </c>
      <c r="D193" s="286"/>
      <c r="E193" s="287"/>
      <c r="F193" s="288"/>
      <c r="G193" s="288"/>
      <c r="H193" s="288"/>
      <c r="I193" s="288"/>
      <c r="J193" s="288"/>
      <c r="K193" s="288"/>
      <c r="L193" s="288"/>
      <c r="M193" s="288"/>
      <c r="N193" s="288">
        <v>10</v>
      </c>
      <c r="O193" s="289">
        <v>2.5</v>
      </c>
      <c r="P193" s="290"/>
      <c r="Q193" s="284"/>
    </row>
    <row r="194" spans="1:17" s="158" customFormat="1" ht="15.75">
      <c r="A194" s="282"/>
      <c r="B194" s="262" t="s">
        <v>141</v>
      </c>
      <c r="C194" s="265">
        <v>1</v>
      </c>
      <c r="D194" s="263"/>
      <c r="E194" s="195"/>
      <c r="F194" s="238"/>
      <c r="G194" s="238"/>
      <c r="H194" s="238"/>
      <c r="I194" s="238"/>
      <c r="J194" s="238"/>
      <c r="K194" s="238"/>
      <c r="L194" s="238"/>
      <c r="M194" s="238"/>
      <c r="N194" s="264">
        <v>40</v>
      </c>
      <c r="O194" s="141">
        <v>5</v>
      </c>
      <c r="P194" s="175"/>
      <c r="Q194" s="30"/>
    </row>
    <row r="195" spans="1:17" s="158" customFormat="1" ht="16.5" thickBot="1">
      <c r="A195" s="282"/>
      <c r="B195" s="291" t="s">
        <v>136</v>
      </c>
      <c r="C195" s="292">
        <v>2</v>
      </c>
      <c r="D195" s="293"/>
      <c r="E195" s="294"/>
      <c r="F195" s="295"/>
      <c r="G195" s="295"/>
      <c r="H195" s="295"/>
      <c r="I195" s="295"/>
      <c r="J195" s="295"/>
      <c r="K195" s="295"/>
      <c r="L195" s="295"/>
      <c r="M195" s="295"/>
      <c r="N195" s="296">
        <v>40</v>
      </c>
      <c r="O195" s="297">
        <v>2.5</v>
      </c>
      <c r="P195" s="175"/>
      <c r="Q195" s="30"/>
    </row>
    <row r="196" spans="1:17" s="158" customFormat="1" ht="15.75">
      <c r="A196" s="109"/>
      <c r="B196" s="298" t="s">
        <v>142</v>
      </c>
      <c r="C196" s="299">
        <v>1</v>
      </c>
      <c r="E196" s="195"/>
      <c r="F196" s="160"/>
      <c r="G196" s="160"/>
      <c r="H196" s="160"/>
      <c r="I196" s="160"/>
      <c r="J196" s="160"/>
      <c r="K196" s="160"/>
      <c r="L196" s="160"/>
      <c r="M196" s="160"/>
      <c r="N196" s="145">
        <f>8*O196*C196</f>
        <v>20</v>
      </c>
      <c r="O196" s="162">
        <v>2.5</v>
      </c>
      <c r="P196" s="175"/>
      <c r="Q196" s="30"/>
    </row>
    <row r="197" spans="1:17" s="158" customFormat="1" ht="15.75">
      <c r="A197" s="109"/>
      <c r="B197" s="300" t="s">
        <v>143</v>
      </c>
      <c r="C197" s="102">
        <v>7</v>
      </c>
      <c r="E197" s="195"/>
      <c r="F197" s="160"/>
      <c r="G197" s="160"/>
      <c r="H197" s="160"/>
      <c r="I197" s="160"/>
      <c r="J197" s="160"/>
      <c r="K197" s="160"/>
      <c r="L197" s="160"/>
      <c r="M197" s="160"/>
      <c r="N197" s="145">
        <f>8*O197*C197</f>
        <v>224</v>
      </c>
      <c r="O197" s="162">
        <v>4</v>
      </c>
      <c r="P197" s="175"/>
      <c r="Q197" s="30"/>
    </row>
    <row r="198" spans="1:17" s="158" customFormat="1" ht="15.75">
      <c r="A198" s="109"/>
      <c r="B198" s="300" t="s">
        <v>144</v>
      </c>
      <c r="C198" s="102">
        <v>3</v>
      </c>
      <c r="E198" s="195"/>
      <c r="F198" s="160"/>
      <c r="G198" s="160"/>
      <c r="H198" s="160"/>
      <c r="I198" s="160"/>
      <c r="J198" s="160"/>
      <c r="K198" s="160"/>
      <c r="L198" s="160"/>
      <c r="M198" s="160"/>
      <c r="N198" s="145">
        <v>60</v>
      </c>
      <c r="O198" s="162">
        <v>2.5</v>
      </c>
      <c r="P198" s="175"/>
      <c r="Q198" s="30"/>
    </row>
    <row r="199" spans="1:17" s="158" customFormat="1" ht="15.75">
      <c r="A199" s="109"/>
      <c r="B199" s="300" t="s">
        <v>145</v>
      </c>
      <c r="C199" s="102">
        <v>22</v>
      </c>
      <c r="E199" s="195"/>
      <c r="F199" s="160"/>
      <c r="G199" s="160" t="s">
        <v>146</v>
      </c>
      <c r="H199" s="160"/>
      <c r="I199" s="160"/>
      <c r="J199" s="160"/>
      <c r="K199" s="160"/>
      <c r="L199" s="160"/>
      <c r="M199" s="160"/>
      <c r="N199" s="145">
        <v>490</v>
      </c>
      <c r="O199" s="162">
        <v>2.8</v>
      </c>
      <c r="P199" s="175"/>
      <c r="Q199" s="30"/>
    </row>
    <row r="200" spans="1:17" s="158" customFormat="1" ht="15.75">
      <c r="A200" s="109"/>
      <c r="B200" s="300" t="s">
        <v>147</v>
      </c>
      <c r="C200" s="102">
        <v>35</v>
      </c>
      <c r="E200" s="195"/>
      <c r="F200" s="160"/>
      <c r="G200" s="160"/>
      <c r="H200" s="160"/>
      <c r="I200" s="160"/>
      <c r="J200" s="160"/>
      <c r="K200" s="160"/>
      <c r="L200" s="160"/>
      <c r="M200" s="160"/>
      <c r="N200" s="145">
        <v>490</v>
      </c>
      <c r="O200" s="162">
        <v>2.8</v>
      </c>
      <c r="P200" s="175"/>
      <c r="Q200" s="30"/>
    </row>
    <row r="201" spans="1:17" s="158" customFormat="1" ht="15.75">
      <c r="A201" s="109"/>
      <c r="B201" s="300" t="s">
        <v>148</v>
      </c>
      <c r="C201" s="102">
        <v>5</v>
      </c>
      <c r="E201" s="195"/>
      <c r="F201" s="160"/>
      <c r="G201" s="160"/>
      <c r="H201" s="160"/>
      <c r="I201" s="160"/>
      <c r="J201" s="160"/>
      <c r="K201" s="160"/>
      <c r="L201" s="160"/>
      <c r="M201" s="160"/>
      <c r="N201" s="145">
        <v>100</v>
      </c>
      <c r="O201" s="162">
        <v>2.5</v>
      </c>
      <c r="P201" s="175"/>
      <c r="Q201" s="30"/>
    </row>
    <row r="202" spans="1:17" s="158" customFormat="1" ht="15.75">
      <c r="A202" s="109"/>
      <c r="B202" s="300" t="s">
        <v>149</v>
      </c>
      <c r="C202" s="102">
        <v>7</v>
      </c>
      <c r="E202" s="195"/>
      <c r="F202" s="160"/>
      <c r="G202" s="160"/>
      <c r="H202" s="160"/>
      <c r="I202" s="160"/>
      <c r="J202" s="160"/>
      <c r="K202" s="160"/>
      <c r="L202" s="160"/>
      <c r="M202" s="160"/>
      <c r="N202" s="145">
        <v>224</v>
      </c>
      <c r="O202" s="162">
        <v>4</v>
      </c>
      <c r="P202" s="175"/>
      <c r="Q202" s="30"/>
    </row>
    <row r="203" spans="1:17" s="158" customFormat="1" ht="15.75">
      <c r="A203" s="109"/>
      <c r="B203" s="301" t="s">
        <v>150</v>
      </c>
      <c r="C203" s="102">
        <v>2.5</v>
      </c>
      <c r="E203" s="195"/>
      <c r="F203" s="160"/>
      <c r="G203" s="160"/>
      <c r="H203" s="160"/>
      <c r="I203" s="160"/>
      <c r="J203" s="160"/>
      <c r="K203" s="160"/>
      <c r="L203" s="160"/>
      <c r="M203" s="160"/>
      <c r="N203" s="145">
        <v>50</v>
      </c>
      <c r="O203" s="162">
        <v>2.5</v>
      </c>
      <c r="P203" s="175"/>
      <c r="Q203" s="30"/>
    </row>
    <row r="204" spans="1:17" s="158" customFormat="1" ht="15.75">
      <c r="A204" s="109"/>
      <c r="B204" s="85" t="s">
        <v>151</v>
      </c>
      <c r="C204" s="102">
        <v>22</v>
      </c>
      <c r="E204" s="195"/>
      <c r="F204" s="160"/>
      <c r="G204" s="160"/>
      <c r="H204" s="160"/>
      <c r="I204" s="160"/>
      <c r="J204" s="160"/>
      <c r="K204" s="160"/>
      <c r="L204" s="160"/>
      <c r="M204" s="160"/>
      <c r="N204" s="145">
        <v>490</v>
      </c>
      <c r="O204" s="162">
        <v>2.8</v>
      </c>
      <c r="P204" s="175"/>
      <c r="Q204" s="30"/>
    </row>
    <row r="205" spans="1:17" s="158" customFormat="1" ht="15.75">
      <c r="A205" s="109"/>
      <c r="B205" s="85" t="s">
        <v>152</v>
      </c>
      <c r="C205" s="102">
        <v>22</v>
      </c>
      <c r="E205" s="195"/>
      <c r="F205" s="160"/>
      <c r="G205" s="160"/>
      <c r="H205" s="160"/>
      <c r="I205" s="160"/>
      <c r="J205" s="160"/>
      <c r="K205" s="160"/>
      <c r="L205" s="160"/>
      <c r="M205" s="160"/>
      <c r="N205" s="145">
        <v>490</v>
      </c>
      <c r="O205" s="162">
        <v>2.8</v>
      </c>
      <c r="P205" s="175"/>
      <c r="Q205" s="30"/>
    </row>
    <row r="206" spans="1:17" s="158" customFormat="1" ht="15.75">
      <c r="A206" s="109"/>
      <c r="B206" s="302" t="s">
        <v>153</v>
      </c>
      <c r="C206" s="102">
        <v>5</v>
      </c>
      <c r="E206" s="195"/>
      <c r="F206" s="160"/>
      <c r="G206" s="195"/>
      <c r="H206" s="160"/>
      <c r="I206" s="160"/>
      <c r="J206" s="160"/>
      <c r="K206" s="160"/>
      <c r="L206" s="160"/>
      <c r="M206" s="160"/>
      <c r="N206" s="145">
        <v>100</v>
      </c>
      <c r="O206" s="162">
        <v>2.5</v>
      </c>
      <c r="P206" s="175"/>
      <c r="Q206" s="30"/>
    </row>
    <row r="207" spans="1:17" s="149" customFormat="1" ht="15.75">
      <c r="A207" s="103" t="s">
        <v>154</v>
      </c>
      <c r="C207" s="169"/>
      <c r="F207" s="303"/>
      <c r="G207" s="303"/>
      <c r="H207" s="152"/>
      <c r="I207" s="153"/>
      <c r="J207" s="153"/>
      <c r="K207" s="153"/>
      <c r="L207" s="153"/>
      <c r="M207" s="153"/>
      <c r="N207" s="153"/>
      <c r="O207" s="153"/>
      <c r="P207" s="175"/>
      <c r="Q207" s="153"/>
    </row>
    <row r="208" spans="1:17" s="158" customFormat="1" ht="15.75">
      <c r="A208" s="109"/>
      <c r="B208" s="301" t="s">
        <v>150</v>
      </c>
      <c r="C208" s="102">
        <v>2.5</v>
      </c>
      <c r="E208" s="195"/>
      <c r="F208" s="160"/>
      <c r="G208" s="160"/>
      <c r="H208" s="160"/>
      <c r="I208" s="160"/>
      <c r="J208" s="160"/>
      <c r="K208" s="160"/>
      <c r="L208" s="160"/>
      <c r="M208" s="160"/>
      <c r="N208" s="145">
        <v>50</v>
      </c>
      <c r="O208" s="162">
        <v>2.5</v>
      </c>
      <c r="P208" s="175"/>
      <c r="Q208" s="30"/>
    </row>
    <row r="209" spans="1:16" s="158" customFormat="1" ht="15.75">
      <c r="A209" s="109"/>
      <c r="B209" s="85" t="s">
        <v>155</v>
      </c>
      <c r="C209" s="102">
        <v>22</v>
      </c>
      <c r="G209" s="195"/>
      <c r="H209" s="160"/>
      <c r="I209" s="160"/>
      <c r="J209" s="160"/>
      <c r="K209" s="160"/>
      <c r="L209" s="160"/>
      <c r="M209" s="160"/>
      <c r="N209" s="145">
        <v>490</v>
      </c>
      <c r="O209" s="162">
        <v>2.8</v>
      </c>
      <c r="P209" s="204"/>
    </row>
    <row r="210" spans="1:16" s="158" customFormat="1" ht="15.75">
      <c r="A210" s="109"/>
      <c r="B210" s="85" t="s">
        <v>156</v>
      </c>
      <c r="C210" s="102">
        <v>49</v>
      </c>
      <c r="G210" s="195"/>
      <c r="H210" s="160"/>
      <c r="I210" s="160"/>
      <c r="J210" s="160"/>
      <c r="K210" s="160"/>
      <c r="L210" s="160"/>
      <c r="M210" s="160"/>
      <c r="N210" s="145">
        <v>1080</v>
      </c>
      <c r="O210" s="162">
        <v>2.8</v>
      </c>
      <c r="P210" s="204"/>
    </row>
    <row r="211" spans="1:16" s="158" customFormat="1" ht="15.75">
      <c r="A211" s="109"/>
      <c r="B211" s="85" t="s">
        <v>157</v>
      </c>
      <c r="C211" s="102">
        <v>7</v>
      </c>
      <c r="G211" s="195"/>
      <c r="H211" s="160"/>
      <c r="I211" s="160"/>
      <c r="J211" s="160"/>
      <c r="K211" s="160"/>
      <c r="L211" s="160"/>
      <c r="M211" s="160"/>
      <c r="N211" s="145">
        <v>224</v>
      </c>
      <c r="O211" s="162">
        <v>4</v>
      </c>
      <c r="P211" s="204"/>
    </row>
    <row r="212" spans="1:17" s="158" customFormat="1" ht="15.75">
      <c r="A212" s="109"/>
      <c r="B212" s="301" t="s">
        <v>150</v>
      </c>
      <c r="C212" s="102">
        <v>2.5</v>
      </c>
      <c r="E212" s="195"/>
      <c r="F212" s="160"/>
      <c r="G212" s="160"/>
      <c r="H212" s="160"/>
      <c r="I212" s="160"/>
      <c r="J212" s="160"/>
      <c r="K212" s="160"/>
      <c r="L212" s="160"/>
      <c r="M212" s="160"/>
      <c r="N212" s="145">
        <v>50</v>
      </c>
      <c r="O212" s="162">
        <v>2.5</v>
      </c>
      <c r="P212" s="175"/>
      <c r="Q212" s="30"/>
    </row>
    <row r="213" spans="1:16" s="158" customFormat="1" ht="15.75">
      <c r="A213" s="109"/>
      <c r="B213" s="85" t="s">
        <v>158</v>
      </c>
      <c r="C213" s="102">
        <v>49</v>
      </c>
      <c r="G213" s="195"/>
      <c r="H213" s="160"/>
      <c r="I213" s="160"/>
      <c r="J213" s="160"/>
      <c r="K213" s="160"/>
      <c r="L213" s="160"/>
      <c r="M213" s="160"/>
      <c r="N213" s="145">
        <v>1080</v>
      </c>
      <c r="O213" s="162">
        <v>2.8</v>
      </c>
      <c r="P213" s="204"/>
    </row>
    <row r="214" spans="1:16" s="149" customFormat="1" ht="15.75">
      <c r="A214" s="103" t="s">
        <v>159</v>
      </c>
      <c r="C214" s="169"/>
      <c r="D214" s="193"/>
      <c r="E214" s="151"/>
      <c r="F214" s="170"/>
      <c r="G214" s="170"/>
      <c r="H214" s="152"/>
      <c r="I214" s="153"/>
      <c r="J214" s="153"/>
      <c r="K214" s="153"/>
      <c r="L214" s="153"/>
      <c r="M214" s="153"/>
      <c r="N214" s="153"/>
      <c r="O214" s="153"/>
      <c r="P214" s="204"/>
    </row>
    <row r="215" spans="1:17" s="158" customFormat="1" ht="15.75">
      <c r="A215" s="109"/>
      <c r="B215" s="301" t="s">
        <v>150</v>
      </c>
      <c r="C215" s="102">
        <v>2.5</v>
      </c>
      <c r="E215" s="195"/>
      <c r="F215" s="160"/>
      <c r="G215" s="160"/>
      <c r="H215" s="160"/>
      <c r="I215" s="160"/>
      <c r="J215" s="160"/>
      <c r="K215" s="160"/>
      <c r="L215" s="160"/>
      <c r="M215" s="160"/>
      <c r="N215" s="145">
        <v>50</v>
      </c>
      <c r="O215" s="162">
        <v>2.5</v>
      </c>
      <c r="P215" s="175"/>
      <c r="Q215" s="30"/>
    </row>
    <row r="216" spans="1:17" s="158" customFormat="1" ht="15.75">
      <c r="A216" s="109"/>
      <c r="B216" s="85" t="s">
        <v>160</v>
      </c>
      <c r="C216" s="102">
        <v>22</v>
      </c>
      <c r="G216" s="195"/>
      <c r="H216" s="160"/>
      <c r="I216" s="160"/>
      <c r="J216" s="160"/>
      <c r="K216" s="160"/>
      <c r="L216" s="160"/>
      <c r="M216" s="160"/>
      <c r="N216" s="145">
        <v>490</v>
      </c>
      <c r="O216" s="162">
        <v>2.8</v>
      </c>
      <c r="P216" s="204"/>
      <c r="Q216" s="30"/>
    </row>
    <row r="217" spans="1:18" s="158" customFormat="1" ht="15.75">
      <c r="A217" s="109"/>
      <c r="B217" s="85" t="s">
        <v>161</v>
      </c>
      <c r="C217" s="102">
        <v>49</v>
      </c>
      <c r="G217" s="195"/>
      <c r="H217" s="160"/>
      <c r="I217" s="160"/>
      <c r="J217" s="160"/>
      <c r="K217" s="160"/>
      <c r="L217" s="160"/>
      <c r="M217" s="160"/>
      <c r="N217" s="145">
        <v>1080</v>
      </c>
      <c r="O217" s="162">
        <v>2.8</v>
      </c>
      <c r="P217" s="204"/>
      <c r="Q217" s="30"/>
      <c r="R217" s="158" t="s">
        <v>146</v>
      </c>
    </row>
    <row r="218" spans="1:17" s="158" customFormat="1" ht="15.75">
      <c r="A218" s="109"/>
      <c r="B218" s="301" t="s">
        <v>150</v>
      </c>
      <c r="C218" s="102">
        <v>2.5</v>
      </c>
      <c r="E218" s="195"/>
      <c r="F218" s="160"/>
      <c r="G218" s="160"/>
      <c r="H218" s="160"/>
      <c r="I218" s="160"/>
      <c r="J218" s="160"/>
      <c r="K218" s="160"/>
      <c r="L218" s="160"/>
      <c r="M218" s="160"/>
      <c r="N218" s="145">
        <v>50</v>
      </c>
      <c r="O218" s="162">
        <v>2.5</v>
      </c>
      <c r="P218" s="175"/>
      <c r="Q218" s="30"/>
    </row>
    <row r="219" spans="1:17" s="158" customFormat="1" ht="15.75">
      <c r="A219" s="282"/>
      <c r="B219" s="85" t="s">
        <v>162</v>
      </c>
      <c r="C219" s="102">
        <v>49</v>
      </c>
      <c r="G219" s="195"/>
      <c r="H219" s="160"/>
      <c r="I219" s="160"/>
      <c r="J219" s="160"/>
      <c r="K219" s="160"/>
      <c r="L219" s="160"/>
      <c r="M219" s="160"/>
      <c r="N219" s="145">
        <v>1080</v>
      </c>
      <c r="O219" s="162">
        <v>2.8</v>
      </c>
      <c r="P219" s="204"/>
      <c r="Q219" s="30"/>
    </row>
    <row r="220" spans="1:16" s="175" customFormat="1" ht="20.25" customHeight="1">
      <c r="A220" s="304"/>
      <c r="B220" s="305"/>
      <c r="C220" s="306"/>
      <c r="D220" s="307"/>
      <c r="E220" s="308"/>
      <c r="F220" s="309"/>
      <c r="G220" s="309"/>
      <c r="H220" s="310"/>
      <c r="I220" s="204"/>
      <c r="J220" s="204"/>
      <c r="K220" s="204"/>
      <c r="L220" s="204"/>
      <c r="M220" s="204"/>
      <c r="N220" s="204"/>
      <c r="O220" s="204"/>
      <c r="P220" s="204"/>
    </row>
    <row r="221" spans="1:18" s="149" customFormat="1" ht="15.75">
      <c r="A221" s="103" t="s">
        <v>163</v>
      </c>
      <c r="C221" s="311"/>
      <c r="D221" s="193"/>
      <c r="E221" s="151"/>
      <c r="F221" s="170"/>
      <c r="G221" s="170"/>
      <c r="H221" s="152"/>
      <c r="I221" s="153"/>
      <c r="J221" s="153"/>
      <c r="K221" s="153"/>
      <c r="L221" s="153"/>
      <c r="M221" s="153"/>
      <c r="N221" s="153"/>
      <c r="O221" s="153"/>
      <c r="P221" s="204"/>
      <c r="Q221" s="153"/>
      <c r="R221" s="153"/>
    </row>
    <row r="222" spans="1:17" s="158" customFormat="1" ht="15.75">
      <c r="A222" s="186"/>
      <c r="B222" s="85" t="s">
        <v>123</v>
      </c>
      <c r="C222" s="174"/>
      <c r="D222" s="177">
        <v>5</v>
      </c>
      <c r="E222" s="195"/>
      <c r="G222" s="160"/>
      <c r="H222" s="160"/>
      <c r="I222" s="160"/>
      <c r="J222" s="160"/>
      <c r="K222" s="160"/>
      <c r="L222" s="160"/>
      <c r="M222" s="160"/>
      <c r="N222" s="160"/>
      <c r="O222" s="160"/>
      <c r="P222" s="175"/>
      <c r="Q222" s="30"/>
    </row>
    <row r="223" spans="1:17" s="189" customFormat="1" ht="15.75">
      <c r="A223" s="186"/>
      <c r="B223" s="187" t="s">
        <v>164</v>
      </c>
      <c r="C223" s="188">
        <v>4</v>
      </c>
      <c r="D223" s="243">
        <v>43</v>
      </c>
      <c r="E223" s="205"/>
      <c r="G223" s="190"/>
      <c r="H223" s="190"/>
      <c r="I223" s="190"/>
      <c r="J223" s="190"/>
      <c r="K223" s="190"/>
      <c r="L223" s="190"/>
      <c r="M223" s="160"/>
      <c r="N223" s="199">
        <f>8*O223*C223</f>
        <v>96</v>
      </c>
      <c r="O223" s="191">
        <v>3</v>
      </c>
      <c r="P223" s="192"/>
      <c r="Q223" s="30"/>
    </row>
    <row r="224" spans="1:17" s="189" customFormat="1" ht="15.75">
      <c r="A224" s="109"/>
      <c r="B224" s="187" t="s">
        <v>165</v>
      </c>
      <c r="C224" s="188">
        <v>8</v>
      </c>
      <c r="D224" s="243">
        <v>6</v>
      </c>
      <c r="E224" s="205"/>
      <c r="G224" s="190"/>
      <c r="H224" s="190"/>
      <c r="I224" s="190"/>
      <c r="J224" s="190"/>
      <c r="K224" s="190"/>
      <c r="L224" s="190"/>
      <c r="M224" s="190"/>
      <c r="N224" s="199">
        <f>8*O224*C224</f>
        <v>128</v>
      </c>
      <c r="O224" s="191">
        <v>2</v>
      </c>
      <c r="P224" s="192"/>
      <c r="Q224" s="30"/>
    </row>
    <row r="225" spans="1:17" s="158" customFormat="1" ht="15.75">
      <c r="A225" s="186"/>
      <c r="B225" s="85" t="s">
        <v>166</v>
      </c>
      <c r="C225" s="102">
        <v>2</v>
      </c>
      <c r="D225" s="160"/>
      <c r="E225" s="195"/>
      <c r="G225" s="160"/>
      <c r="H225" s="160"/>
      <c r="I225" s="160"/>
      <c r="J225" s="160"/>
      <c r="K225" s="160"/>
      <c r="L225" s="160"/>
      <c r="M225" s="190"/>
      <c r="N225" s="145">
        <f>8*O225*C225</f>
        <v>40</v>
      </c>
      <c r="O225" s="162">
        <v>2.5</v>
      </c>
      <c r="P225" s="175"/>
      <c r="Q225" s="30"/>
    </row>
    <row r="226" spans="1:17" s="158" customFormat="1" ht="15.75">
      <c r="A226" s="186"/>
      <c r="B226" s="85" t="s">
        <v>167</v>
      </c>
      <c r="C226" s="102">
        <v>4</v>
      </c>
      <c r="D226" s="160"/>
      <c r="E226" s="195"/>
      <c r="G226" s="160"/>
      <c r="H226" s="160"/>
      <c r="I226" s="160"/>
      <c r="J226" s="160"/>
      <c r="K226" s="160"/>
      <c r="L226" s="160"/>
      <c r="M226" s="190"/>
      <c r="N226" s="145">
        <v>64</v>
      </c>
      <c r="O226" s="162">
        <v>2</v>
      </c>
      <c r="P226" s="175"/>
      <c r="Q226" s="30"/>
    </row>
    <row r="227" spans="1:17" s="189" customFormat="1" ht="15.75">
      <c r="A227" s="186"/>
      <c r="B227" s="187" t="s">
        <v>168</v>
      </c>
      <c r="C227" s="188">
        <v>4</v>
      </c>
      <c r="D227" s="243">
        <v>10</v>
      </c>
      <c r="E227" s="205"/>
      <c r="G227" s="190"/>
      <c r="H227" s="190"/>
      <c r="I227" s="190"/>
      <c r="J227" s="190"/>
      <c r="K227" s="190"/>
      <c r="L227" s="190"/>
      <c r="M227" s="160"/>
      <c r="N227" s="199">
        <f>8*O227*C227</f>
        <v>112</v>
      </c>
      <c r="O227" s="191">
        <v>3.5</v>
      </c>
      <c r="P227" s="192"/>
      <c r="Q227" s="30"/>
    </row>
    <row r="228" spans="1:17" s="158" customFormat="1" ht="15.75">
      <c r="A228" s="186"/>
      <c r="B228" s="312" t="s">
        <v>169</v>
      </c>
      <c r="C228" s="102">
        <v>7</v>
      </c>
      <c r="D228" s="160"/>
      <c r="E228" s="195"/>
      <c r="G228" s="160"/>
      <c r="H228" s="160"/>
      <c r="I228" s="160"/>
      <c r="J228" s="160"/>
      <c r="K228" s="160"/>
      <c r="L228" s="160"/>
      <c r="M228" s="190"/>
      <c r="N228" s="145">
        <v>180</v>
      </c>
      <c r="O228" s="162">
        <v>3.21</v>
      </c>
      <c r="P228" s="175"/>
      <c r="Q228" s="30"/>
    </row>
    <row r="229" spans="1:17" s="158" customFormat="1" ht="15.75">
      <c r="A229" s="186"/>
      <c r="B229" s="312" t="s">
        <v>170</v>
      </c>
      <c r="C229" s="102">
        <v>7</v>
      </c>
      <c r="D229" s="160"/>
      <c r="E229" s="195"/>
      <c r="G229" s="160"/>
      <c r="H229" s="160"/>
      <c r="I229" s="160"/>
      <c r="J229" s="160"/>
      <c r="K229" s="160"/>
      <c r="L229" s="160"/>
      <c r="M229" s="190"/>
      <c r="N229" s="145">
        <v>140</v>
      </c>
      <c r="O229" s="162">
        <v>2.5</v>
      </c>
      <c r="P229" s="175"/>
      <c r="Q229" s="30"/>
    </row>
    <row r="230" spans="2:15" s="52" customFormat="1" ht="15">
      <c r="B230" s="313" t="s">
        <v>171</v>
      </c>
      <c r="C230" s="314">
        <v>7</v>
      </c>
      <c r="G230" s="87"/>
      <c r="H230" s="88"/>
      <c r="I230" s="88"/>
      <c r="J230" s="88"/>
      <c r="K230" s="88"/>
      <c r="L230" s="88"/>
      <c r="M230" s="88"/>
      <c r="N230" s="89">
        <v>130</v>
      </c>
      <c r="O230" s="315">
        <v>2.5</v>
      </c>
    </row>
    <row r="231" spans="1:17" s="189" customFormat="1" ht="15.75">
      <c r="A231" s="186"/>
      <c r="B231" s="187" t="s">
        <v>172</v>
      </c>
      <c r="C231" s="188">
        <v>5</v>
      </c>
      <c r="D231" s="243">
        <v>2</v>
      </c>
      <c r="E231" s="205"/>
      <c r="G231" s="190"/>
      <c r="H231" s="190"/>
      <c r="I231" s="190"/>
      <c r="J231" s="190"/>
      <c r="K231" s="190"/>
      <c r="L231" s="190"/>
      <c r="M231" s="190"/>
      <c r="N231" s="199">
        <f>8*O231*C231</f>
        <v>100</v>
      </c>
      <c r="O231" s="191">
        <v>2.5</v>
      </c>
      <c r="P231" s="192"/>
      <c r="Q231" s="30"/>
    </row>
    <row r="232" spans="1:17" s="189" customFormat="1" ht="15.75">
      <c r="A232" s="109"/>
      <c r="B232" s="187" t="s">
        <v>173</v>
      </c>
      <c r="C232" s="188">
        <v>4</v>
      </c>
      <c r="D232" s="243">
        <v>10</v>
      </c>
      <c r="E232" s="205"/>
      <c r="G232" s="190"/>
      <c r="H232" s="190"/>
      <c r="I232" s="190"/>
      <c r="J232" s="190"/>
      <c r="K232" s="190"/>
      <c r="L232" s="190"/>
      <c r="M232" s="190"/>
      <c r="N232" s="199">
        <f>8*O232*C232</f>
        <v>80</v>
      </c>
      <c r="O232" s="191">
        <v>2.5</v>
      </c>
      <c r="P232" s="192"/>
      <c r="Q232" s="30"/>
    </row>
    <row r="233" spans="1:17" s="158" customFormat="1" ht="15.75">
      <c r="A233" s="109"/>
      <c r="B233" s="316" t="s">
        <v>174</v>
      </c>
      <c r="C233" s="317"/>
      <c r="D233" s="318"/>
      <c r="E233" s="319"/>
      <c r="F233" s="319"/>
      <c r="G233" s="318"/>
      <c r="H233" s="318"/>
      <c r="I233" s="318"/>
      <c r="J233" s="318"/>
      <c r="K233" s="318"/>
      <c r="L233" s="318"/>
      <c r="M233" s="318"/>
      <c r="N233" s="318"/>
      <c r="O233" s="320"/>
      <c r="P233" s="321"/>
      <c r="Q233" s="30"/>
    </row>
    <row r="234" spans="1:17" s="158" customFormat="1" ht="15.75">
      <c r="A234" s="109"/>
      <c r="B234" s="85" t="s">
        <v>175</v>
      </c>
      <c r="C234" s="102">
        <v>3</v>
      </c>
      <c r="D234" s="160"/>
      <c r="E234" s="195"/>
      <c r="G234" s="160"/>
      <c r="H234" s="160"/>
      <c r="I234" s="160"/>
      <c r="J234" s="160"/>
      <c r="K234" s="160"/>
      <c r="L234" s="160"/>
      <c r="M234" s="160"/>
      <c r="N234" s="145">
        <f aca="true" t="shared" si="5" ref="N234:N247">8*O234*C234</f>
        <v>60</v>
      </c>
      <c r="O234" s="162">
        <v>2.5</v>
      </c>
      <c r="P234" s="175"/>
      <c r="Q234" s="30"/>
    </row>
    <row r="235" spans="1:17" s="158" customFormat="1" ht="15.75">
      <c r="A235" s="109"/>
      <c r="B235" s="85" t="s">
        <v>176</v>
      </c>
      <c r="C235" s="102">
        <v>2</v>
      </c>
      <c r="D235" s="160"/>
      <c r="E235" s="195"/>
      <c r="G235" s="160"/>
      <c r="H235" s="160"/>
      <c r="I235" s="160"/>
      <c r="J235" s="160"/>
      <c r="K235" s="160"/>
      <c r="L235" s="160"/>
      <c r="M235" s="160"/>
      <c r="N235" s="145">
        <f t="shared" si="5"/>
        <v>40</v>
      </c>
      <c r="O235" s="162">
        <v>2.5</v>
      </c>
      <c r="P235" s="175"/>
      <c r="Q235" s="30"/>
    </row>
    <row r="236" spans="1:17" s="158" customFormat="1" ht="15.75">
      <c r="A236" s="109"/>
      <c r="B236" s="85" t="s">
        <v>177</v>
      </c>
      <c r="C236" s="102">
        <v>4</v>
      </c>
      <c r="D236" s="177">
        <v>8</v>
      </c>
      <c r="E236" s="195"/>
      <c r="G236" s="160"/>
      <c r="H236" s="160"/>
      <c r="I236" s="160"/>
      <c r="J236" s="160"/>
      <c r="K236" s="160"/>
      <c r="L236" s="160"/>
      <c r="M236" s="160"/>
      <c r="N236" s="145">
        <f t="shared" si="5"/>
        <v>80</v>
      </c>
      <c r="O236" s="162">
        <v>2.5</v>
      </c>
      <c r="P236" s="175"/>
      <c r="Q236" s="30"/>
    </row>
    <row r="237" spans="1:17" s="158" customFormat="1" ht="15.75">
      <c r="A237" s="109"/>
      <c r="B237" s="85" t="s">
        <v>178</v>
      </c>
      <c r="C237" s="102">
        <v>3</v>
      </c>
      <c r="E237" s="195"/>
      <c r="F237" s="160"/>
      <c r="G237" s="160"/>
      <c r="H237" s="160"/>
      <c r="I237" s="160"/>
      <c r="J237" s="160"/>
      <c r="K237" s="160"/>
      <c r="L237" s="160"/>
      <c r="M237" s="160"/>
      <c r="N237" s="145">
        <f t="shared" si="5"/>
        <v>60</v>
      </c>
      <c r="O237" s="162">
        <v>2.5</v>
      </c>
      <c r="P237" s="175"/>
      <c r="Q237" s="30"/>
    </row>
    <row r="238" spans="1:17" s="158" customFormat="1" ht="15.75">
      <c r="A238" s="109"/>
      <c r="B238" s="85" t="s">
        <v>179</v>
      </c>
      <c r="C238" s="102">
        <v>3</v>
      </c>
      <c r="E238" s="195"/>
      <c r="F238" s="160"/>
      <c r="G238" s="160"/>
      <c r="H238" s="160"/>
      <c r="I238" s="160"/>
      <c r="J238" s="160"/>
      <c r="K238" s="160"/>
      <c r="L238" s="160"/>
      <c r="M238" s="160"/>
      <c r="N238" s="145">
        <f t="shared" si="5"/>
        <v>60</v>
      </c>
      <c r="O238" s="162">
        <v>2.5</v>
      </c>
      <c r="P238" s="175"/>
      <c r="Q238" s="30"/>
    </row>
    <row r="239" spans="1:17" s="158" customFormat="1" ht="15.75">
      <c r="A239" s="109"/>
      <c r="B239" s="85" t="s">
        <v>180</v>
      </c>
      <c r="C239" s="174">
        <v>3</v>
      </c>
      <c r="D239" s="146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>
        <f t="shared" si="5"/>
        <v>60</v>
      </c>
      <c r="O239" s="162">
        <v>2.5</v>
      </c>
      <c r="P239" s="175"/>
      <c r="Q239" s="30"/>
    </row>
    <row r="240" spans="1:17" s="158" customFormat="1" ht="15.75">
      <c r="A240" s="109"/>
      <c r="B240" s="85" t="s">
        <v>181</v>
      </c>
      <c r="C240" s="174">
        <v>3</v>
      </c>
      <c r="D240" s="146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>
        <f t="shared" si="5"/>
        <v>60</v>
      </c>
      <c r="O240" s="162">
        <v>2.5</v>
      </c>
      <c r="P240" s="175"/>
      <c r="Q240" s="30"/>
    </row>
    <row r="241" spans="1:17" s="158" customFormat="1" ht="15.75">
      <c r="A241" s="109"/>
      <c r="B241" s="85" t="s">
        <v>182</v>
      </c>
      <c r="C241" s="174">
        <v>2</v>
      </c>
      <c r="D241" s="146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>
        <f t="shared" si="5"/>
        <v>40</v>
      </c>
      <c r="O241" s="162">
        <v>2.5</v>
      </c>
      <c r="P241" s="175"/>
      <c r="Q241" s="30"/>
    </row>
    <row r="242" spans="1:17" s="158" customFormat="1" ht="15.75">
      <c r="A242" s="109"/>
      <c r="B242" s="85" t="s">
        <v>183</v>
      </c>
      <c r="C242" s="102">
        <v>40</v>
      </c>
      <c r="E242" s="195"/>
      <c r="F242" s="160"/>
      <c r="G242" s="160"/>
      <c r="H242" s="160"/>
      <c r="I242" s="160"/>
      <c r="J242" s="160"/>
      <c r="K242" s="160"/>
      <c r="L242" s="160"/>
      <c r="M242" s="160"/>
      <c r="N242" s="145">
        <f t="shared" si="5"/>
        <v>800</v>
      </c>
      <c r="O242" s="162">
        <v>2.5</v>
      </c>
      <c r="P242" s="175"/>
      <c r="Q242" s="30"/>
    </row>
    <row r="243" spans="1:17" s="158" customFormat="1" ht="15.75">
      <c r="A243" s="109"/>
      <c r="B243" s="85" t="s">
        <v>184</v>
      </c>
      <c r="C243" s="102">
        <v>2</v>
      </c>
      <c r="E243" s="195"/>
      <c r="F243" s="160"/>
      <c r="G243" s="160"/>
      <c r="H243" s="160"/>
      <c r="I243" s="160"/>
      <c r="J243" s="160"/>
      <c r="K243" s="160"/>
      <c r="L243" s="160"/>
      <c r="M243" s="160"/>
      <c r="N243" s="145">
        <f t="shared" si="5"/>
        <v>40</v>
      </c>
      <c r="O243" s="162">
        <v>2.5</v>
      </c>
      <c r="P243" s="175"/>
      <c r="Q243" s="30"/>
    </row>
    <row r="244" spans="1:17" s="158" customFormat="1" ht="15.75">
      <c r="A244" s="109"/>
      <c r="B244" s="85" t="s">
        <v>185</v>
      </c>
      <c r="C244" s="102">
        <v>1</v>
      </c>
      <c r="E244" s="195"/>
      <c r="F244" s="160"/>
      <c r="G244" s="160"/>
      <c r="H244" s="160"/>
      <c r="I244" s="160"/>
      <c r="J244" s="160"/>
      <c r="K244" s="160"/>
      <c r="L244" s="160"/>
      <c r="M244" s="160"/>
      <c r="N244" s="145">
        <f t="shared" si="5"/>
        <v>20</v>
      </c>
      <c r="O244" s="162">
        <v>2.5</v>
      </c>
      <c r="P244" s="175"/>
      <c r="Q244" s="30"/>
    </row>
    <row r="245" spans="1:17" s="158" customFormat="1" ht="15.75">
      <c r="A245" s="109"/>
      <c r="B245" s="85" t="s">
        <v>186</v>
      </c>
      <c r="C245" s="174">
        <v>5</v>
      </c>
      <c r="E245" s="195"/>
      <c r="F245" s="160"/>
      <c r="G245" s="160"/>
      <c r="H245" s="160"/>
      <c r="I245" s="160"/>
      <c r="J245" s="160"/>
      <c r="K245" s="160"/>
      <c r="L245" s="160"/>
      <c r="M245" s="145"/>
      <c r="N245" s="145">
        <f t="shared" si="5"/>
        <v>100</v>
      </c>
      <c r="O245" s="162">
        <v>2.5</v>
      </c>
      <c r="P245" s="175"/>
      <c r="Q245" s="30"/>
    </row>
    <row r="246" spans="1:17" s="158" customFormat="1" ht="15.75">
      <c r="A246" s="109"/>
      <c r="B246" s="85" t="s">
        <v>187</v>
      </c>
      <c r="C246" s="174">
        <v>5</v>
      </c>
      <c r="E246" s="195"/>
      <c r="F246" s="160"/>
      <c r="G246" s="160"/>
      <c r="H246" s="160"/>
      <c r="I246" s="160"/>
      <c r="J246" s="160"/>
      <c r="K246" s="160"/>
      <c r="L246" s="160"/>
      <c r="M246" s="145"/>
      <c r="N246" s="145">
        <f t="shared" si="5"/>
        <v>100</v>
      </c>
      <c r="O246" s="162">
        <v>2.5</v>
      </c>
      <c r="P246" s="175"/>
      <c r="Q246" s="30"/>
    </row>
    <row r="247" spans="1:17" s="158" customFormat="1" ht="15.75">
      <c r="A247" s="109"/>
      <c r="B247" s="85" t="s">
        <v>188</v>
      </c>
      <c r="C247" s="174">
        <v>5</v>
      </c>
      <c r="E247" s="195"/>
      <c r="F247" s="160"/>
      <c r="G247" s="160"/>
      <c r="H247" s="160"/>
      <c r="I247" s="160"/>
      <c r="J247" s="160"/>
      <c r="K247" s="160"/>
      <c r="L247" s="160"/>
      <c r="M247" s="145"/>
      <c r="N247" s="145">
        <f t="shared" si="5"/>
        <v>200</v>
      </c>
      <c r="O247" s="162">
        <v>5</v>
      </c>
      <c r="P247" s="175"/>
      <c r="Q247" s="30"/>
    </row>
    <row r="248" spans="1:18" s="149" customFormat="1" ht="15.75">
      <c r="A248" s="322"/>
      <c r="B248" s="103" t="s">
        <v>189</v>
      </c>
      <c r="C248" s="323"/>
      <c r="D248" s="193"/>
      <c r="E248" s="151"/>
      <c r="F248" s="170"/>
      <c r="G248" s="170"/>
      <c r="H248" s="152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</row>
    <row r="249" spans="1:18" s="158" customFormat="1" ht="15.75">
      <c r="A249" s="109"/>
      <c r="B249" s="316" t="s">
        <v>190</v>
      </c>
      <c r="C249" s="317">
        <v>4</v>
      </c>
      <c r="D249" s="324"/>
      <c r="E249" s="325"/>
      <c r="F249" s="325"/>
      <c r="G249" s="319"/>
      <c r="H249" s="318"/>
      <c r="I249" s="318"/>
      <c r="J249" s="318"/>
      <c r="K249" s="318"/>
      <c r="L249" s="318"/>
      <c r="M249" s="318"/>
      <c r="N249" s="318"/>
      <c r="O249" s="318"/>
      <c r="P249" s="318"/>
      <c r="Q249" s="318"/>
      <c r="R249" s="318"/>
    </row>
    <row r="250" spans="1:17" s="158" customFormat="1" ht="15.75">
      <c r="A250" s="186"/>
      <c r="B250" s="312" t="s">
        <v>170</v>
      </c>
      <c r="C250" s="102">
        <v>7</v>
      </c>
      <c r="D250" s="160"/>
      <c r="E250" s="195"/>
      <c r="G250" s="160"/>
      <c r="H250" s="160"/>
      <c r="I250" s="160"/>
      <c r="J250" s="160"/>
      <c r="K250" s="160"/>
      <c r="L250" s="160"/>
      <c r="M250" s="190"/>
      <c r="N250" s="145">
        <v>140</v>
      </c>
      <c r="O250" s="162">
        <v>2.5</v>
      </c>
      <c r="P250" s="175"/>
      <c r="Q250" s="30"/>
    </row>
    <row r="251" spans="2:15" s="52" customFormat="1" ht="15">
      <c r="B251" s="313" t="s">
        <v>171</v>
      </c>
      <c r="C251" s="314">
        <v>7</v>
      </c>
      <c r="G251" s="87"/>
      <c r="H251" s="88"/>
      <c r="I251" s="88"/>
      <c r="J251" s="88"/>
      <c r="K251" s="88"/>
      <c r="L251" s="88"/>
      <c r="M251" s="88"/>
      <c r="N251" s="89">
        <v>130</v>
      </c>
      <c r="O251" s="315">
        <v>2.5</v>
      </c>
    </row>
    <row r="252" spans="1:17" s="189" customFormat="1" ht="15.75">
      <c r="A252" s="186"/>
      <c r="B252" s="187" t="s">
        <v>172</v>
      </c>
      <c r="C252" s="188">
        <v>5</v>
      </c>
      <c r="D252" s="243">
        <v>2</v>
      </c>
      <c r="E252" s="205"/>
      <c r="G252" s="190"/>
      <c r="H252" s="190"/>
      <c r="I252" s="190"/>
      <c r="J252" s="190"/>
      <c r="K252" s="190"/>
      <c r="L252" s="190"/>
      <c r="M252" s="190"/>
      <c r="N252" s="199">
        <f aca="true" t="shared" si="6" ref="N252:N266">8*O252*C252</f>
        <v>100</v>
      </c>
      <c r="O252" s="191">
        <v>2.5</v>
      </c>
      <c r="P252" s="192"/>
      <c r="Q252" s="30"/>
    </row>
    <row r="253" spans="1:17" s="158" customFormat="1" ht="15.75">
      <c r="A253" s="109"/>
      <c r="B253" s="85" t="s">
        <v>191</v>
      </c>
      <c r="C253" s="102">
        <v>3</v>
      </c>
      <c r="G253" s="195"/>
      <c r="H253" s="160"/>
      <c r="I253" s="160"/>
      <c r="J253" s="160"/>
      <c r="K253" s="160"/>
      <c r="L253" s="160"/>
      <c r="M253" s="160"/>
      <c r="N253" s="145">
        <f t="shared" si="6"/>
        <v>60</v>
      </c>
      <c r="O253" s="162">
        <v>2.5</v>
      </c>
      <c r="P253" s="175"/>
      <c r="Q253" s="30"/>
    </row>
    <row r="254" spans="1:17" s="158" customFormat="1" ht="15.75">
      <c r="A254" s="109"/>
      <c r="B254" s="85" t="s">
        <v>192</v>
      </c>
      <c r="C254" s="174">
        <v>1</v>
      </c>
      <c r="D254" s="146"/>
      <c r="E254" s="146"/>
      <c r="F254" s="146"/>
      <c r="G254" s="144"/>
      <c r="H254" s="145"/>
      <c r="I254" s="145"/>
      <c r="J254" s="145"/>
      <c r="K254" s="145"/>
      <c r="L254" s="145"/>
      <c r="M254" s="145"/>
      <c r="N254" s="145">
        <f t="shared" si="6"/>
        <v>20</v>
      </c>
      <c r="O254" s="162">
        <v>2.5</v>
      </c>
      <c r="P254" s="175"/>
      <c r="Q254" s="30"/>
    </row>
    <row r="255" spans="1:17" s="158" customFormat="1" ht="15.75">
      <c r="A255" s="109"/>
      <c r="B255" s="85" t="s">
        <v>177</v>
      </c>
      <c r="C255" s="102">
        <v>4</v>
      </c>
      <c r="G255" s="195"/>
      <c r="H255" s="160"/>
      <c r="I255" s="160"/>
      <c r="J255" s="160"/>
      <c r="K255" s="160"/>
      <c r="L255" s="160"/>
      <c r="M255" s="160"/>
      <c r="N255" s="145">
        <f t="shared" si="6"/>
        <v>80</v>
      </c>
      <c r="O255" s="162">
        <v>2.5</v>
      </c>
      <c r="P255" s="175"/>
      <c r="Q255" s="30"/>
    </row>
    <row r="256" spans="1:17" s="158" customFormat="1" ht="15.75">
      <c r="A256" s="109"/>
      <c r="B256" s="85" t="s">
        <v>178</v>
      </c>
      <c r="C256" s="102">
        <v>3</v>
      </c>
      <c r="G256" s="195"/>
      <c r="H256" s="160"/>
      <c r="I256" s="160"/>
      <c r="J256" s="160"/>
      <c r="K256" s="160"/>
      <c r="L256" s="160"/>
      <c r="M256" s="160"/>
      <c r="N256" s="145">
        <f t="shared" si="6"/>
        <v>60</v>
      </c>
      <c r="O256" s="162">
        <v>2.5</v>
      </c>
      <c r="P256" s="175"/>
      <c r="Q256" s="30"/>
    </row>
    <row r="257" spans="1:17" s="158" customFormat="1" ht="15.75">
      <c r="A257" s="109"/>
      <c r="B257" s="85" t="s">
        <v>193</v>
      </c>
      <c r="C257" s="102">
        <v>3</v>
      </c>
      <c r="G257" s="195"/>
      <c r="H257" s="160"/>
      <c r="I257" s="160"/>
      <c r="J257" s="160"/>
      <c r="K257" s="160"/>
      <c r="L257" s="160"/>
      <c r="M257" s="160"/>
      <c r="N257" s="145">
        <f t="shared" si="6"/>
        <v>60</v>
      </c>
      <c r="O257" s="162">
        <v>2.5</v>
      </c>
      <c r="P257" s="175"/>
      <c r="Q257" s="30"/>
    </row>
    <row r="258" spans="1:17" s="158" customFormat="1" ht="15.75">
      <c r="A258" s="109"/>
      <c r="B258" s="85" t="s">
        <v>180</v>
      </c>
      <c r="C258" s="174">
        <v>3</v>
      </c>
      <c r="D258" s="146"/>
      <c r="E258" s="146"/>
      <c r="F258" s="146"/>
      <c r="G258" s="144"/>
      <c r="H258" s="145"/>
      <c r="I258" s="145"/>
      <c r="J258" s="145"/>
      <c r="K258" s="145"/>
      <c r="L258" s="145"/>
      <c r="M258" s="145"/>
      <c r="N258" s="145">
        <f t="shared" si="6"/>
        <v>60</v>
      </c>
      <c r="O258" s="162">
        <v>2.5</v>
      </c>
      <c r="P258" s="175"/>
      <c r="Q258" s="30"/>
    </row>
    <row r="259" spans="1:17" s="158" customFormat="1" ht="15.75">
      <c r="A259" s="109"/>
      <c r="B259" s="85" t="s">
        <v>181</v>
      </c>
      <c r="C259" s="174">
        <v>3</v>
      </c>
      <c r="D259" s="146"/>
      <c r="E259" s="146"/>
      <c r="F259" s="146"/>
      <c r="G259" s="144"/>
      <c r="H259" s="145"/>
      <c r="I259" s="145"/>
      <c r="J259" s="145"/>
      <c r="K259" s="145"/>
      <c r="L259" s="145"/>
      <c r="M259" s="145"/>
      <c r="N259" s="145">
        <f t="shared" si="6"/>
        <v>60</v>
      </c>
      <c r="O259" s="162">
        <v>2.5</v>
      </c>
      <c r="P259" s="175"/>
      <c r="Q259" s="30"/>
    </row>
    <row r="260" spans="1:17" s="158" customFormat="1" ht="15.75">
      <c r="A260" s="109"/>
      <c r="B260" s="85" t="s">
        <v>182</v>
      </c>
      <c r="C260" s="174">
        <v>2</v>
      </c>
      <c r="D260" s="146"/>
      <c r="E260" s="146"/>
      <c r="F260" s="146"/>
      <c r="G260" s="144"/>
      <c r="H260" s="145"/>
      <c r="I260" s="145"/>
      <c r="J260" s="145"/>
      <c r="K260" s="145"/>
      <c r="L260" s="145"/>
      <c r="M260" s="145"/>
      <c r="N260" s="145">
        <f t="shared" si="6"/>
        <v>40</v>
      </c>
      <c r="O260" s="162">
        <v>2.5</v>
      </c>
      <c r="P260" s="175"/>
      <c r="Q260" s="30"/>
    </row>
    <row r="261" spans="1:17" s="158" customFormat="1" ht="15.75">
      <c r="A261" s="109"/>
      <c r="B261" s="85" t="s">
        <v>183</v>
      </c>
      <c r="C261" s="102">
        <v>35</v>
      </c>
      <c r="G261" s="195"/>
      <c r="H261" s="160"/>
      <c r="I261" s="160"/>
      <c r="J261" s="160"/>
      <c r="K261" s="160"/>
      <c r="L261" s="160"/>
      <c r="M261" s="160"/>
      <c r="N261" s="145">
        <f t="shared" si="6"/>
        <v>700</v>
      </c>
      <c r="O261" s="162">
        <v>2.5</v>
      </c>
      <c r="P261" s="175"/>
      <c r="Q261" s="30"/>
    </row>
    <row r="262" spans="1:17" s="158" customFormat="1" ht="15.75">
      <c r="A262" s="109"/>
      <c r="B262" s="85" t="s">
        <v>184</v>
      </c>
      <c r="C262" s="102">
        <v>3</v>
      </c>
      <c r="G262" s="195"/>
      <c r="H262" s="160"/>
      <c r="I262" s="160"/>
      <c r="J262" s="160"/>
      <c r="K262" s="160"/>
      <c r="L262" s="160"/>
      <c r="M262" s="160"/>
      <c r="N262" s="145">
        <f t="shared" si="6"/>
        <v>60</v>
      </c>
      <c r="O262" s="162">
        <v>2.5</v>
      </c>
      <c r="P262" s="175"/>
      <c r="Q262" s="30"/>
    </row>
    <row r="263" spans="1:17" s="158" customFormat="1" ht="15.75">
      <c r="A263" s="109"/>
      <c r="B263" s="85" t="s">
        <v>185</v>
      </c>
      <c r="C263" s="102">
        <v>1</v>
      </c>
      <c r="G263" s="195"/>
      <c r="H263" s="160"/>
      <c r="I263" s="160"/>
      <c r="J263" s="160"/>
      <c r="K263" s="160"/>
      <c r="L263" s="160"/>
      <c r="M263" s="160"/>
      <c r="N263" s="145">
        <f t="shared" si="6"/>
        <v>20</v>
      </c>
      <c r="O263" s="162">
        <v>2.5</v>
      </c>
      <c r="P263" s="175"/>
      <c r="Q263" s="30"/>
    </row>
    <row r="264" spans="1:17" s="158" customFormat="1" ht="15.75">
      <c r="A264" s="109"/>
      <c r="B264" s="85" t="s">
        <v>186</v>
      </c>
      <c r="C264" s="174">
        <v>2</v>
      </c>
      <c r="D264" s="146"/>
      <c r="E264" s="146"/>
      <c r="F264" s="146"/>
      <c r="G264" s="144"/>
      <c r="H264" s="145"/>
      <c r="I264" s="145"/>
      <c r="J264" s="145"/>
      <c r="K264" s="145"/>
      <c r="L264" s="145"/>
      <c r="M264" s="145"/>
      <c r="N264" s="145">
        <f t="shared" si="6"/>
        <v>40</v>
      </c>
      <c r="O264" s="162">
        <v>2.5</v>
      </c>
      <c r="P264" s="175"/>
      <c r="Q264" s="30"/>
    </row>
    <row r="265" spans="1:17" s="158" customFormat="1" ht="15.75">
      <c r="A265" s="109"/>
      <c r="B265" s="85" t="s">
        <v>187</v>
      </c>
      <c r="C265" s="174">
        <v>2</v>
      </c>
      <c r="D265" s="146"/>
      <c r="E265" s="146"/>
      <c r="F265" s="146"/>
      <c r="G265" s="144"/>
      <c r="H265" s="145"/>
      <c r="I265" s="145"/>
      <c r="J265" s="145"/>
      <c r="K265" s="145"/>
      <c r="L265" s="145"/>
      <c r="M265" s="145"/>
      <c r="N265" s="145">
        <f t="shared" si="6"/>
        <v>64</v>
      </c>
      <c r="O265" s="162">
        <v>4</v>
      </c>
      <c r="P265" s="175"/>
      <c r="Q265" s="30"/>
    </row>
    <row r="266" spans="1:17" s="158" customFormat="1" ht="15.75">
      <c r="A266" s="109"/>
      <c r="B266" s="85" t="s">
        <v>188</v>
      </c>
      <c r="C266" s="174">
        <v>1</v>
      </c>
      <c r="D266" s="146"/>
      <c r="E266" s="146"/>
      <c r="F266" s="146"/>
      <c r="G266" s="144"/>
      <c r="H266" s="145"/>
      <c r="I266" s="145"/>
      <c r="J266" s="145"/>
      <c r="K266" s="145"/>
      <c r="L266" s="145"/>
      <c r="M266" s="145"/>
      <c r="N266" s="145">
        <f t="shared" si="6"/>
        <v>48</v>
      </c>
      <c r="O266" s="162">
        <v>6</v>
      </c>
      <c r="P266" s="175"/>
      <c r="Q266" s="30"/>
    </row>
    <row r="267" spans="1:18" s="149" customFormat="1" ht="15.75">
      <c r="A267" s="322"/>
      <c r="B267" s="103" t="s">
        <v>194</v>
      </c>
      <c r="C267" s="169"/>
      <c r="D267" s="168"/>
      <c r="E267" s="151"/>
      <c r="F267" s="170"/>
      <c r="G267" s="170"/>
      <c r="H267" s="152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</row>
    <row r="268" spans="1:18" s="158" customFormat="1" ht="15.75">
      <c r="A268" s="109"/>
      <c r="B268" s="316" t="s">
        <v>195</v>
      </c>
      <c r="C268" s="326">
        <v>3</v>
      </c>
      <c r="D268" s="325"/>
      <c r="E268" s="324"/>
      <c r="F268" s="324"/>
      <c r="G268" s="319"/>
      <c r="H268" s="318"/>
      <c r="I268" s="318"/>
      <c r="J268" s="318"/>
      <c r="K268" s="318"/>
      <c r="L268" s="318"/>
      <c r="M268" s="318"/>
      <c r="N268" s="318"/>
      <c r="O268" s="318"/>
      <c r="P268" s="318"/>
      <c r="Q268" s="327"/>
      <c r="R268" s="327"/>
    </row>
    <row r="269" spans="1:17" s="158" customFormat="1" ht="15.75">
      <c r="A269" s="186"/>
      <c r="B269" s="312" t="s">
        <v>170</v>
      </c>
      <c r="C269" s="102">
        <v>7</v>
      </c>
      <c r="D269" s="160"/>
      <c r="E269" s="195"/>
      <c r="G269" s="160"/>
      <c r="H269" s="160"/>
      <c r="I269" s="160"/>
      <c r="J269" s="160"/>
      <c r="K269" s="160"/>
      <c r="L269" s="160"/>
      <c r="M269" s="190"/>
      <c r="N269" s="145">
        <v>140</v>
      </c>
      <c r="O269" s="162">
        <v>2.5</v>
      </c>
      <c r="P269" s="175"/>
      <c r="Q269" s="30"/>
    </row>
    <row r="270" spans="2:15" s="52" customFormat="1" ht="15">
      <c r="B270" s="313" t="s">
        <v>171</v>
      </c>
      <c r="C270" s="314">
        <v>7</v>
      </c>
      <c r="G270" s="87"/>
      <c r="H270" s="88"/>
      <c r="I270" s="88"/>
      <c r="J270" s="88"/>
      <c r="K270" s="88"/>
      <c r="L270" s="88"/>
      <c r="M270" s="88"/>
      <c r="N270" s="89">
        <v>130</v>
      </c>
      <c r="O270" s="315">
        <v>2.5</v>
      </c>
    </row>
    <row r="271" spans="1:17" s="189" customFormat="1" ht="15.75">
      <c r="A271" s="186"/>
      <c r="B271" s="187" t="s">
        <v>172</v>
      </c>
      <c r="C271" s="188">
        <v>5</v>
      </c>
      <c r="D271" s="243">
        <v>2</v>
      </c>
      <c r="E271" s="205"/>
      <c r="G271" s="190"/>
      <c r="H271" s="190"/>
      <c r="I271" s="190"/>
      <c r="J271" s="190"/>
      <c r="K271" s="190"/>
      <c r="L271" s="190"/>
      <c r="M271" s="190"/>
      <c r="N271" s="199">
        <f aca="true" t="shared" si="7" ref="N271:N285">8*O271*C271</f>
        <v>100</v>
      </c>
      <c r="O271" s="191">
        <v>2.5</v>
      </c>
      <c r="P271" s="192"/>
      <c r="Q271" s="30"/>
    </row>
    <row r="272" spans="1:17" s="158" customFormat="1" ht="15.75">
      <c r="A272" s="109"/>
      <c r="B272" s="85" t="s">
        <v>191</v>
      </c>
      <c r="C272" s="200">
        <v>3</v>
      </c>
      <c r="E272" s="195"/>
      <c r="F272" s="160"/>
      <c r="G272" s="160"/>
      <c r="H272" s="160"/>
      <c r="I272" s="160"/>
      <c r="J272" s="160"/>
      <c r="K272" s="160"/>
      <c r="L272" s="160"/>
      <c r="M272" s="160"/>
      <c r="N272" s="145">
        <f t="shared" si="7"/>
        <v>60</v>
      </c>
      <c r="O272" s="162">
        <v>2.5</v>
      </c>
      <c r="P272" s="175"/>
      <c r="Q272" s="30"/>
    </row>
    <row r="273" spans="1:17" s="158" customFormat="1" ht="15.75">
      <c r="A273" s="109"/>
      <c r="B273" s="85" t="s">
        <v>192</v>
      </c>
      <c r="C273" s="201">
        <v>1</v>
      </c>
      <c r="D273" s="146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>
        <f t="shared" si="7"/>
        <v>20</v>
      </c>
      <c r="O273" s="162">
        <v>2.5</v>
      </c>
      <c r="P273" s="175"/>
      <c r="Q273" s="30"/>
    </row>
    <row r="274" spans="1:17" s="158" customFormat="1" ht="15.75">
      <c r="A274" s="109"/>
      <c r="B274" s="85" t="s">
        <v>177</v>
      </c>
      <c r="C274" s="201">
        <v>4</v>
      </c>
      <c r="D274" s="146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>
        <f t="shared" si="7"/>
        <v>80</v>
      </c>
      <c r="O274" s="162">
        <v>2.5</v>
      </c>
      <c r="P274" s="175"/>
      <c r="Q274" s="30"/>
    </row>
    <row r="275" spans="1:17" s="158" customFormat="1" ht="15.75">
      <c r="A275" s="109"/>
      <c r="B275" s="85" t="s">
        <v>178</v>
      </c>
      <c r="C275" s="201">
        <v>3</v>
      </c>
      <c r="D275" s="146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>
        <f t="shared" si="7"/>
        <v>60</v>
      </c>
      <c r="O275" s="162">
        <v>2.5</v>
      </c>
      <c r="P275" s="175"/>
      <c r="Q275" s="30"/>
    </row>
    <row r="276" spans="1:17" s="158" customFormat="1" ht="15.75">
      <c r="A276" s="109"/>
      <c r="B276" s="85" t="s">
        <v>196</v>
      </c>
      <c r="C276" s="201">
        <v>3</v>
      </c>
      <c r="D276" s="146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>
        <f t="shared" si="7"/>
        <v>60</v>
      </c>
      <c r="O276" s="162">
        <v>2.5</v>
      </c>
      <c r="P276" s="175"/>
      <c r="Q276" s="30"/>
    </row>
    <row r="277" spans="1:17" s="158" customFormat="1" ht="15.75">
      <c r="A277" s="109"/>
      <c r="B277" s="85" t="s">
        <v>180</v>
      </c>
      <c r="C277" s="201">
        <v>3</v>
      </c>
      <c r="D277" s="146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>
        <f t="shared" si="7"/>
        <v>60</v>
      </c>
      <c r="O277" s="162">
        <v>2.5</v>
      </c>
      <c r="P277" s="175"/>
      <c r="Q277" s="30"/>
    </row>
    <row r="278" spans="1:17" s="158" customFormat="1" ht="15.75">
      <c r="A278" s="109"/>
      <c r="B278" s="85" t="s">
        <v>181</v>
      </c>
      <c r="C278" s="201">
        <v>3</v>
      </c>
      <c r="D278" s="146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>
        <f t="shared" si="7"/>
        <v>60</v>
      </c>
      <c r="O278" s="162">
        <v>2.5</v>
      </c>
      <c r="P278" s="175"/>
      <c r="Q278" s="30"/>
    </row>
    <row r="279" spans="1:17" s="158" customFormat="1" ht="15.75">
      <c r="A279" s="109"/>
      <c r="B279" s="85" t="s">
        <v>182</v>
      </c>
      <c r="C279" s="201">
        <v>2</v>
      </c>
      <c r="D279" s="146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>
        <f t="shared" si="7"/>
        <v>40</v>
      </c>
      <c r="O279" s="162">
        <v>2.5</v>
      </c>
      <c r="P279" s="175"/>
      <c r="Q279" s="30"/>
    </row>
    <row r="280" spans="1:17" s="158" customFormat="1" ht="15.75">
      <c r="A280" s="109"/>
      <c r="B280" s="85" t="s">
        <v>183</v>
      </c>
      <c r="C280" s="201">
        <v>35</v>
      </c>
      <c r="D280" s="146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>
        <f t="shared" si="7"/>
        <v>700</v>
      </c>
      <c r="O280" s="162">
        <v>2.5</v>
      </c>
      <c r="P280" s="175"/>
      <c r="Q280" s="30"/>
    </row>
    <row r="281" spans="1:17" s="158" customFormat="1" ht="15.75">
      <c r="A281" s="109"/>
      <c r="B281" s="85" t="s">
        <v>184</v>
      </c>
      <c r="C281" s="201">
        <v>3</v>
      </c>
      <c r="D281" s="146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>
        <f t="shared" si="7"/>
        <v>60</v>
      </c>
      <c r="O281" s="162">
        <v>2.5</v>
      </c>
      <c r="P281" s="175"/>
      <c r="Q281" s="30"/>
    </row>
    <row r="282" spans="1:17" s="158" customFormat="1" ht="15.75">
      <c r="A282" s="328"/>
      <c r="B282" s="85" t="s">
        <v>185</v>
      </c>
      <c r="C282" s="201">
        <v>1</v>
      </c>
      <c r="D282" s="146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>
        <f t="shared" si="7"/>
        <v>20</v>
      </c>
      <c r="O282" s="162">
        <v>2.5</v>
      </c>
      <c r="P282" s="175"/>
      <c r="Q282" s="30"/>
    </row>
    <row r="283" spans="1:17" s="182" customFormat="1" ht="15.75">
      <c r="A283" s="328"/>
      <c r="B283" s="179" t="s">
        <v>186</v>
      </c>
      <c r="C283" s="201">
        <v>2</v>
      </c>
      <c r="D283" s="32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>
        <f t="shared" si="7"/>
        <v>40</v>
      </c>
      <c r="O283" s="162">
        <v>2.5</v>
      </c>
      <c r="P283" s="185"/>
      <c r="Q283" s="30"/>
    </row>
    <row r="284" spans="1:17" s="182" customFormat="1" ht="15.75">
      <c r="A284" s="109"/>
      <c r="B284" s="179" t="s">
        <v>187</v>
      </c>
      <c r="C284" s="201">
        <v>2</v>
      </c>
      <c r="D284" s="32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>
        <f t="shared" si="7"/>
        <v>64</v>
      </c>
      <c r="O284" s="162">
        <v>4</v>
      </c>
      <c r="P284" s="185"/>
      <c r="Q284" s="30"/>
    </row>
    <row r="285" spans="1:17" s="158" customFormat="1" ht="15.75">
      <c r="A285" s="330"/>
      <c r="B285" s="85" t="s">
        <v>188</v>
      </c>
      <c r="C285" s="201">
        <v>1</v>
      </c>
      <c r="D285" s="146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>
        <f t="shared" si="7"/>
        <v>48</v>
      </c>
      <c r="O285" s="162">
        <v>6</v>
      </c>
      <c r="P285" s="175"/>
      <c r="Q285" s="30"/>
    </row>
    <row r="286" spans="1:17" s="134" customFormat="1" ht="20.25">
      <c r="A286" s="130" t="s">
        <v>67</v>
      </c>
      <c r="B286" s="131"/>
      <c r="C286" s="132"/>
      <c r="D286" s="331">
        <f aca="true" t="shared" si="8" ref="D286:N286">SUM(D78:D285)</f>
        <v>336</v>
      </c>
      <c r="E286" s="331">
        <f t="shared" si="8"/>
        <v>0</v>
      </c>
      <c r="F286" s="331">
        <f t="shared" si="8"/>
        <v>0</v>
      </c>
      <c r="G286" s="331">
        <f t="shared" si="8"/>
        <v>0</v>
      </c>
      <c r="H286" s="331">
        <f t="shared" si="8"/>
        <v>0</v>
      </c>
      <c r="I286" s="332">
        <f t="shared" si="8"/>
        <v>5178</v>
      </c>
      <c r="J286" s="332">
        <f t="shared" si="8"/>
        <v>0</v>
      </c>
      <c r="K286" s="332">
        <f t="shared" si="8"/>
        <v>0</v>
      </c>
      <c r="L286" s="332">
        <f t="shared" si="8"/>
        <v>3452</v>
      </c>
      <c r="M286" s="332">
        <f t="shared" si="8"/>
        <v>0</v>
      </c>
      <c r="N286" s="332">
        <f t="shared" si="8"/>
        <v>30314.8</v>
      </c>
      <c r="O286" s="333"/>
      <c r="P286" s="137"/>
      <c r="Q286" s="137"/>
    </row>
    <row r="287" spans="7:18" ht="13.5" customHeight="1">
      <c r="G287"/>
      <c r="H287"/>
      <c r="N287" s="10"/>
      <c r="O287" s="10"/>
      <c r="P287" s="10"/>
      <c r="Q287" s="10"/>
      <c r="R287" s="134"/>
    </row>
    <row r="288" spans="3:18" ht="20.25">
      <c r="C288" s="334"/>
      <c r="D288" s="335"/>
      <c r="E288" s="336"/>
      <c r="F288" s="336"/>
      <c r="G288" s="337"/>
      <c r="H288" s="338"/>
      <c r="I288" s="338"/>
      <c r="J288" s="338"/>
      <c r="K288" s="338"/>
      <c r="L288" s="338"/>
      <c r="M288" s="338"/>
      <c r="N288" s="338"/>
      <c r="O288" s="336"/>
      <c r="P288" s="336"/>
      <c r="R288" s="134"/>
    </row>
    <row r="289" spans="1:23" s="158" customFormat="1" ht="44.25" thickBot="1">
      <c r="A289" s="339"/>
      <c r="B289" s="340" t="s">
        <v>16</v>
      </c>
      <c r="C289" s="341" t="s">
        <v>17</v>
      </c>
      <c r="D289" s="342" t="s">
        <v>18</v>
      </c>
      <c r="E289" s="343" t="s">
        <v>19</v>
      </c>
      <c r="F289" s="343" t="s">
        <v>20</v>
      </c>
      <c r="G289" s="43" t="s">
        <v>21</v>
      </c>
      <c r="H289" s="44" t="s">
        <v>22</v>
      </c>
      <c r="I289" s="344" t="s">
        <v>23</v>
      </c>
      <c r="J289" s="344" t="s">
        <v>24</v>
      </c>
      <c r="K289" s="345" t="s">
        <v>25</v>
      </c>
      <c r="L289" s="346" t="s">
        <v>26</v>
      </c>
      <c r="M289" s="344" t="s">
        <v>27</v>
      </c>
      <c r="N289" s="344" t="s">
        <v>28</v>
      </c>
      <c r="O289" s="344" t="s">
        <v>29</v>
      </c>
      <c r="P289" s="347"/>
      <c r="Q289" s="348" t="s">
        <v>30</v>
      </c>
      <c r="R289" s="134"/>
      <c r="S289"/>
      <c r="T289"/>
      <c r="U289"/>
      <c r="V289"/>
      <c r="W289"/>
    </row>
    <row r="290" spans="1:23" s="158" customFormat="1" ht="47.25" customHeight="1">
      <c r="A290" s="112"/>
      <c r="B290" s="349"/>
      <c r="C290" s="350"/>
      <c r="D290" s="351"/>
      <c r="E290" s="351"/>
      <c r="F290" s="351"/>
      <c r="G290" s="351"/>
      <c r="H290" s="351"/>
      <c r="I290" s="352"/>
      <c r="J290" s="352"/>
      <c r="K290" s="352"/>
      <c r="L290" s="352"/>
      <c r="M290" s="352"/>
      <c r="N290" s="352"/>
      <c r="O290" s="352"/>
      <c r="P290" s="353"/>
      <c r="Q290" s="354" t="s">
        <v>197</v>
      </c>
      <c r="R290" s="134"/>
      <c r="S290" s="355"/>
      <c r="T290" s="355"/>
      <c r="U290" s="355"/>
      <c r="V290" s="355"/>
      <c r="W290" s="355"/>
    </row>
    <row r="291" spans="1:23" s="158" customFormat="1" ht="15.75">
      <c r="A291" s="356"/>
      <c r="B291" s="175"/>
      <c r="C291" s="357"/>
      <c r="D291" s="175"/>
      <c r="E291" s="175"/>
      <c r="F291" s="175"/>
      <c r="G291" s="175"/>
      <c r="H291" s="175"/>
      <c r="I291" s="204"/>
      <c r="J291" s="358"/>
      <c r="K291" s="204"/>
      <c r="L291" s="204"/>
      <c r="M291" s="358"/>
      <c r="N291" s="358"/>
      <c r="O291" s="358"/>
      <c r="P291" s="204"/>
      <c r="Q291" s="204"/>
      <c r="R291" s="204"/>
      <c r="S291" s="204"/>
      <c r="T291" s="204"/>
      <c r="U291" s="204"/>
      <c r="V291" s="204"/>
      <c r="W291" s="204"/>
    </row>
    <row r="292" spans="1:16" s="363" customFormat="1" ht="15.75">
      <c r="A292" s="359" t="s">
        <v>198</v>
      </c>
      <c r="B292" s="360"/>
      <c r="C292" s="361"/>
      <c r="D292" s="362"/>
      <c r="F292" s="364"/>
      <c r="G292" s="365"/>
      <c r="H292" s="365"/>
      <c r="I292" s="157"/>
      <c r="J292" s="157"/>
      <c r="K292" s="157"/>
      <c r="L292" s="157"/>
      <c r="M292" s="157"/>
      <c r="N292" s="157"/>
      <c r="P292" s="204"/>
    </row>
    <row r="293" spans="1:16" s="149" customFormat="1" ht="15.75">
      <c r="A293" s="103" t="s">
        <v>199</v>
      </c>
      <c r="C293" s="217"/>
      <c r="D293" s="193"/>
      <c r="E293" s="170"/>
      <c r="F293" s="152"/>
      <c r="G293" s="152"/>
      <c r="H293" s="152"/>
      <c r="I293" s="153"/>
      <c r="J293" s="153"/>
      <c r="K293" s="153"/>
      <c r="L293" s="153"/>
      <c r="M293" s="153"/>
      <c r="N293" s="153"/>
      <c r="P293" s="204"/>
    </row>
    <row r="294" spans="1:16" s="146" customFormat="1" ht="15.75">
      <c r="A294" s="282"/>
      <c r="B294" s="142" t="s">
        <v>200</v>
      </c>
      <c r="C294" s="174">
        <v>10</v>
      </c>
      <c r="D294" s="366">
        <v>7</v>
      </c>
      <c r="E294" s="144"/>
      <c r="I294" s="145"/>
      <c r="J294" s="145"/>
      <c r="K294" s="145"/>
      <c r="L294" s="145"/>
      <c r="M294" s="145"/>
      <c r="N294" s="145">
        <f>2*8*10</f>
        <v>160</v>
      </c>
      <c r="P294" s="204"/>
    </row>
    <row r="295" spans="1:17" s="189" customFormat="1" ht="15.75">
      <c r="A295" s="186"/>
      <c r="B295" s="189" t="s">
        <v>201</v>
      </c>
      <c r="C295" s="188">
        <v>1</v>
      </c>
      <c r="D295" s="367"/>
      <c r="E295" s="205"/>
      <c r="I295" s="190"/>
      <c r="J295" s="190"/>
      <c r="K295" s="190"/>
      <c r="L295" s="190"/>
      <c r="M295" s="190"/>
      <c r="N295" s="199">
        <f>8*O295*C295</f>
        <v>16</v>
      </c>
      <c r="O295" s="191">
        <v>2</v>
      </c>
      <c r="P295" s="204"/>
      <c r="Q295" s="189" t="s">
        <v>202</v>
      </c>
    </row>
    <row r="296" spans="1:16" s="189" customFormat="1" ht="15.75">
      <c r="A296" s="186"/>
      <c r="B296" s="189" t="s">
        <v>203</v>
      </c>
      <c r="C296" s="188"/>
      <c r="D296" s="367">
        <v>42</v>
      </c>
      <c r="E296" s="205"/>
      <c r="I296" s="190"/>
      <c r="J296" s="190"/>
      <c r="K296" s="190"/>
      <c r="L296" s="190"/>
      <c r="M296" s="190"/>
      <c r="N296" s="199"/>
      <c r="O296" s="191"/>
      <c r="P296" s="204"/>
    </row>
    <row r="297" spans="1:16" s="158" customFormat="1" ht="15.75">
      <c r="A297" s="109"/>
      <c r="B297" s="158" t="s">
        <v>204</v>
      </c>
      <c r="C297" s="102"/>
      <c r="D297" s="368">
        <v>15</v>
      </c>
      <c r="E297" s="195"/>
      <c r="I297" s="160"/>
      <c r="J297" s="160"/>
      <c r="K297" s="160"/>
      <c r="L297" s="160"/>
      <c r="M297" s="160"/>
      <c r="N297" s="145"/>
      <c r="O297" s="162"/>
      <c r="P297" s="204"/>
    </row>
    <row r="298" spans="1:16" s="158" customFormat="1" ht="15.75">
      <c r="A298" s="109"/>
      <c r="B298" s="85" t="s">
        <v>205</v>
      </c>
      <c r="C298" s="102">
        <v>5</v>
      </c>
      <c r="D298" s="267"/>
      <c r="E298" s="195"/>
      <c r="F298" s="267"/>
      <c r="G298" s="267"/>
      <c r="H298" s="267"/>
      <c r="I298" s="238"/>
      <c r="J298" s="238"/>
      <c r="K298" s="238"/>
      <c r="L298" s="238"/>
      <c r="M298" s="238"/>
      <c r="N298" s="145">
        <f aca="true" t="shared" si="9" ref="N298:N311">8*O298*C298</f>
        <v>160</v>
      </c>
      <c r="O298" s="162">
        <v>4</v>
      </c>
      <c r="P298" s="204"/>
    </row>
    <row r="299" spans="1:16" s="189" customFormat="1" ht="15.75">
      <c r="A299" s="186"/>
      <c r="B299" s="187" t="s">
        <v>206</v>
      </c>
      <c r="C299" s="188">
        <v>12</v>
      </c>
      <c r="D299" s="369"/>
      <c r="E299" s="205"/>
      <c r="F299" s="369"/>
      <c r="G299" s="369"/>
      <c r="H299" s="369"/>
      <c r="I299" s="370"/>
      <c r="J299" s="370"/>
      <c r="K299" s="370"/>
      <c r="L299" s="370"/>
      <c r="M299" s="370"/>
      <c r="N299" s="199">
        <f t="shared" si="9"/>
        <v>384</v>
      </c>
      <c r="O299" s="191">
        <v>4</v>
      </c>
      <c r="P299" s="204"/>
    </row>
    <row r="300" spans="1:16" s="189" customFormat="1" ht="15.75">
      <c r="A300" s="186"/>
      <c r="B300" s="187" t="s">
        <v>207</v>
      </c>
      <c r="C300" s="188">
        <v>6</v>
      </c>
      <c r="D300" s="369"/>
      <c r="E300" s="205"/>
      <c r="F300" s="369"/>
      <c r="G300" s="369"/>
      <c r="H300" s="369"/>
      <c r="I300" s="370"/>
      <c r="J300" s="370"/>
      <c r="K300" s="370"/>
      <c r="L300" s="370"/>
      <c r="M300" s="370"/>
      <c r="N300" s="199">
        <f t="shared" si="9"/>
        <v>192</v>
      </c>
      <c r="O300" s="191">
        <v>4</v>
      </c>
      <c r="P300" s="204"/>
    </row>
    <row r="301" spans="1:16" s="158" customFormat="1" ht="15.75">
      <c r="A301" s="109"/>
      <c r="B301" s="85" t="s">
        <v>208</v>
      </c>
      <c r="C301" s="102">
        <v>15</v>
      </c>
      <c r="D301" s="371">
        <v>12</v>
      </c>
      <c r="E301" s="195"/>
      <c r="F301" s="267"/>
      <c r="G301" s="267"/>
      <c r="H301" s="267"/>
      <c r="I301" s="238"/>
      <c r="J301" s="238"/>
      <c r="K301" s="238"/>
      <c r="L301" s="238"/>
      <c r="M301" s="238"/>
      <c r="N301" s="145">
        <f t="shared" si="9"/>
        <v>600</v>
      </c>
      <c r="O301" s="162">
        <v>5</v>
      </c>
      <c r="P301" s="204"/>
    </row>
    <row r="302" spans="1:16" s="158" customFormat="1" ht="15.75">
      <c r="A302" s="109"/>
      <c r="B302" s="85" t="s">
        <v>209</v>
      </c>
      <c r="C302" s="102">
        <v>2</v>
      </c>
      <c r="E302" s="195"/>
      <c r="I302" s="160"/>
      <c r="J302" s="160"/>
      <c r="K302" s="160"/>
      <c r="L302" s="160"/>
      <c r="M302" s="160"/>
      <c r="N302" s="145">
        <f t="shared" si="9"/>
        <v>40</v>
      </c>
      <c r="O302" s="162">
        <v>2.5</v>
      </c>
      <c r="P302" s="204"/>
    </row>
    <row r="303" spans="1:16" s="158" customFormat="1" ht="15.75">
      <c r="A303" s="109"/>
      <c r="B303" s="85" t="s">
        <v>210</v>
      </c>
      <c r="C303" s="102">
        <v>30</v>
      </c>
      <c r="E303" s="195"/>
      <c r="I303" s="160"/>
      <c r="J303" s="160"/>
      <c r="K303" s="160"/>
      <c r="L303" s="160"/>
      <c r="M303" s="160"/>
      <c r="N303" s="145">
        <f t="shared" si="9"/>
        <v>600</v>
      </c>
      <c r="O303" s="162">
        <v>2.5</v>
      </c>
      <c r="P303" s="204"/>
    </row>
    <row r="304" spans="1:16" s="158" customFormat="1" ht="15.75">
      <c r="A304" s="109"/>
      <c r="B304" s="85" t="s">
        <v>211</v>
      </c>
      <c r="C304" s="102">
        <v>4</v>
      </c>
      <c r="E304" s="195"/>
      <c r="I304" s="160"/>
      <c r="J304" s="160"/>
      <c r="K304" s="160"/>
      <c r="L304" s="160"/>
      <c r="M304" s="160"/>
      <c r="N304" s="145">
        <f t="shared" si="9"/>
        <v>80</v>
      </c>
      <c r="O304" s="162">
        <v>2.5</v>
      </c>
      <c r="P304" s="204"/>
    </row>
    <row r="305" spans="1:16" s="158" customFormat="1" ht="15.75">
      <c r="A305" s="109"/>
      <c r="B305" s="85" t="s">
        <v>212</v>
      </c>
      <c r="C305" s="102">
        <v>8</v>
      </c>
      <c r="E305" s="195"/>
      <c r="I305" s="160"/>
      <c r="J305" s="160"/>
      <c r="K305" s="160"/>
      <c r="L305" s="160"/>
      <c r="M305" s="160"/>
      <c r="N305" s="145">
        <f t="shared" si="9"/>
        <v>256</v>
      </c>
      <c r="O305" s="162">
        <v>4</v>
      </c>
      <c r="P305" s="204"/>
    </row>
    <row r="306" spans="1:16" s="158" customFormat="1" ht="15.75">
      <c r="A306" s="109"/>
      <c r="B306" s="85" t="s">
        <v>213</v>
      </c>
      <c r="C306" s="102">
        <v>1</v>
      </c>
      <c r="E306" s="195"/>
      <c r="I306" s="160"/>
      <c r="J306" s="160"/>
      <c r="K306" s="160"/>
      <c r="L306" s="160"/>
      <c r="M306" s="160"/>
      <c r="N306" s="145">
        <f t="shared" si="9"/>
        <v>20</v>
      </c>
      <c r="O306" s="162">
        <v>2.5</v>
      </c>
      <c r="P306" s="204"/>
    </row>
    <row r="307" spans="1:16" s="158" customFormat="1" ht="15.75">
      <c r="A307" s="109"/>
      <c r="B307" s="85" t="s">
        <v>214</v>
      </c>
      <c r="C307" s="102">
        <v>8</v>
      </c>
      <c r="E307" s="195"/>
      <c r="I307" s="160"/>
      <c r="J307" s="160"/>
      <c r="K307" s="160"/>
      <c r="L307" s="160"/>
      <c r="M307" s="160"/>
      <c r="N307" s="145">
        <f t="shared" si="9"/>
        <v>256</v>
      </c>
      <c r="O307" s="162">
        <v>4</v>
      </c>
      <c r="P307" s="204"/>
    </row>
    <row r="308" spans="1:16" s="158" customFormat="1" ht="15.75">
      <c r="A308" s="109"/>
      <c r="B308" s="85" t="s">
        <v>215</v>
      </c>
      <c r="C308" s="102">
        <v>4</v>
      </c>
      <c r="E308" s="195"/>
      <c r="I308" s="160"/>
      <c r="J308" s="160"/>
      <c r="K308" s="160"/>
      <c r="L308" s="160"/>
      <c r="M308" s="160"/>
      <c r="N308" s="145">
        <f t="shared" si="9"/>
        <v>80</v>
      </c>
      <c r="O308" s="162">
        <v>2.5</v>
      </c>
      <c r="P308" s="204"/>
    </row>
    <row r="309" spans="1:16" s="146" customFormat="1" ht="15.75">
      <c r="A309" s="282"/>
      <c r="B309" s="176" t="s">
        <v>216</v>
      </c>
      <c r="C309" s="174">
        <v>8</v>
      </c>
      <c r="E309" s="144"/>
      <c r="I309" s="145"/>
      <c r="J309" s="145"/>
      <c r="K309" s="145"/>
      <c r="L309" s="145"/>
      <c r="M309" s="145"/>
      <c r="N309" s="145">
        <f t="shared" si="9"/>
        <v>160</v>
      </c>
      <c r="O309" s="162">
        <v>2.5</v>
      </c>
      <c r="P309" s="204"/>
    </row>
    <row r="310" spans="1:16" s="158" customFormat="1" ht="15.75">
      <c r="A310" s="109"/>
      <c r="B310" s="85" t="s">
        <v>213</v>
      </c>
      <c r="C310" s="102">
        <v>1</v>
      </c>
      <c r="E310" s="195"/>
      <c r="I310" s="160"/>
      <c r="J310" s="160"/>
      <c r="K310" s="160"/>
      <c r="L310" s="160"/>
      <c r="M310" s="160"/>
      <c r="N310" s="145">
        <f t="shared" si="9"/>
        <v>20</v>
      </c>
      <c r="O310" s="162">
        <v>2.5</v>
      </c>
      <c r="P310" s="204"/>
    </row>
    <row r="311" spans="1:16" s="158" customFormat="1" ht="15.75">
      <c r="A311" s="109"/>
      <c r="B311" s="85" t="s">
        <v>217</v>
      </c>
      <c r="C311" s="102">
        <v>8</v>
      </c>
      <c r="E311" s="195"/>
      <c r="I311" s="160"/>
      <c r="J311" s="160"/>
      <c r="K311" s="160"/>
      <c r="L311" s="160"/>
      <c r="M311" s="160"/>
      <c r="N311" s="145">
        <f t="shared" si="9"/>
        <v>160</v>
      </c>
      <c r="O311" s="162">
        <v>2.5</v>
      </c>
      <c r="P311" s="204"/>
    </row>
    <row r="312" spans="1:16" s="158" customFormat="1" ht="15.75">
      <c r="A312" s="109"/>
      <c r="B312" s="372" t="s">
        <v>218</v>
      </c>
      <c r="C312" s="102"/>
      <c r="E312" s="195"/>
      <c r="I312" s="160"/>
      <c r="J312" s="160"/>
      <c r="K312" s="160"/>
      <c r="L312" s="160"/>
      <c r="M312" s="160"/>
      <c r="N312" s="145"/>
      <c r="P312" s="204"/>
    </row>
    <row r="313" spans="1:23" s="158" customFormat="1" ht="15.75">
      <c r="A313" s="109"/>
      <c r="B313" s="316" t="s">
        <v>219</v>
      </c>
      <c r="C313" s="317"/>
      <c r="D313" s="373"/>
      <c r="E313" s="319"/>
      <c r="F313" s="374"/>
      <c r="G313" s="374"/>
      <c r="H313" s="374"/>
      <c r="I313" s="318"/>
      <c r="J313" s="318"/>
      <c r="K313" s="318"/>
      <c r="L313" s="318"/>
      <c r="M313" s="318"/>
      <c r="N313" s="318"/>
      <c r="O313" s="374"/>
      <c r="P313" s="204"/>
      <c r="Q313" s="374"/>
      <c r="R313" s="374"/>
      <c r="S313" s="374"/>
      <c r="T313" s="374"/>
      <c r="U313" s="374"/>
      <c r="V313" s="374"/>
      <c r="W313" s="374"/>
    </row>
    <row r="314" spans="1:16" s="158" customFormat="1" ht="15.75">
      <c r="A314" s="109"/>
      <c r="B314" s="85" t="s">
        <v>220</v>
      </c>
      <c r="C314" s="102">
        <v>8</v>
      </c>
      <c r="E314" s="195"/>
      <c r="I314" s="160"/>
      <c r="J314" s="160"/>
      <c r="K314" s="160"/>
      <c r="L314" s="160"/>
      <c r="M314" s="160"/>
      <c r="N314" s="145">
        <f>8*O314*C314</f>
        <v>160</v>
      </c>
      <c r="O314" s="146">
        <v>2.5</v>
      </c>
      <c r="P314" s="204"/>
    </row>
    <row r="315" spans="1:16" s="158" customFormat="1" ht="15.75">
      <c r="A315" s="109"/>
      <c r="B315" s="85" t="s">
        <v>221</v>
      </c>
      <c r="C315" s="102">
        <v>10</v>
      </c>
      <c r="E315" s="195"/>
      <c r="I315" s="160"/>
      <c r="J315" s="160"/>
      <c r="K315" s="160"/>
      <c r="L315" s="160"/>
      <c r="M315" s="160"/>
      <c r="N315" s="145">
        <f>8*O315*C315</f>
        <v>200</v>
      </c>
      <c r="O315" s="146">
        <v>2.5</v>
      </c>
      <c r="P315" s="204"/>
    </row>
    <row r="316" spans="1:16" s="158" customFormat="1" ht="15.75">
      <c r="A316" s="109"/>
      <c r="B316" s="173" t="s">
        <v>222</v>
      </c>
      <c r="C316" s="102">
        <v>1</v>
      </c>
      <c r="E316" s="195"/>
      <c r="I316" s="160"/>
      <c r="J316" s="160"/>
      <c r="K316" s="160"/>
      <c r="L316" s="160"/>
      <c r="M316" s="160"/>
      <c r="N316" s="145">
        <f>8*O316*C316</f>
        <v>20</v>
      </c>
      <c r="O316" s="146">
        <v>2.5</v>
      </c>
      <c r="P316" s="204"/>
    </row>
    <row r="317" spans="1:16" s="149" customFormat="1" ht="15.75">
      <c r="A317" s="103" t="s">
        <v>223</v>
      </c>
      <c r="C317" s="323"/>
      <c r="D317" s="193"/>
      <c r="E317" s="151"/>
      <c r="F317" s="170"/>
      <c r="G317" s="170"/>
      <c r="H317" s="170"/>
      <c r="I317" s="153"/>
      <c r="J317" s="153"/>
      <c r="K317" s="153"/>
      <c r="L317" s="153"/>
      <c r="M317" s="153"/>
      <c r="N317" s="153"/>
      <c r="P317" s="204"/>
    </row>
    <row r="318" spans="1:16" s="158" customFormat="1" ht="15.75">
      <c r="A318" s="109"/>
      <c r="B318" s="85" t="s">
        <v>208</v>
      </c>
      <c r="C318" s="102">
        <v>15</v>
      </c>
      <c r="D318" s="195"/>
      <c r="I318" s="160"/>
      <c r="J318" s="160"/>
      <c r="K318" s="160"/>
      <c r="L318" s="160"/>
      <c r="M318" s="160"/>
      <c r="N318" s="145">
        <f aca="true" t="shared" si="10" ref="N318:N328">8*O318*C318</f>
        <v>600</v>
      </c>
      <c r="O318" s="162">
        <v>5</v>
      </c>
      <c r="P318" s="204"/>
    </row>
    <row r="319" spans="1:16" s="158" customFormat="1" ht="15.75">
      <c r="A319" s="109"/>
      <c r="B319" s="85" t="s">
        <v>209</v>
      </c>
      <c r="C319" s="102">
        <v>2</v>
      </c>
      <c r="D319" s="195"/>
      <c r="I319" s="160"/>
      <c r="J319" s="160"/>
      <c r="K319" s="160"/>
      <c r="L319" s="160"/>
      <c r="M319" s="160"/>
      <c r="N319" s="145">
        <f t="shared" si="10"/>
        <v>40</v>
      </c>
      <c r="O319" s="162">
        <v>2.5</v>
      </c>
      <c r="P319" s="204"/>
    </row>
    <row r="320" spans="1:16" s="158" customFormat="1" ht="15.75">
      <c r="A320" s="109"/>
      <c r="B320" s="85" t="s">
        <v>210</v>
      </c>
      <c r="C320" s="102">
        <v>30</v>
      </c>
      <c r="D320" s="195"/>
      <c r="I320" s="160"/>
      <c r="J320" s="160"/>
      <c r="K320" s="160"/>
      <c r="L320" s="160"/>
      <c r="M320" s="160"/>
      <c r="N320" s="145">
        <f t="shared" si="10"/>
        <v>600</v>
      </c>
      <c r="O320" s="162">
        <v>2.5</v>
      </c>
      <c r="P320" s="204"/>
    </row>
    <row r="321" spans="1:16" s="158" customFormat="1" ht="15.75">
      <c r="A321" s="109"/>
      <c r="B321" s="85" t="s">
        <v>211</v>
      </c>
      <c r="C321" s="102">
        <v>4</v>
      </c>
      <c r="D321" s="195"/>
      <c r="I321" s="160"/>
      <c r="J321" s="160"/>
      <c r="K321" s="160"/>
      <c r="L321" s="160"/>
      <c r="M321" s="160"/>
      <c r="N321" s="145">
        <f t="shared" si="10"/>
        <v>80</v>
      </c>
      <c r="O321" s="162">
        <v>2.5</v>
      </c>
      <c r="P321" s="204"/>
    </row>
    <row r="322" spans="1:16" s="158" customFormat="1" ht="15.75">
      <c r="A322" s="109"/>
      <c r="B322" s="85" t="s">
        <v>212</v>
      </c>
      <c r="C322" s="102">
        <v>8</v>
      </c>
      <c r="D322" s="195"/>
      <c r="I322" s="160"/>
      <c r="J322" s="160"/>
      <c r="K322" s="160"/>
      <c r="L322" s="160"/>
      <c r="M322" s="160"/>
      <c r="N322" s="145">
        <f t="shared" si="10"/>
        <v>256</v>
      </c>
      <c r="O322" s="162">
        <v>4</v>
      </c>
      <c r="P322" s="204"/>
    </row>
    <row r="323" spans="1:16" s="158" customFormat="1" ht="15.75">
      <c r="A323" s="109"/>
      <c r="B323" s="85" t="s">
        <v>213</v>
      </c>
      <c r="C323" s="102">
        <v>1</v>
      </c>
      <c r="D323" s="195"/>
      <c r="I323" s="160"/>
      <c r="J323" s="160"/>
      <c r="K323" s="160"/>
      <c r="L323" s="160"/>
      <c r="M323" s="160"/>
      <c r="N323" s="145">
        <f t="shared" si="10"/>
        <v>20</v>
      </c>
      <c r="O323" s="162">
        <v>2.5</v>
      </c>
      <c r="P323" s="204"/>
    </row>
    <row r="324" spans="1:16" s="158" customFormat="1" ht="15.75">
      <c r="A324" s="109"/>
      <c r="B324" s="85" t="s">
        <v>214</v>
      </c>
      <c r="C324" s="102">
        <v>8</v>
      </c>
      <c r="D324" s="195"/>
      <c r="I324" s="160"/>
      <c r="J324" s="160"/>
      <c r="K324" s="160"/>
      <c r="L324" s="160"/>
      <c r="M324" s="160"/>
      <c r="N324" s="145">
        <f t="shared" si="10"/>
        <v>256</v>
      </c>
      <c r="O324" s="162">
        <v>4</v>
      </c>
      <c r="P324" s="204"/>
    </row>
    <row r="325" spans="1:16" s="158" customFormat="1" ht="15.75">
      <c r="A325" s="109"/>
      <c r="B325" s="85" t="s">
        <v>215</v>
      </c>
      <c r="C325" s="102">
        <v>4</v>
      </c>
      <c r="D325" s="195"/>
      <c r="I325" s="160"/>
      <c r="J325" s="160"/>
      <c r="K325" s="160"/>
      <c r="L325" s="160"/>
      <c r="M325" s="160"/>
      <c r="N325" s="145">
        <f t="shared" si="10"/>
        <v>80</v>
      </c>
      <c r="O325" s="162">
        <v>2.5</v>
      </c>
      <c r="P325" s="204"/>
    </row>
    <row r="326" spans="1:16" s="146" customFormat="1" ht="15.75">
      <c r="A326" s="282"/>
      <c r="B326" s="176" t="s">
        <v>216</v>
      </c>
      <c r="C326" s="174">
        <v>6</v>
      </c>
      <c r="D326" s="144"/>
      <c r="I326" s="145"/>
      <c r="J326" s="145"/>
      <c r="K326" s="145"/>
      <c r="L326" s="145"/>
      <c r="M326" s="145"/>
      <c r="N326" s="145">
        <f t="shared" si="10"/>
        <v>120</v>
      </c>
      <c r="O326" s="162">
        <v>2.5</v>
      </c>
      <c r="P326" s="204"/>
    </row>
    <row r="327" spans="1:16" s="158" customFormat="1" ht="15.75">
      <c r="A327" s="109"/>
      <c r="B327" s="85" t="s">
        <v>213</v>
      </c>
      <c r="C327" s="102">
        <v>1</v>
      </c>
      <c r="D327" s="195"/>
      <c r="I327" s="160"/>
      <c r="J327" s="160"/>
      <c r="K327" s="160"/>
      <c r="L327" s="160"/>
      <c r="M327" s="160"/>
      <c r="N327" s="145">
        <f t="shared" si="10"/>
        <v>20</v>
      </c>
      <c r="O327" s="162">
        <v>2.5</v>
      </c>
      <c r="P327" s="204"/>
    </row>
    <row r="328" spans="1:16" s="158" customFormat="1" ht="15.75">
      <c r="A328" s="109"/>
      <c r="B328" s="85" t="s">
        <v>217</v>
      </c>
      <c r="C328" s="102">
        <v>8</v>
      </c>
      <c r="D328" s="195"/>
      <c r="I328" s="160"/>
      <c r="J328" s="160"/>
      <c r="K328" s="160"/>
      <c r="L328" s="160"/>
      <c r="M328" s="160"/>
      <c r="N328" s="145">
        <f t="shared" si="10"/>
        <v>160</v>
      </c>
      <c r="O328" s="162">
        <v>2.5</v>
      </c>
      <c r="P328" s="204"/>
    </row>
    <row r="329" spans="1:16" s="158" customFormat="1" ht="15.75">
      <c r="A329" s="109"/>
      <c r="B329" s="372" t="s">
        <v>218</v>
      </c>
      <c r="C329" s="102"/>
      <c r="D329" s="195"/>
      <c r="I329" s="160"/>
      <c r="J329" s="160"/>
      <c r="K329" s="160"/>
      <c r="L329" s="160"/>
      <c r="M329" s="160"/>
      <c r="N329" s="145"/>
      <c r="O329" s="162"/>
      <c r="P329" s="204"/>
    </row>
    <row r="330" spans="1:23" s="158" customFormat="1" ht="15.75">
      <c r="A330" s="109"/>
      <c r="B330" s="316" t="s">
        <v>219</v>
      </c>
      <c r="C330" s="317"/>
      <c r="D330" s="319"/>
      <c r="E330" s="374"/>
      <c r="F330" s="374"/>
      <c r="G330" s="374"/>
      <c r="H330" s="374"/>
      <c r="I330" s="318"/>
      <c r="J330" s="318"/>
      <c r="K330" s="318"/>
      <c r="L330" s="318"/>
      <c r="M330" s="318"/>
      <c r="N330" s="318"/>
      <c r="O330" s="374"/>
      <c r="P330" s="204"/>
      <c r="Q330" s="374"/>
      <c r="R330" s="374"/>
      <c r="S330" s="374"/>
      <c r="T330" s="374"/>
      <c r="U330" s="374"/>
      <c r="V330" s="374"/>
      <c r="W330" s="374"/>
    </row>
    <row r="331" spans="1:16" s="158" customFormat="1" ht="15.75">
      <c r="A331" s="109"/>
      <c r="B331" s="85" t="s">
        <v>220</v>
      </c>
      <c r="C331" s="102">
        <v>8</v>
      </c>
      <c r="D331" s="195"/>
      <c r="I331" s="160"/>
      <c r="J331" s="160"/>
      <c r="K331" s="160"/>
      <c r="L331" s="160"/>
      <c r="M331" s="160"/>
      <c r="N331" s="145">
        <f>8*O331*C331</f>
        <v>160</v>
      </c>
      <c r="O331" s="146">
        <v>2.5</v>
      </c>
      <c r="P331" s="204"/>
    </row>
    <row r="332" spans="1:16" s="158" customFormat="1" ht="15.75">
      <c r="A332" s="109"/>
      <c r="B332" s="85" t="s">
        <v>221</v>
      </c>
      <c r="C332" s="102">
        <v>10</v>
      </c>
      <c r="D332" s="195"/>
      <c r="I332" s="160"/>
      <c r="J332" s="160"/>
      <c r="K332" s="160"/>
      <c r="L332" s="160"/>
      <c r="M332" s="160"/>
      <c r="N332" s="145">
        <f>8*O332*C332</f>
        <v>200</v>
      </c>
      <c r="O332" s="146">
        <v>2.5</v>
      </c>
      <c r="P332" s="204"/>
    </row>
    <row r="333" spans="1:16" s="158" customFormat="1" ht="15.75">
      <c r="A333" s="109"/>
      <c r="B333" s="173" t="s">
        <v>222</v>
      </c>
      <c r="C333" s="102">
        <v>1</v>
      </c>
      <c r="I333" s="160"/>
      <c r="J333" s="160"/>
      <c r="K333" s="160"/>
      <c r="L333" s="160"/>
      <c r="M333" s="160"/>
      <c r="N333" s="145">
        <f>8*O333*C333</f>
        <v>20</v>
      </c>
      <c r="O333" s="146">
        <v>2.5</v>
      </c>
      <c r="P333" s="204"/>
    </row>
    <row r="334" spans="1:16" s="149" customFormat="1" ht="15.75">
      <c r="A334" s="103" t="s">
        <v>224</v>
      </c>
      <c r="C334" s="323"/>
      <c r="D334" s="168"/>
      <c r="E334" s="151"/>
      <c r="F334" s="170"/>
      <c r="G334" s="170"/>
      <c r="H334" s="170"/>
      <c r="I334" s="153"/>
      <c r="J334" s="153"/>
      <c r="K334" s="153"/>
      <c r="L334" s="153"/>
      <c r="M334" s="153"/>
      <c r="N334" s="153"/>
      <c r="P334" s="204"/>
    </row>
    <row r="335" spans="1:16" s="158" customFormat="1" ht="15.75">
      <c r="A335" s="109"/>
      <c r="B335" s="85" t="s">
        <v>208</v>
      </c>
      <c r="C335" s="102">
        <v>15</v>
      </c>
      <c r="E335" s="195"/>
      <c r="I335" s="160"/>
      <c r="J335" s="160"/>
      <c r="K335" s="160"/>
      <c r="L335" s="160"/>
      <c r="M335" s="160"/>
      <c r="N335" s="145">
        <f aca="true" t="shared" si="11" ref="N335:N345">8*O335*C335</f>
        <v>600</v>
      </c>
      <c r="O335" s="162">
        <v>5</v>
      </c>
      <c r="P335" s="204"/>
    </row>
    <row r="336" spans="1:16" s="158" customFormat="1" ht="15.75">
      <c r="A336" s="109"/>
      <c r="B336" s="85" t="s">
        <v>209</v>
      </c>
      <c r="C336" s="102">
        <v>2</v>
      </c>
      <c r="E336" s="195"/>
      <c r="I336" s="160"/>
      <c r="J336" s="160"/>
      <c r="K336" s="160"/>
      <c r="L336" s="160"/>
      <c r="M336" s="160"/>
      <c r="N336" s="145">
        <f t="shared" si="11"/>
        <v>40</v>
      </c>
      <c r="O336" s="162">
        <v>2.5</v>
      </c>
      <c r="P336" s="204"/>
    </row>
    <row r="337" spans="1:16" s="158" customFormat="1" ht="15.75">
      <c r="A337" s="109"/>
      <c r="B337" s="85" t="s">
        <v>225</v>
      </c>
      <c r="C337" s="102">
        <v>30</v>
      </c>
      <c r="E337" s="195"/>
      <c r="I337" s="160"/>
      <c r="J337" s="160"/>
      <c r="K337" s="160"/>
      <c r="L337" s="160"/>
      <c r="M337" s="160"/>
      <c r="N337" s="145">
        <f t="shared" si="11"/>
        <v>600</v>
      </c>
      <c r="O337" s="162">
        <v>2.5</v>
      </c>
      <c r="P337" s="204"/>
    </row>
    <row r="338" spans="1:16" s="158" customFormat="1" ht="15.75">
      <c r="A338" s="109"/>
      <c r="B338" s="85" t="s">
        <v>211</v>
      </c>
      <c r="C338" s="102">
        <v>4</v>
      </c>
      <c r="E338" s="195"/>
      <c r="I338" s="160"/>
      <c r="J338" s="160"/>
      <c r="K338" s="160"/>
      <c r="L338" s="160"/>
      <c r="M338" s="160"/>
      <c r="N338" s="145">
        <f t="shared" si="11"/>
        <v>80</v>
      </c>
      <c r="O338" s="162">
        <v>2.5</v>
      </c>
      <c r="P338" s="204"/>
    </row>
    <row r="339" spans="1:16" s="158" customFormat="1" ht="15.75">
      <c r="A339" s="109"/>
      <c r="B339" s="85" t="s">
        <v>212</v>
      </c>
      <c r="C339" s="102">
        <v>8</v>
      </c>
      <c r="E339" s="195"/>
      <c r="I339" s="160"/>
      <c r="J339" s="160"/>
      <c r="K339" s="160"/>
      <c r="L339" s="160"/>
      <c r="M339" s="160"/>
      <c r="N339" s="145">
        <f t="shared" si="11"/>
        <v>256</v>
      </c>
      <c r="O339" s="162">
        <v>4</v>
      </c>
      <c r="P339" s="204"/>
    </row>
    <row r="340" spans="1:16" s="158" customFormat="1" ht="15.75">
      <c r="A340" s="109"/>
      <c r="B340" s="85" t="s">
        <v>213</v>
      </c>
      <c r="C340" s="102">
        <v>1</v>
      </c>
      <c r="E340" s="195"/>
      <c r="I340" s="160"/>
      <c r="J340" s="160"/>
      <c r="K340" s="160"/>
      <c r="L340" s="160"/>
      <c r="M340" s="160"/>
      <c r="N340" s="145">
        <f t="shared" si="11"/>
        <v>20</v>
      </c>
      <c r="O340" s="162">
        <v>2.5</v>
      </c>
      <c r="P340" s="204"/>
    </row>
    <row r="341" spans="1:16" s="158" customFormat="1" ht="15.75">
      <c r="A341" s="109"/>
      <c r="B341" s="85" t="s">
        <v>214</v>
      </c>
      <c r="C341" s="102">
        <v>8</v>
      </c>
      <c r="E341" s="195"/>
      <c r="I341" s="160"/>
      <c r="J341" s="160"/>
      <c r="K341" s="160"/>
      <c r="L341" s="160"/>
      <c r="M341" s="160"/>
      <c r="N341" s="145">
        <f t="shared" si="11"/>
        <v>256</v>
      </c>
      <c r="O341" s="162">
        <v>4</v>
      </c>
      <c r="P341" s="204"/>
    </row>
    <row r="342" spans="1:16" s="158" customFormat="1" ht="15.75">
      <c r="A342" s="109"/>
      <c r="B342" s="85" t="s">
        <v>215</v>
      </c>
      <c r="C342" s="102">
        <v>4</v>
      </c>
      <c r="E342" s="195"/>
      <c r="I342" s="160"/>
      <c r="J342" s="160"/>
      <c r="K342" s="160"/>
      <c r="L342" s="160"/>
      <c r="M342" s="160"/>
      <c r="N342" s="145">
        <f t="shared" si="11"/>
        <v>80</v>
      </c>
      <c r="O342" s="162">
        <v>2.5</v>
      </c>
      <c r="P342" s="204"/>
    </row>
    <row r="343" spans="1:16" s="146" customFormat="1" ht="15.75">
      <c r="A343" s="282"/>
      <c r="B343" s="176" t="s">
        <v>216</v>
      </c>
      <c r="C343" s="174">
        <v>6</v>
      </c>
      <c r="E343" s="144"/>
      <c r="I343" s="145"/>
      <c r="J343" s="145"/>
      <c r="K343" s="145"/>
      <c r="L343" s="145"/>
      <c r="M343" s="145"/>
      <c r="N343" s="145">
        <f t="shared" si="11"/>
        <v>120</v>
      </c>
      <c r="O343" s="162">
        <v>2.5</v>
      </c>
      <c r="P343" s="204"/>
    </row>
    <row r="344" spans="1:16" s="158" customFormat="1" ht="15.75">
      <c r="A344" s="109"/>
      <c r="B344" s="85" t="s">
        <v>213</v>
      </c>
      <c r="C344" s="102">
        <v>1</v>
      </c>
      <c r="E344" s="195"/>
      <c r="I344" s="160"/>
      <c r="J344" s="160"/>
      <c r="K344" s="160"/>
      <c r="L344" s="160"/>
      <c r="M344" s="160"/>
      <c r="N344" s="145">
        <f t="shared" si="11"/>
        <v>20</v>
      </c>
      <c r="O344" s="162">
        <v>2.5</v>
      </c>
      <c r="P344" s="204"/>
    </row>
    <row r="345" spans="1:16" s="158" customFormat="1" ht="15.75">
      <c r="A345" s="109"/>
      <c r="B345" s="85" t="s">
        <v>217</v>
      </c>
      <c r="C345" s="102">
        <v>8</v>
      </c>
      <c r="E345" s="195"/>
      <c r="I345" s="160"/>
      <c r="J345" s="160"/>
      <c r="K345" s="160"/>
      <c r="L345" s="160"/>
      <c r="M345" s="160"/>
      <c r="N345" s="145">
        <f t="shared" si="11"/>
        <v>160</v>
      </c>
      <c r="O345" s="162">
        <v>2.5</v>
      </c>
      <c r="P345" s="204"/>
    </row>
    <row r="346" spans="1:16" s="158" customFormat="1" ht="15.75">
      <c r="A346" s="109"/>
      <c r="B346" s="372" t="s">
        <v>218</v>
      </c>
      <c r="C346" s="102"/>
      <c r="E346" s="195"/>
      <c r="I346" s="160"/>
      <c r="J346" s="160"/>
      <c r="K346" s="160"/>
      <c r="L346" s="160"/>
      <c r="M346" s="160"/>
      <c r="N346" s="145"/>
      <c r="O346" s="162"/>
      <c r="P346" s="204"/>
    </row>
    <row r="347" spans="1:23" s="158" customFormat="1" ht="15.75">
      <c r="A347" s="109"/>
      <c r="B347" s="316" t="s">
        <v>219</v>
      </c>
      <c r="C347" s="317"/>
      <c r="D347" s="373"/>
      <c r="E347" s="319"/>
      <c r="F347" s="374"/>
      <c r="G347" s="374"/>
      <c r="H347" s="374"/>
      <c r="I347" s="318"/>
      <c r="J347" s="318"/>
      <c r="K347" s="318"/>
      <c r="L347" s="318"/>
      <c r="M347" s="318"/>
      <c r="N347" s="318"/>
      <c r="O347" s="320"/>
      <c r="P347" s="204"/>
      <c r="Q347" s="320"/>
      <c r="R347" s="320"/>
      <c r="S347" s="320"/>
      <c r="T347" s="320"/>
      <c r="U347" s="320"/>
      <c r="V347" s="320"/>
      <c r="W347" s="320"/>
    </row>
    <row r="348" spans="1:16" s="158" customFormat="1" ht="15">
      <c r="A348" s="154"/>
      <c r="B348" s="85" t="s">
        <v>220</v>
      </c>
      <c r="C348" s="102">
        <v>8</v>
      </c>
      <c r="E348" s="195"/>
      <c r="I348" s="160"/>
      <c r="J348" s="160"/>
      <c r="K348" s="160"/>
      <c r="L348" s="160"/>
      <c r="M348" s="160"/>
      <c r="N348" s="145">
        <f>8*O348*C348</f>
        <v>160</v>
      </c>
      <c r="O348" s="162">
        <v>2.5</v>
      </c>
      <c r="P348" s="204"/>
    </row>
    <row r="349" spans="1:16" s="158" customFormat="1" ht="15.75">
      <c r="A349" s="375"/>
      <c r="B349" s="85" t="s">
        <v>221</v>
      </c>
      <c r="C349" s="102">
        <v>10</v>
      </c>
      <c r="E349" s="376"/>
      <c r="I349" s="160"/>
      <c r="J349" s="160"/>
      <c r="K349" s="160"/>
      <c r="L349" s="160"/>
      <c r="M349" s="160"/>
      <c r="N349" s="145">
        <f>8*O349*C349</f>
        <v>200</v>
      </c>
      <c r="O349" s="162">
        <v>2.5</v>
      </c>
      <c r="P349" s="204"/>
    </row>
    <row r="350" spans="1:16" s="158" customFormat="1" ht="15.75">
      <c r="A350" s="375"/>
      <c r="B350" s="85" t="s">
        <v>226</v>
      </c>
      <c r="C350" s="174">
        <v>1</v>
      </c>
      <c r="E350" s="376"/>
      <c r="F350" s="267"/>
      <c r="G350" s="267"/>
      <c r="H350" s="267"/>
      <c r="I350" s="238"/>
      <c r="J350" s="238"/>
      <c r="K350" s="238"/>
      <c r="L350" s="238"/>
      <c r="M350" s="238"/>
      <c r="N350" s="264">
        <f>8*O350*C350</f>
        <v>20</v>
      </c>
      <c r="O350" s="141">
        <v>2.5</v>
      </c>
      <c r="P350" s="204"/>
    </row>
    <row r="351" spans="1:16" s="158" customFormat="1" ht="15.75">
      <c r="A351" s="109"/>
      <c r="B351" s="173" t="s">
        <v>222</v>
      </c>
      <c r="C351" s="102">
        <v>1</v>
      </c>
      <c r="E351" s="195"/>
      <c r="I351" s="160"/>
      <c r="J351" s="160"/>
      <c r="K351" s="160"/>
      <c r="L351" s="160"/>
      <c r="M351" s="160"/>
      <c r="N351" s="145">
        <f>8*O351*C351</f>
        <v>20</v>
      </c>
      <c r="O351" s="162">
        <v>2.5</v>
      </c>
      <c r="P351" s="204"/>
    </row>
    <row r="352" spans="1:16" s="175" customFormat="1" ht="15.75">
      <c r="A352" s="377" t="s">
        <v>227</v>
      </c>
      <c r="B352" s="356"/>
      <c r="C352" s="378"/>
      <c r="I352" s="379" t="e">
        <f>SUM(F348:F350,I331:I346,I314:I329,#REF!,G280:G289,#REF!,#REF!,#REF!,#REF!,#REF!,#REF!)</f>
        <v>#REF!</v>
      </c>
      <c r="J352" s="379" t="e">
        <f>SUM(#REF!,J331:J346,J314:J329,#REF!,H280:H289,#REF!,#REF!,#REF!,#REF!,#REF!,#REF!)</f>
        <v>#REF!</v>
      </c>
      <c r="K352" s="379" t="e">
        <f>SUM(#REF!,K331:K346,K314:K329,I293:I312,I280:I289,#REF!,#REF!,#REF!,#REF!,#REF!,#REF!)</f>
        <v>#REF!</v>
      </c>
      <c r="L352" s="379" t="e">
        <f>SUM(I348:I350,L331:L346,L314:L329,J293:J312,J280:J289,#REF!,#REF!,#REF!,#REF!,#REF!,#REF!)</f>
        <v>#REF!</v>
      </c>
      <c r="M352" s="379" t="e">
        <f>SUM(J348:J350,M331:M346,M314:M329,K293:K312,K280:K289,#REF!,#REF!,#REF!,#REF!,#REF!,#REF!)</f>
        <v>#REF!</v>
      </c>
      <c r="N352" s="379" t="e">
        <f>SUM(K348:K350,N333:N334,N314:N317,L293:L312,L280:L289,#REF!,#REF!,#REF!,#REF!,#REF!,#REF!)</f>
        <v>#REF!</v>
      </c>
      <c r="O352" s="380" t="e">
        <f>SUM(L348:L350,O334:O334,O314:O317,M293:M312,M280:M289,#REF!,#REF!,#REF!,#REF!,#REF!,#REF!)</f>
        <v>#REF!</v>
      </c>
      <c r="P352" s="204"/>
    </row>
    <row r="353" spans="1:16" s="384" customFormat="1" ht="20.25">
      <c r="A353" s="130" t="s">
        <v>198</v>
      </c>
      <c r="B353" s="131"/>
      <c r="C353" s="381"/>
      <c r="D353" s="382">
        <f aca="true" t="shared" si="12" ref="D353:N353">SUM(D294:D351)</f>
        <v>76</v>
      </c>
      <c r="E353" s="382">
        <f t="shared" si="12"/>
        <v>0</v>
      </c>
      <c r="F353" s="382">
        <f t="shared" si="12"/>
        <v>0</v>
      </c>
      <c r="G353" s="382">
        <f t="shared" si="12"/>
        <v>0</v>
      </c>
      <c r="H353" s="382">
        <f t="shared" si="12"/>
        <v>0</v>
      </c>
      <c r="I353" s="383">
        <f t="shared" si="12"/>
        <v>0</v>
      </c>
      <c r="J353" s="383">
        <f t="shared" si="12"/>
        <v>0</v>
      </c>
      <c r="K353" s="383">
        <f t="shared" si="12"/>
        <v>0</v>
      </c>
      <c r="L353" s="383">
        <f t="shared" si="12"/>
        <v>0</v>
      </c>
      <c r="M353" s="383">
        <f t="shared" si="12"/>
        <v>0</v>
      </c>
      <c r="N353" s="383">
        <f t="shared" si="12"/>
        <v>8808</v>
      </c>
      <c r="P353" s="385"/>
    </row>
    <row r="354" spans="3:16" s="158" customFormat="1" ht="15">
      <c r="C354" s="386"/>
      <c r="I354" s="160"/>
      <c r="J354" s="160"/>
      <c r="K354" s="160"/>
      <c r="L354" s="160"/>
      <c r="M354" s="160"/>
      <c r="N354" s="160"/>
      <c r="O354" s="160"/>
      <c r="P354" s="160"/>
    </row>
    <row r="355" spans="3:14" s="158" customFormat="1" ht="15">
      <c r="C355" s="386"/>
      <c r="G355" s="160"/>
      <c r="H355" s="160"/>
      <c r="I355" s="160"/>
      <c r="J355" s="160"/>
      <c r="K355" s="160"/>
      <c r="L355" s="160"/>
      <c r="M355" s="160"/>
      <c r="N355" s="160"/>
    </row>
    <row r="356" spans="3:16" ht="12.75">
      <c r="C356" s="334"/>
      <c r="D356" s="335"/>
      <c r="E356" s="336"/>
      <c r="F356" s="336"/>
      <c r="G356" s="337"/>
      <c r="H356" s="338"/>
      <c r="I356" s="338"/>
      <c r="J356" s="338"/>
      <c r="K356" s="338"/>
      <c r="L356" s="338"/>
      <c r="M356" s="338"/>
      <c r="N356" s="338"/>
      <c r="O356" s="336"/>
      <c r="P356" s="336"/>
    </row>
  </sheetData>
  <mergeCells count="2">
    <mergeCell ref="Q69:R69"/>
    <mergeCell ref="F10:N10"/>
  </mergeCells>
  <printOptions gridLines="1"/>
  <pageMargins left="0.17" right="0.17" top="1.5" bottom="0.37" header="0.75" footer="0.17"/>
  <pageSetup horizontalDpi="300" verticalDpi="300" orientation="landscape" scale="44" r:id="rId2"/>
  <headerFooter alignWithMargins="0">
    <oddHeader>&amp;C&amp;"Arial,Bold"&amp;14NCSX June 2007 ETC 
TABLE III - Fabrication and Installation</oddHeader>
    <oddFooter>&amp;L&amp;F&amp;C&amp;"Arial,Bold"page &amp;P of &amp;N&amp;R&amp;D    &amp;T</oddFooter>
  </headerFooter>
  <rowBreaks count="9" manualBreakCount="9">
    <brk id="56" max="16" man="1"/>
    <brk id="67" max="255" man="1"/>
    <brk id="90" max="16" man="1"/>
    <brk id="132" max="16" man="1"/>
    <brk id="174" max="16" man="1"/>
    <brk id="220" max="16" man="1"/>
    <brk id="266" max="16" man="1"/>
    <brk id="287" max="255" man="1"/>
    <brk id="333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2"/>
  <sheetViews>
    <sheetView tabSelected="1" workbookViewId="0" topLeftCell="A4">
      <selection activeCell="A14" sqref="A14:IV14"/>
    </sheetView>
  </sheetViews>
  <sheetFormatPr defaultColWidth="9.140625" defaultRowHeight="12.75"/>
  <cols>
    <col min="1" max="1" width="45.7109375" style="391" customWidth="1"/>
    <col min="2" max="2" width="11.00390625" style="391" bestFit="1" customWidth="1"/>
    <col min="3" max="3" width="7.28125" style="542" customWidth="1"/>
    <col min="4" max="4" width="7.8515625" style="391" customWidth="1"/>
    <col min="5" max="5" width="11.421875" style="391" customWidth="1"/>
    <col min="6" max="6" width="7.8515625" style="391" customWidth="1"/>
    <col min="7" max="7" width="8.28125" style="391" customWidth="1"/>
    <col min="8" max="9" width="9.421875" style="391" customWidth="1"/>
    <col min="10" max="10" width="9.00390625" style="391" customWidth="1"/>
    <col min="11" max="11" width="10.28125" style="391" customWidth="1"/>
    <col min="12" max="12" width="33.00390625" style="391" customWidth="1"/>
    <col min="13" max="13" width="47.00390625" style="391" customWidth="1"/>
    <col min="14" max="14" width="5.7109375" style="391" customWidth="1"/>
    <col min="15" max="16384" width="8.8515625" style="391" customWidth="1"/>
  </cols>
  <sheetData>
    <row r="1" spans="1:2" s="389" customFormat="1" ht="17.25" customHeight="1">
      <c r="A1" s="387" t="s">
        <v>257</v>
      </c>
      <c r="B1" s="388"/>
    </row>
    <row r="2" spans="1:2" s="389" customFormat="1" ht="17.25" customHeight="1">
      <c r="A2" s="387" t="s">
        <v>258</v>
      </c>
      <c r="B2" s="388"/>
    </row>
    <row r="3" spans="1:2" s="389" customFormat="1" ht="17.25" customHeight="1">
      <c r="A3" s="387" t="s">
        <v>259</v>
      </c>
      <c r="B3" s="388"/>
    </row>
    <row r="4" spans="1:2" s="389" customFormat="1" ht="17.25" customHeight="1">
      <c r="A4" s="387" t="s">
        <v>260</v>
      </c>
      <c r="B4" s="388"/>
    </row>
    <row r="5" spans="1:2" s="389" customFormat="1" ht="17.25" customHeight="1">
      <c r="A5" s="387" t="s">
        <v>261</v>
      </c>
      <c r="B5" s="388"/>
    </row>
    <row r="6" spans="1:2" s="389" customFormat="1" ht="17.25" customHeight="1">
      <c r="A6" s="387" t="s">
        <v>262</v>
      </c>
      <c r="B6" s="388"/>
    </row>
    <row r="7" spans="1:3" ht="20.25">
      <c r="A7" s="390"/>
      <c r="C7" s="392"/>
    </row>
    <row r="8" s="393" customFormat="1" ht="12.75">
      <c r="C8" s="394"/>
    </row>
    <row r="9" spans="1:13" ht="18.75" thickBot="1">
      <c r="A9" s="395" t="s">
        <v>263</v>
      </c>
      <c r="B9" s="396"/>
      <c r="C9" s="397"/>
      <c r="D9" s="396"/>
      <c r="E9" s="396"/>
      <c r="F9" s="396"/>
      <c r="G9" s="396"/>
      <c r="H9" s="396"/>
      <c r="I9" s="396"/>
      <c r="J9" s="396"/>
      <c r="K9" s="396"/>
      <c r="L9" s="396"/>
      <c r="M9" s="396"/>
    </row>
    <row r="10" spans="1:13" ht="18">
      <c r="A10" s="398"/>
      <c r="B10" s="399"/>
      <c r="C10" s="400"/>
      <c r="D10" s="399"/>
      <c r="E10" s="399"/>
      <c r="F10" s="399"/>
      <c r="G10" s="399"/>
      <c r="H10" s="399"/>
      <c r="I10" s="399"/>
      <c r="J10" s="399"/>
      <c r="K10" s="399"/>
      <c r="L10" s="399"/>
      <c r="M10" s="401"/>
    </row>
    <row r="11" spans="1:13" s="406" customFormat="1" ht="18">
      <c r="A11" s="402" t="s">
        <v>264</v>
      </c>
      <c r="B11" s="403"/>
      <c r="C11" s="404"/>
      <c r="D11" s="403"/>
      <c r="E11" s="403"/>
      <c r="F11" s="403"/>
      <c r="G11" s="403"/>
      <c r="H11" s="403"/>
      <c r="I11" s="403"/>
      <c r="J11" s="403"/>
      <c r="K11" s="403"/>
      <c r="L11" s="403"/>
      <c r="M11" s="405" t="s">
        <v>30</v>
      </c>
    </row>
    <row r="12" spans="1:13" s="413" customFormat="1" ht="25.5">
      <c r="A12" s="407"/>
      <c r="B12" s="408"/>
      <c r="C12" s="409" t="s">
        <v>14</v>
      </c>
      <c r="D12" s="410" t="s">
        <v>15</v>
      </c>
      <c r="E12" s="410"/>
      <c r="F12" s="410"/>
      <c r="G12" s="410"/>
      <c r="H12" s="410"/>
      <c r="I12" s="410"/>
      <c r="J12" s="411" t="s">
        <v>265</v>
      </c>
      <c r="K12" s="411" t="s">
        <v>266</v>
      </c>
      <c r="L12" s="411" t="s">
        <v>267</v>
      </c>
      <c r="M12" s="412" t="s">
        <v>268</v>
      </c>
    </row>
    <row r="13" spans="1:15" s="419" customFormat="1" ht="13.5" thickBot="1">
      <c r="A13" s="414" t="s">
        <v>269</v>
      </c>
      <c r="B13" s="415" t="s">
        <v>270</v>
      </c>
      <c r="C13" s="416" t="s">
        <v>271</v>
      </c>
      <c r="D13" s="415" t="s">
        <v>272</v>
      </c>
      <c r="E13" s="414" t="s">
        <v>273</v>
      </c>
      <c r="F13" s="415" t="s">
        <v>274</v>
      </c>
      <c r="G13" s="415" t="s">
        <v>275</v>
      </c>
      <c r="H13" s="415" t="s">
        <v>276</v>
      </c>
      <c r="I13" s="415" t="s">
        <v>412</v>
      </c>
      <c r="J13" s="414"/>
      <c r="K13" s="414"/>
      <c r="L13" s="417"/>
      <c r="M13" s="418"/>
      <c r="N13" s="413"/>
      <c r="O13" s="413"/>
    </row>
    <row r="14" spans="1:15" s="429" customFormat="1" ht="26.25" thickTop="1">
      <c r="A14" s="420" t="s">
        <v>277</v>
      </c>
      <c r="B14" s="421" t="s">
        <v>278</v>
      </c>
      <c r="C14" s="422"/>
      <c r="D14" s="423"/>
      <c r="E14" s="423"/>
      <c r="F14" s="423"/>
      <c r="G14" s="424">
        <f>1726*29/12*0.75</f>
        <v>3128.375</v>
      </c>
      <c r="H14" s="424">
        <f>2*1726*29/12</f>
        <v>8342.333333333334</v>
      </c>
      <c r="I14" s="424"/>
      <c r="J14" s="425">
        <v>220</v>
      </c>
      <c r="K14" s="426">
        <v>2.75</v>
      </c>
      <c r="L14" s="427" t="s">
        <v>279</v>
      </c>
      <c r="M14" s="428" t="s">
        <v>280</v>
      </c>
      <c r="N14" s="413"/>
      <c r="O14" s="413"/>
    </row>
    <row r="15" spans="1:15" s="452" customFormat="1" ht="12.75">
      <c r="A15" s="543" t="s">
        <v>411</v>
      </c>
      <c r="B15" s="544"/>
      <c r="C15" s="545"/>
      <c r="D15" s="546"/>
      <c r="E15" s="546"/>
      <c r="F15" s="546"/>
      <c r="G15" s="547"/>
      <c r="H15" s="547"/>
      <c r="I15" s="547"/>
      <c r="J15" s="548"/>
      <c r="K15" s="549"/>
      <c r="L15" s="550"/>
      <c r="M15" s="551"/>
      <c r="N15" s="413"/>
      <c r="O15" s="413"/>
    </row>
    <row r="16" spans="1:13" s="413" customFormat="1" ht="12.75">
      <c r="A16" s="407" t="s">
        <v>281</v>
      </c>
      <c r="B16" s="408"/>
      <c r="C16" s="430">
        <v>80</v>
      </c>
      <c r="D16" s="431"/>
      <c r="E16" s="431"/>
      <c r="F16" s="431">
        <v>96</v>
      </c>
      <c r="G16" s="431">
        <v>240</v>
      </c>
      <c r="H16" s="431">
        <v>960</v>
      </c>
      <c r="I16" s="431"/>
      <c r="J16" s="432">
        <v>20</v>
      </c>
      <c r="K16" s="433">
        <v>6</v>
      </c>
      <c r="L16" s="434" t="s">
        <v>282</v>
      </c>
      <c r="M16" s="435" t="s">
        <v>283</v>
      </c>
    </row>
    <row r="17" spans="1:13" s="413" customFormat="1" ht="25.5">
      <c r="A17" s="436" t="s">
        <v>284</v>
      </c>
      <c r="B17" s="437"/>
      <c r="C17" s="438"/>
      <c r="D17" s="439"/>
      <c r="E17" s="439">
        <v>320</v>
      </c>
      <c r="F17" s="439">
        <v>80</v>
      </c>
      <c r="G17" s="439">
        <v>320</v>
      </c>
      <c r="H17" s="439">
        <v>640</v>
      </c>
      <c r="I17" s="439"/>
      <c r="J17" s="440">
        <v>40</v>
      </c>
      <c r="K17" s="441"/>
      <c r="L17" s="442" t="s">
        <v>285</v>
      </c>
      <c r="M17" s="443" t="s">
        <v>286</v>
      </c>
    </row>
    <row r="18" spans="1:15" s="452" customFormat="1" ht="12.75">
      <c r="A18" s="444"/>
      <c r="B18" s="445"/>
      <c r="C18" s="446"/>
      <c r="D18" s="447"/>
      <c r="E18" s="447"/>
      <c r="F18" s="447"/>
      <c r="G18" s="447"/>
      <c r="H18" s="447"/>
      <c r="I18" s="447"/>
      <c r="J18" s="448"/>
      <c r="K18" s="449"/>
      <c r="L18" s="450"/>
      <c r="M18" s="451"/>
      <c r="N18" s="413"/>
      <c r="O18" s="413"/>
    </row>
    <row r="19" spans="1:15" s="459" customFormat="1" ht="12.75">
      <c r="A19" s="453" t="s">
        <v>287</v>
      </c>
      <c r="B19" s="454"/>
      <c r="C19" s="455">
        <f aca="true" t="shared" si="0" ref="C19:H19">SUM(C14:C17)</f>
        <v>80</v>
      </c>
      <c r="D19" s="456">
        <f t="shared" si="0"/>
        <v>0</v>
      </c>
      <c r="E19" s="456">
        <f t="shared" si="0"/>
        <v>320</v>
      </c>
      <c r="F19" s="456">
        <f t="shared" si="0"/>
        <v>176</v>
      </c>
      <c r="G19" s="456">
        <f t="shared" si="0"/>
        <v>3688.375</v>
      </c>
      <c r="H19" s="456">
        <f t="shared" si="0"/>
        <v>9942.333333333334</v>
      </c>
      <c r="I19" s="456"/>
      <c r="J19" s="456"/>
      <c r="K19" s="454"/>
      <c r="L19" s="457"/>
      <c r="M19" s="458"/>
      <c r="N19" s="413"/>
      <c r="O19" s="413"/>
    </row>
    <row r="20" spans="1:15" s="459" customFormat="1" ht="12.75">
      <c r="A20" s="460"/>
      <c r="B20" s="461"/>
      <c r="C20" s="462"/>
      <c r="D20" s="463"/>
      <c r="E20" s="463"/>
      <c r="F20" s="463"/>
      <c r="G20" s="463"/>
      <c r="H20" s="463"/>
      <c r="I20" s="463"/>
      <c r="J20" s="463"/>
      <c r="K20" s="461"/>
      <c r="L20" s="464"/>
      <c r="M20" s="465"/>
      <c r="N20" s="413"/>
      <c r="O20" s="413"/>
    </row>
    <row r="21" spans="1:15" s="467" customFormat="1" ht="12.75">
      <c r="A21" s="466"/>
      <c r="C21" s="468"/>
      <c r="D21" s="469"/>
      <c r="E21" s="469"/>
      <c r="F21" s="469"/>
      <c r="G21" s="469"/>
      <c r="H21" s="469"/>
      <c r="I21" s="469"/>
      <c r="J21" s="469"/>
      <c r="L21" s="470"/>
      <c r="M21" s="471"/>
      <c r="N21" s="413"/>
      <c r="O21" s="413"/>
    </row>
    <row r="22" spans="1:15" s="406" customFormat="1" ht="18">
      <c r="A22" s="402" t="s">
        <v>288</v>
      </c>
      <c r="B22" s="403"/>
      <c r="C22" s="404"/>
      <c r="D22" s="403"/>
      <c r="E22" s="403"/>
      <c r="F22" s="403"/>
      <c r="G22" s="403"/>
      <c r="H22" s="403"/>
      <c r="I22" s="403"/>
      <c r="J22" s="403"/>
      <c r="K22" s="403"/>
      <c r="L22" s="403"/>
      <c r="M22" s="472" t="s">
        <v>30</v>
      </c>
      <c r="N22" s="413"/>
      <c r="O22" s="413"/>
    </row>
    <row r="23" spans="1:13" s="413" customFormat="1" ht="25.5">
      <c r="A23" s="407"/>
      <c r="B23" s="408"/>
      <c r="C23" s="409" t="s">
        <v>14</v>
      </c>
      <c r="D23" s="410" t="s">
        <v>15</v>
      </c>
      <c r="E23" s="410"/>
      <c r="F23" s="410"/>
      <c r="G23" s="410"/>
      <c r="H23" s="410"/>
      <c r="I23" s="410"/>
      <c r="J23" s="411" t="s">
        <v>265</v>
      </c>
      <c r="K23" s="411" t="s">
        <v>266</v>
      </c>
      <c r="L23" s="411" t="s">
        <v>267</v>
      </c>
      <c r="M23" s="473" t="s">
        <v>268</v>
      </c>
    </row>
    <row r="24" spans="1:15" s="419" customFormat="1" ht="13.5" thickBot="1">
      <c r="A24" s="414" t="s">
        <v>269</v>
      </c>
      <c r="B24" s="415" t="s">
        <v>270</v>
      </c>
      <c r="C24" s="416" t="s">
        <v>271</v>
      </c>
      <c r="D24" s="415" t="s">
        <v>272</v>
      </c>
      <c r="E24" s="414" t="s">
        <v>273</v>
      </c>
      <c r="F24" s="415" t="s">
        <v>274</v>
      </c>
      <c r="G24" s="415" t="s">
        <v>275</v>
      </c>
      <c r="H24" s="415" t="s">
        <v>276</v>
      </c>
      <c r="I24" s="415"/>
      <c r="J24" s="414"/>
      <c r="K24" s="414"/>
      <c r="L24" s="417"/>
      <c r="M24" s="474"/>
      <c r="N24" s="413"/>
      <c r="O24" s="413"/>
    </row>
    <row r="25" spans="1:15" s="429" customFormat="1" ht="13.5" thickTop="1">
      <c r="A25" s="420" t="s">
        <v>289</v>
      </c>
      <c r="B25" s="421" t="s">
        <v>290</v>
      </c>
      <c r="C25" s="475"/>
      <c r="D25" s="423">
        <v>60</v>
      </c>
      <c r="E25" s="423"/>
      <c r="F25" s="423"/>
      <c r="G25" s="423">
        <v>120</v>
      </c>
      <c r="H25" s="423">
        <v>480</v>
      </c>
      <c r="I25" s="423"/>
      <c r="J25" s="425">
        <v>10</v>
      </c>
      <c r="K25" s="426">
        <v>6</v>
      </c>
      <c r="L25" s="427"/>
      <c r="M25" s="476" t="s">
        <v>291</v>
      </c>
      <c r="N25" s="413"/>
      <c r="O25" s="413"/>
    </row>
    <row r="26" spans="1:13" s="413" customFormat="1" ht="12.75">
      <c r="A26" s="407" t="s">
        <v>292</v>
      </c>
      <c r="B26" s="408"/>
      <c r="C26" s="430" t="s">
        <v>146</v>
      </c>
      <c r="D26" s="431"/>
      <c r="E26" s="431"/>
      <c r="F26" s="431">
        <v>72</v>
      </c>
      <c r="G26" s="431">
        <v>180</v>
      </c>
      <c r="H26" s="431">
        <v>720</v>
      </c>
      <c r="I26" s="431"/>
      <c r="J26" s="432">
        <v>15</v>
      </c>
      <c r="K26" s="433">
        <v>6</v>
      </c>
      <c r="L26" s="434"/>
      <c r="M26" s="477" t="s">
        <v>291</v>
      </c>
    </row>
    <row r="27" spans="1:13" s="413" customFormat="1" ht="12.75">
      <c r="A27" s="407" t="s">
        <v>293</v>
      </c>
      <c r="B27" s="408" t="s">
        <v>294</v>
      </c>
      <c r="C27" s="430"/>
      <c r="D27" s="431"/>
      <c r="E27" s="431"/>
      <c r="F27" s="431"/>
      <c r="G27" s="431">
        <v>16</v>
      </c>
      <c r="H27" s="431">
        <v>32</v>
      </c>
      <c r="I27" s="431"/>
      <c r="J27" s="432">
        <v>1</v>
      </c>
      <c r="K27" s="433">
        <v>4</v>
      </c>
      <c r="L27" s="434"/>
      <c r="M27" s="477" t="s">
        <v>291</v>
      </c>
    </row>
    <row r="28" spans="1:13" s="413" customFormat="1" ht="12.75">
      <c r="A28" s="407" t="s">
        <v>295</v>
      </c>
      <c r="B28" s="408" t="s">
        <v>296</v>
      </c>
      <c r="C28" s="430"/>
      <c r="D28" s="431">
        <v>40</v>
      </c>
      <c r="E28" s="431">
        <v>80</v>
      </c>
      <c r="F28" s="431"/>
      <c r="G28" s="431">
        <v>80</v>
      </c>
      <c r="H28" s="431">
        <v>320</v>
      </c>
      <c r="I28" s="431"/>
      <c r="J28" s="432">
        <v>10</v>
      </c>
      <c r="K28" s="433">
        <v>4</v>
      </c>
      <c r="L28" s="434"/>
      <c r="M28" s="478" t="s">
        <v>291</v>
      </c>
    </row>
    <row r="29" spans="1:13" s="413" customFormat="1" ht="12.75">
      <c r="A29" s="407" t="s">
        <v>297</v>
      </c>
      <c r="B29" s="408" t="s">
        <v>298</v>
      </c>
      <c r="C29" s="430"/>
      <c r="D29" s="431"/>
      <c r="E29" s="431"/>
      <c r="F29" s="431"/>
      <c r="G29" s="431"/>
      <c r="H29" s="431"/>
      <c r="I29" s="431"/>
      <c r="J29" s="432"/>
      <c r="K29" s="433"/>
      <c r="L29" s="434"/>
      <c r="M29" s="477" t="s">
        <v>291</v>
      </c>
    </row>
    <row r="30" spans="1:13" s="413" customFormat="1" ht="12.75">
      <c r="A30" s="407" t="s">
        <v>299</v>
      </c>
      <c r="B30" s="408" t="s">
        <v>300</v>
      </c>
      <c r="C30" s="430"/>
      <c r="D30" s="431"/>
      <c r="E30" s="431"/>
      <c r="F30" s="431"/>
      <c r="G30" s="431"/>
      <c r="H30" s="431"/>
      <c r="I30" s="431"/>
      <c r="J30" s="432"/>
      <c r="K30" s="433"/>
      <c r="L30" s="434"/>
      <c r="M30" s="477" t="s">
        <v>291</v>
      </c>
    </row>
    <row r="31" spans="1:13" s="413" customFormat="1" ht="12.75">
      <c r="A31" s="407" t="s">
        <v>301</v>
      </c>
      <c r="B31" s="408" t="s">
        <v>302</v>
      </c>
      <c r="C31" s="430"/>
      <c r="D31" s="431"/>
      <c r="E31" s="431"/>
      <c r="F31" s="431"/>
      <c r="G31" s="431"/>
      <c r="H31" s="431"/>
      <c r="I31" s="431"/>
      <c r="J31" s="432"/>
      <c r="K31" s="433"/>
      <c r="L31" s="434"/>
      <c r="M31" s="477" t="s">
        <v>291</v>
      </c>
    </row>
    <row r="32" spans="1:13" s="413" customFormat="1" ht="12.75">
      <c r="A32" s="407" t="s">
        <v>303</v>
      </c>
      <c r="B32" s="408" t="s">
        <v>304</v>
      </c>
      <c r="C32" s="430"/>
      <c r="D32" s="431">
        <v>20</v>
      </c>
      <c r="E32" s="431">
        <v>40</v>
      </c>
      <c r="F32" s="431"/>
      <c r="G32" s="431">
        <v>40</v>
      </c>
      <c r="H32" s="431">
        <v>160</v>
      </c>
      <c r="I32" s="431"/>
      <c r="J32" s="432">
        <v>5</v>
      </c>
      <c r="K32" s="433">
        <v>4</v>
      </c>
      <c r="L32" s="434"/>
      <c r="M32" s="477" t="s">
        <v>291</v>
      </c>
    </row>
    <row r="33" spans="1:13" s="413" customFormat="1" ht="22.5">
      <c r="A33" s="407" t="s">
        <v>305</v>
      </c>
      <c r="B33" s="408"/>
      <c r="C33" s="430">
        <v>36</v>
      </c>
      <c r="D33" s="431">
        <v>60</v>
      </c>
      <c r="E33" s="431"/>
      <c r="F33" s="431">
        <v>86</v>
      </c>
      <c r="G33" s="431">
        <v>216</v>
      </c>
      <c r="H33" s="431">
        <v>864</v>
      </c>
      <c r="I33" s="431"/>
      <c r="J33" s="432">
        <v>18</v>
      </c>
      <c r="K33" s="433">
        <v>6</v>
      </c>
      <c r="L33" s="434" t="s">
        <v>306</v>
      </c>
      <c r="M33" s="477" t="s">
        <v>291</v>
      </c>
    </row>
    <row r="34" spans="1:13" s="413" customFormat="1" ht="12.75">
      <c r="A34" s="407" t="s">
        <v>307</v>
      </c>
      <c r="B34" s="408"/>
      <c r="C34" s="430"/>
      <c r="D34" s="408"/>
      <c r="E34" s="408"/>
      <c r="F34" s="408"/>
      <c r="G34" s="408"/>
      <c r="H34" s="408"/>
      <c r="I34" s="408"/>
      <c r="J34" s="408"/>
      <c r="K34" s="433"/>
      <c r="L34" s="434"/>
      <c r="M34" s="477" t="s">
        <v>291</v>
      </c>
    </row>
    <row r="35" spans="1:13" s="413" customFormat="1" ht="12.75">
      <c r="A35" s="407" t="s">
        <v>308</v>
      </c>
      <c r="B35" s="408"/>
      <c r="C35" s="430"/>
      <c r="D35" s="431"/>
      <c r="E35" s="431"/>
      <c r="F35" s="431"/>
      <c r="G35" s="431"/>
      <c r="H35" s="431"/>
      <c r="I35" s="431"/>
      <c r="J35" s="432"/>
      <c r="K35" s="433"/>
      <c r="L35" s="434"/>
      <c r="M35" s="477" t="s">
        <v>291</v>
      </c>
    </row>
    <row r="36" spans="1:13" s="413" customFormat="1" ht="12.75">
      <c r="A36" s="407" t="s">
        <v>309</v>
      </c>
      <c r="B36" s="408"/>
      <c r="C36" s="430"/>
      <c r="D36" s="431"/>
      <c r="E36" s="431"/>
      <c r="F36" s="431"/>
      <c r="G36" s="431"/>
      <c r="H36" s="431"/>
      <c r="I36" s="431"/>
      <c r="J36" s="432"/>
      <c r="K36" s="433"/>
      <c r="L36" s="434"/>
      <c r="M36" s="477" t="s">
        <v>291</v>
      </c>
    </row>
    <row r="37" spans="1:13" s="413" customFormat="1" ht="12.75">
      <c r="A37" s="407" t="s">
        <v>310</v>
      </c>
      <c r="B37" s="408"/>
      <c r="C37" s="430"/>
      <c r="D37" s="431"/>
      <c r="E37" s="431">
        <v>48</v>
      </c>
      <c r="F37" s="431"/>
      <c r="G37" s="431">
        <v>48</v>
      </c>
      <c r="H37" s="431">
        <v>192</v>
      </c>
      <c r="I37" s="431"/>
      <c r="J37" s="432">
        <v>6</v>
      </c>
      <c r="K37" s="433">
        <v>4</v>
      </c>
      <c r="L37" s="434"/>
      <c r="M37" s="477" t="s">
        <v>291</v>
      </c>
    </row>
    <row r="38" spans="1:13" s="413" customFormat="1" ht="12.75">
      <c r="A38" s="407" t="s">
        <v>311</v>
      </c>
      <c r="B38" s="408"/>
      <c r="C38" s="430"/>
      <c r="D38" s="431"/>
      <c r="E38" s="431"/>
      <c r="F38" s="431"/>
      <c r="G38" s="431">
        <v>16</v>
      </c>
      <c r="H38" s="431">
        <v>64</v>
      </c>
      <c r="I38" s="431"/>
      <c r="J38" s="432">
        <v>2</v>
      </c>
      <c r="K38" s="433">
        <v>4</v>
      </c>
      <c r="L38" s="434"/>
      <c r="M38" s="477" t="s">
        <v>291</v>
      </c>
    </row>
    <row r="39" spans="1:13" s="413" customFormat="1" ht="12.75">
      <c r="A39" s="407" t="s">
        <v>312</v>
      </c>
      <c r="B39" s="408"/>
      <c r="C39" s="430"/>
      <c r="D39" s="431"/>
      <c r="E39" s="431"/>
      <c r="F39" s="431"/>
      <c r="G39" s="431">
        <v>48</v>
      </c>
      <c r="H39" s="431">
        <v>192</v>
      </c>
      <c r="I39" s="431"/>
      <c r="J39" s="432">
        <v>6</v>
      </c>
      <c r="K39" s="433">
        <v>4</v>
      </c>
      <c r="L39" s="434"/>
      <c r="M39" s="477" t="s">
        <v>291</v>
      </c>
    </row>
    <row r="40" spans="1:13" s="413" customFormat="1" ht="12.75">
      <c r="A40" s="407" t="s">
        <v>313</v>
      </c>
      <c r="B40" s="408"/>
      <c r="C40" s="430"/>
      <c r="D40" s="431"/>
      <c r="E40" s="431"/>
      <c r="F40" s="431"/>
      <c r="G40" s="431"/>
      <c r="H40" s="431">
        <v>64</v>
      </c>
      <c r="I40" s="431"/>
      <c r="J40" s="432">
        <v>4</v>
      </c>
      <c r="K40" s="433">
        <v>2</v>
      </c>
      <c r="L40" s="434"/>
      <c r="M40" s="477" t="s">
        <v>291</v>
      </c>
    </row>
    <row r="41" spans="1:13" s="413" customFormat="1" ht="12.75">
      <c r="A41" s="407" t="s">
        <v>314</v>
      </c>
      <c r="B41" s="408"/>
      <c r="C41" s="430"/>
      <c r="D41" s="431"/>
      <c r="E41" s="431"/>
      <c r="F41" s="431"/>
      <c r="G41" s="431">
        <v>16</v>
      </c>
      <c r="H41" s="431">
        <v>64</v>
      </c>
      <c r="I41" s="431"/>
      <c r="J41" s="432">
        <v>2</v>
      </c>
      <c r="K41" s="433">
        <v>4</v>
      </c>
      <c r="L41" s="434"/>
      <c r="M41" s="477" t="s">
        <v>291</v>
      </c>
    </row>
    <row r="42" spans="1:13" s="413" customFormat="1" ht="12.75">
      <c r="A42" s="407" t="s">
        <v>315</v>
      </c>
      <c r="B42" s="408" t="s">
        <v>316</v>
      </c>
      <c r="C42" s="430"/>
      <c r="D42" s="431">
        <v>24</v>
      </c>
      <c r="E42" s="431">
        <v>48</v>
      </c>
      <c r="F42" s="431"/>
      <c r="G42" s="431">
        <v>48</v>
      </c>
      <c r="H42" s="431">
        <v>192</v>
      </c>
      <c r="I42" s="431"/>
      <c r="J42" s="432">
        <v>6</v>
      </c>
      <c r="K42" s="433">
        <v>4</v>
      </c>
      <c r="L42" s="434"/>
      <c r="M42" s="477" t="s">
        <v>291</v>
      </c>
    </row>
    <row r="43" spans="1:13" s="413" customFormat="1" ht="12.75">
      <c r="A43" s="407" t="s">
        <v>317</v>
      </c>
      <c r="B43" s="408" t="s">
        <v>318</v>
      </c>
      <c r="C43" s="430"/>
      <c r="D43" s="431">
        <v>0</v>
      </c>
      <c r="E43" s="431"/>
      <c r="F43" s="431"/>
      <c r="G43" s="431">
        <v>32</v>
      </c>
      <c r="H43" s="431">
        <v>128</v>
      </c>
      <c r="I43" s="431"/>
      <c r="J43" s="432">
        <v>4</v>
      </c>
      <c r="K43" s="433">
        <v>4</v>
      </c>
      <c r="L43" s="434"/>
      <c r="M43" s="477" t="s">
        <v>291</v>
      </c>
    </row>
    <row r="44" spans="1:13" s="413" customFormat="1" ht="12.75">
      <c r="A44" s="407" t="s">
        <v>319</v>
      </c>
      <c r="B44" s="408" t="s">
        <v>320</v>
      </c>
      <c r="C44" s="430"/>
      <c r="D44" s="431">
        <v>0</v>
      </c>
      <c r="E44" s="431"/>
      <c r="F44" s="431"/>
      <c r="G44" s="431">
        <v>32</v>
      </c>
      <c r="H44" s="431">
        <v>128</v>
      </c>
      <c r="I44" s="431"/>
      <c r="J44" s="432">
        <v>4</v>
      </c>
      <c r="K44" s="433">
        <v>4</v>
      </c>
      <c r="L44" s="434"/>
      <c r="M44" s="477" t="s">
        <v>291</v>
      </c>
    </row>
    <row r="45" spans="1:13" s="413" customFormat="1" ht="12.75">
      <c r="A45" s="407" t="s">
        <v>321</v>
      </c>
      <c r="B45" s="408" t="s">
        <v>322</v>
      </c>
      <c r="C45" s="430"/>
      <c r="D45" s="431">
        <v>0</v>
      </c>
      <c r="E45" s="431"/>
      <c r="F45" s="431"/>
      <c r="G45" s="431">
        <v>32</v>
      </c>
      <c r="H45" s="431">
        <v>128</v>
      </c>
      <c r="I45" s="431"/>
      <c r="J45" s="432">
        <v>4</v>
      </c>
      <c r="K45" s="433">
        <v>4</v>
      </c>
      <c r="L45" s="434"/>
      <c r="M45" s="477" t="s">
        <v>291</v>
      </c>
    </row>
    <row r="46" spans="1:13" s="413" customFormat="1" ht="67.5">
      <c r="A46" s="407" t="s">
        <v>323</v>
      </c>
      <c r="B46" s="408"/>
      <c r="C46" s="430"/>
      <c r="D46" s="431"/>
      <c r="E46" s="431"/>
      <c r="F46" s="431"/>
      <c r="G46" s="479">
        <v>24</v>
      </c>
      <c r="H46" s="479">
        <v>96</v>
      </c>
      <c r="I46" s="479"/>
      <c r="J46" s="480">
        <v>3</v>
      </c>
      <c r="K46" s="481">
        <v>4</v>
      </c>
      <c r="L46" s="482" t="s">
        <v>324</v>
      </c>
      <c r="M46" s="477" t="s">
        <v>291</v>
      </c>
    </row>
    <row r="47" spans="1:13" s="413" customFormat="1" ht="45">
      <c r="A47" s="407" t="s">
        <v>325</v>
      </c>
      <c r="B47" s="408"/>
      <c r="C47" s="430">
        <f>0.063*96</f>
        <v>6.048</v>
      </c>
      <c r="D47" s="431"/>
      <c r="E47" s="431"/>
      <c r="F47" s="431"/>
      <c r="G47" s="479">
        <v>24</v>
      </c>
      <c r="H47" s="479">
        <v>96</v>
      </c>
      <c r="I47" s="479"/>
      <c r="J47" s="480">
        <v>3</v>
      </c>
      <c r="K47" s="481">
        <v>4</v>
      </c>
      <c r="L47" s="482" t="s">
        <v>326</v>
      </c>
      <c r="M47" s="477" t="s">
        <v>291</v>
      </c>
    </row>
    <row r="48" spans="1:13" s="413" customFormat="1" ht="25.5">
      <c r="A48" s="407" t="s">
        <v>327</v>
      </c>
      <c r="B48" s="408"/>
      <c r="C48" s="430"/>
      <c r="D48" s="431">
        <v>288</v>
      </c>
      <c r="E48" s="431">
        <v>288</v>
      </c>
      <c r="F48" s="431"/>
      <c r="G48" s="431"/>
      <c r="H48" s="431"/>
      <c r="I48" s="431"/>
      <c r="J48" s="432">
        <v>18</v>
      </c>
      <c r="K48" s="433">
        <v>2</v>
      </c>
      <c r="L48" s="434"/>
      <c r="M48" s="477" t="s">
        <v>291</v>
      </c>
    </row>
    <row r="49" spans="1:13" s="486" customFormat="1" ht="12.75">
      <c r="A49" s="483" t="s">
        <v>328</v>
      </c>
      <c r="B49" s="484"/>
      <c r="C49" s="485">
        <v>45</v>
      </c>
      <c r="D49" s="479"/>
      <c r="E49" s="479"/>
      <c r="F49" s="479">
        <v>12</v>
      </c>
      <c r="G49" s="479"/>
      <c r="H49" s="479"/>
      <c r="I49" s="479"/>
      <c r="J49" s="480">
        <v>45</v>
      </c>
      <c r="K49" s="481"/>
      <c r="L49" s="482" t="s">
        <v>329</v>
      </c>
      <c r="M49" s="477" t="s">
        <v>291</v>
      </c>
    </row>
    <row r="50" spans="1:13" s="486" customFormat="1" ht="12.75">
      <c r="A50" s="483" t="s">
        <v>330</v>
      </c>
      <c r="B50" s="484"/>
      <c r="C50" s="485">
        <v>45</v>
      </c>
      <c r="D50" s="479"/>
      <c r="E50" s="479"/>
      <c r="F50" s="479">
        <v>12</v>
      </c>
      <c r="G50" s="479"/>
      <c r="H50" s="479"/>
      <c r="I50" s="479"/>
      <c r="J50" s="480">
        <v>45</v>
      </c>
      <c r="K50" s="481"/>
      <c r="L50" s="482" t="s">
        <v>329</v>
      </c>
      <c r="M50" s="477" t="s">
        <v>291</v>
      </c>
    </row>
    <row r="51" spans="1:13" s="413" customFormat="1" ht="12.75">
      <c r="A51" s="407" t="s">
        <v>331</v>
      </c>
      <c r="B51" s="408"/>
      <c r="C51" s="430"/>
      <c r="D51" s="431"/>
      <c r="E51" s="431"/>
      <c r="F51" s="431">
        <v>29</v>
      </c>
      <c r="G51" s="431">
        <v>72</v>
      </c>
      <c r="H51" s="431">
        <v>288</v>
      </c>
      <c r="I51" s="431"/>
      <c r="J51" s="432">
        <v>36</v>
      </c>
      <c r="K51" s="433">
        <v>6</v>
      </c>
      <c r="L51" s="434" t="s">
        <v>332</v>
      </c>
      <c r="M51" s="477" t="s">
        <v>291</v>
      </c>
    </row>
    <row r="52" spans="1:13" s="413" customFormat="1" ht="12.75">
      <c r="A52" s="407" t="s">
        <v>333</v>
      </c>
      <c r="B52" s="408"/>
      <c r="C52" s="430"/>
      <c r="D52" s="431"/>
      <c r="E52" s="431">
        <v>180</v>
      </c>
      <c r="F52" s="431">
        <v>72</v>
      </c>
      <c r="G52" s="431">
        <v>180</v>
      </c>
      <c r="H52" s="431">
        <v>720</v>
      </c>
      <c r="I52" s="431"/>
      <c r="J52" s="432">
        <v>15</v>
      </c>
      <c r="K52" s="433">
        <v>6</v>
      </c>
      <c r="L52" s="434"/>
      <c r="M52" s="477" t="s">
        <v>291</v>
      </c>
    </row>
    <row r="53" spans="1:13" s="413" customFormat="1" ht="12.75">
      <c r="A53" s="407" t="s">
        <v>334</v>
      </c>
      <c r="B53" s="408"/>
      <c r="C53" s="430"/>
      <c r="D53" s="431"/>
      <c r="E53" s="431"/>
      <c r="F53" s="431"/>
      <c r="G53" s="431">
        <v>24</v>
      </c>
      <c r="H53" s="431">
        <v>96</v>
      </c>
      <c r="I53" s="431"/>
      <c r="J53" s="432">
        <v>2</v>
      </c>
      <c r="K53" s="433">
        <v>6</v>
      </c>
      <c r="L53" s="434"/>
      <c r="M53" s="477" t="s">
        <v>291</v>
      </c>
    </row>
    <row r="54" spans="1:13" s="413" customFormat="1" ht="12.75">
      <c r="A54" s="407" t="s">
        <v>335</v>
      </c>
      <c r="B54" s="408" t="s">
        <v>336</v>
      </c>
      <c r="C54" s="430"/>
      <c r="D54" s="431">
        <v>120</v>
      </c>
      <c r="E54" s="431">
        <v>240</v>
      </c>
      <c r="F54" s="431"/>
      <c r="G54" s="431">
        <v>240</v>
      </c>
      <c r="H54" s="431">
        <v>960</v>
      </c>
      <c r="I54" s="431"/>
      <c r="J54" s="432">
        <v>30</v>
      </c>
      <c r="K54" s="433">
        <v>4</v>
      </c>
      <c r="L54" s="434"/>
      <c r="M54" s="477" t="s">
        <v>291</v>
      </c>
    </row>
    <row r="55" spans="1:13" s="413" customFormat="1" ht="12.75">
      <c r="A55" s="407" t="s">
        <v>337</v>
      </c>
      <c r="B55" s="408" t="s">
        <v>338</v>
      </c>
      <c r="C55" s="430"/>
      <c r="D55" s="431">
        <v>40</v>
      </c>
      <c r="E55" s="431">
        <v>40</v>
      </c>
      <c r="F55" s="431"/>
      <c r="G55" s="431"/>
      <c r="H55" s="431">
        <v>40</v>
      </c>
      <c r="I55" s="431"/>
      <c r="J55" s="432">
        <v>5</v>
      </c>
      <c r="K55" s="433">
        <v>1</v>
      </c>
      <c r="L55" s="434"/>
      <c r="M55" s="477" t="s">
        <v>291</v>
      </c>
    </row>
    <row r="56" spans="1:13" s="413" customFormat="1" ht="45">
      <c r="A56" s="407" t="s">
        <v>339</v>
      </c>
      <c r="B56" s="408" t="s">
        <v>340</v>
      </c>
      <c r="C56" s="430"/>
      <c r="D56" s="431"/>
      <c r="E56" s="431">
        <v>180</v>
      </c>
      <c r="F56" s="431"/>
      <c r="G56" s="431">
        <v>240</v>
      </c>
      <c r="H56" s="431">
        <v>1440</v>
      </c>
      <c r="I56" s="431"/>
      <c r="J56" s="432">
        <v>30</v>
      </c>
      <c r="K56" s="433">
        <v>3</v>
      </c>
      <c r="L56" s="434" t="s">
        <v>341</v>
      </c>
      <c r="M56" s="477" t="s">
        <v>291</v>
      </c>
    </row>
    <row r="57" spans="1:13" s="413" customFormat="1" ht="12.75">
      <c r="A57" s="407" t="s">
        <v>342</v>
      </c>
      <c r="B57" s="408"/>
      <c r="C57" s="430"/>
      <c r="D57" s="431"/>
      <c r="E57" s="431">
        <v>60</v>
      </c>
      <c r="F57" s="431"/>
      <c r="G57" s="431">
        <v>180</v>
      </c>
      <c r="H57" s="431">
        <v>720</v>
      </c>
      <c r="I57" s="431"/>
      <c r="J57" s="432">
        <v>30</v>
      </c>
      <c r="K57" s="433">
        <v>3</v>
      </c>
      <c r="L57" s="434" t="s">
        <v>343</v>
      </c>
      <c r="M57" s="477" t="s">
        <v>291</v>
      </c>
    </row>
    <row r="58" spans="1:13" s="413" customFormat="1" ht="12.75">
      <c r="A58" s="407" t="s">
        <v>344</v>
      </c>
      <c r="B58" s="408"/>
      <c r="C58" s="430"/>
      <c r="D58" s="431"/>
      <c r="E58" s="431"/>
      <c r="F58" s="431">
        <v>40</v>
      </c>
      <c r="G58" s="431">
        <v>80</v>
      </c>
      <c r="H58" s="431">
        <v>320</v>
      </c>
      <c r="I58" s="431"/>
      <c r="J58" s="432">
        <v>10</v>
      </c>
      <c r="K58" s="433">
        <v>4</v>
      </c>
      <c r="L58" s="434" t="s">
        <v>345</v>
      </c>
      <c r="M58" s="477" t="s">
        <v>291</v>
      </c>
    </row>
    <row r="59" spans="1:13" s="413" customFormat="1" ht="12.75">
      <c r="A59" s="407" t="s">
        <v>346</v>
      </c>
      <c r="B59" s="408" t="s">
        <v>347</v>
      </c>
      <c r="C59" s="430"/>
      <c r="D59" s="431"/>
      <c r="E59" s="431"/>
      <c r="F59" s="431"/>
      <c r="G59" s="431">
        <v>40</v>
      </c>
      <c r="H59" s="431">
        <v>160</v>
      </c>
      <c r="I59" s="431"/>
      <c r="J59" s="432">
        <v>5</v>
      </c>
      <c r="K59" s="433">
        <v>4</v>
      </c>
      <c r="L59" s="434"/>
      <c r="M59" s="477" t="s">
        <v>291</v>
      </c>
    </row>
    <row r="60" spans="1:13" s="413" customFormat="1" ht="12.75">
      <c r="A60" s="407" t="s">
        <v>348</v>
      </c>
      <c r="B60" s="408" t="s">
        <v>349</v>
      </c>
      <c r="C60" s="430"/>
      <c r="D60" s="431"/>
      <c r="E60" s="431"/>
      <c r="F60" s="431"/>
      <c r="G60" s="431">
        <v>120</v>
      </c>
      <c r="H60" s="431">
        <v>480</v>
      </c>
      <c r="I60" s="431"/>
      <c r="J60" s="432">
        <v>15</v>
      </c>
      <c r="K60" s="433">
        <v>4</v>
      </c>
      <c r="L60" s="434"/>
      <c r="M60" s="478" t="s">
        <v>350</v>
      </c>
    </row>
    <row r="61" spans="1:13" s="413" customFormat="1" ht="12.75">
      <c r="A61" s="407" t="s">
        <v>351</v>
      </c>
      <c r="B61" s="408" t="s">
        <v>352</v>
      </c>
      <c r="C61" s="430"/>
      <c r="D61" s="431">
        <v>40</v>
      </c>
      <c r="E61" s="479">
        <v>200</v>
      </c>
      <c r="F61" s="479"/>
      <c r="G61" s="479">
        <v>200</v>
      </c>
      <c r="H61" s="479">
        <v>800</v>
      </c>
      <c r="I61" s="479"/>
      <c r="J61" s="480">
        <v>25</v>
      </c>
      <c r="K61" s="433">
        <v>4</v>
      </c>
      <c r="L61" s="434"/>
      <c r="M61" s="477" t="s">
        <v>291</v>
      </c>
    </row>
    <row r="62" spans="1:13" s="413" customFormat="1" ht="12.75">
      <c r="A62" s="407" t="s">
        <v>353</v>
      </c>
      <c r="B62" s="408"/>
      <c r="C62" s="430"/>
      <c r="D62" s="431"/>
      <c r="E62" s="431"/>
      <c r="F62" s="431"/>
      <c r="G62" s="431"/>
      <c r="H62" s="431"/>
      <c r="I62" s="431"/>
      <c r="J62" s="432"/>
      <c r="K62" s="433"/>
      <c r="L62" s="434"/>
      <c r="M62" s="477" t="s">
        <v>291</v>
      </c>
    </row>
    <row r="63" spans="1:13" s="413" customFormat="1" ht="12.75">
      <c r="A63" s="407" t="s">
        <v>354</v>
      </c>
      <c r="B63" s="408"/>
      <c r="C63" s="430"/>
      <c r="D63" s="431"/>
      <c r="E63" s="431"/>
      <c r="F63" s="431"/>
      <c r="G63" s="431"/>
      <c r="H63" s="431"/>
      <c r="I63" s="431"/>
      <c r="J63" s="432"/>
      <c r="K63" s="433"/>
      <c r="L63" s="434"/>
      <c r="M63" s="477" t="s">
        <v>291</v>
      </c>
    </row>
    <row r="64" spans="1:13" s="413" customFormat="1" ht="12.75">
      <c r="A64" s="407" t="s">
        <v>355</v>
      </c>
      <c r="B64" s="408"/>
      <c r="C64" s="430"/>
      <c r="D64" s="431"/>
      <c r="E64" s="431"/>
      <c r="F64" s="431"/>
      <c r="G64" s="431"/>
      <c r="H64" s="431"/>
      <c r="I64" s="431"/>
      <c r="J64" s="432"/>
      <c r="K64" s="433"/>
      <c r="L64" s="434"/>
      <c r="M64" s="477" t="s">
        <v>291</v>
      </c>
    </row>
    <row r="65" spans="1:13" s="413" customFormat="1" ht="12.75">
      <c r="A65" s="407" t="s">
        <v>356</v>
      </c>
      <c r="B65" s="408" t="s">
        <v>357</v>
      </c>
      <c r="C65" s="430"/>
      <c r="D65" s="431"/>
      <c r="E65" s="431"/>
      <c r="F65" s="431"/>
      <c r="G65" s="479">
        <v>80</v>
      </c>
      <c r="H65" s="431">
        <v>320</v>
      </c>
      <c r="I65" s="431"/>
      <c r="J65" s="432">
        <v>10</v>
      </c>
      <c r="K65" s="433">
        <v>4</v>
      </c>
      <c r="L65" s="482" t="s">
        <v>345</v>
      </c>
      <c r="M65" s="477" t="s">
        <v>291</v>
      </c>
    </row>
    <row r="66" spans="1:13" s="486" customFormat="1" ht="25.5">
      <c r="A66" s="483" t="s">
        <v>358</v>
      </c>
      <c r="B66" s="484"/>
      <c r="C66" s="485"/>
      <c r="D66" s="479"/>
      <c r="E66" s="479"/>
      <c r="F66" s="479"/>
      <c r="G66" s="479">
        <v>160</v>
      </c>
      <c r="H66" s="479">
        <v>640</v>
      </c>
      <c r="I66" s="479"/>
      <c r="J66" s="480">
        <v>20</v>
      </c>
      <c r="K66" s="481">
        <v>4</v>
      </c>
      <c r="L66" s="482"/>
      <c r="M66" s="477" t="s">
        <v>291</v>
      </c>
    </row>
    <row r="67" spans="1:13" s="413" customFormat="1" ht="25.5">
      <c r="A67" s="407" t="s">
        <v>359</v>
      </c>
      <c r="B67" s="408" t="s">
        <v>360</v>
      </c>
      <c r="C67" s="430"/>
      <c r="D67" s="431"/>
      <c r="E67" s="431"/>
      <c r="F67" s="431"/>
      <c r="G67" s="479">
        <v>16</v>
      </c>
      <c r="H67" s="479">
        <v>64</v>
      </c>
      <c r="I67" s="479"/>
      <c r="J67" s="432">
        <v>2</v>
      </c>
      <c r="K67" s="433">
        <v>4</v>
      </c>
      <c r="L67" s="434"/>
      <c r="M67" s="477" t="s">
        <v>291</v>
      </c>
    </row>
    <row r="68" spans="1:13" s="413" customFormat="1" ht="12.75">
      <c r="A68" s="407" t="s">
        <v>361</v>
      </c>
      <c r="B68" s="408" t="s">
        <v>362</v>
      </c>
      <c r="C68" s="430"/>
      <c r="D68" s="431">
        <v>16</v>
      </c>
      <c r="E68" s="431"/>
      <c r="F68" s="431"/>
      <c r="G68" s="431">
        <v>32</v>
      </c>
      <c r="H68" s="431">
        <v>128</v>
      </c>
      <c r="I68" s="431"/>
      <c r="J68" s="432">
        <v>4</v>
      </c>
      <c r="K68" s="433">
        <v>4</v>
      </c>
      <c r="L68" s="434"/>
      <c r="M68" s="477" t="s">
        <v>291</v>
      </c>
    </row>
    <row r="69" spans="1:13" s="413" customFormat="1" ht="12.75">
      <c r="A69" s="407" t="s">
        <v>363</v>
      </c>
      <c r="B69" s="408"/>
      <c r="C69" s="430"/>
      <c r="D69" s="431"/>
      <c r="E69" s="431"/>
      <c r="F69" s="431"/>
      <c r="G69" s="431">
        <v>80</v>
      </c>
      <c r="H69" s="431">
        <v>320</v>
      </c>
      <c r="I69" s="431"/>
      <c r="J69" s="432">
        <v>10</v>
      </c>
      <c r="K69" s="433">
        <v>4</v>
      </c>
      <c r="L69" s="434" t="s">
        <v>364</v>
      </c>
      <c r="M69" s="477" t="s">
        <v>291</v>
      </c>
    </row>
    <row r="70" spans="1:13" s="413" customFormat="1" ht="12.75">
      <c r="A70" s="407" t="s">
        <v>365</v>
      </c>
      <c r="B70" s="408" t="s">
        <v>366</v>
      </c>
      <c r="C70" s="430"/>
      <c r="D70" s="431"/>
      <c r="E70" s="431"/>
      <c r="F70" s="431"/>
      <c r="G70" s="431">
        <v>160</v>
      </c>
      <c r="H70" s="431">
        <v>960</v>
      </c>
      <c r="I70" s="431"/>
      <c r="J70" s="432">
        <v>30</v>
      </c>
      <c r="K70" s="433">
        <v>4</v>
      </c>
      <c r="L70" s="434" t="s">
        <v>367</v>
      </c>
      <c r="M70" s="477" t="s">
        <v>291</v>
      </c>
    </row>
    <row r="71" spans="1:13" s="413" customFormat="1" ht="25.5">
      <c r="A71" s="407" t="s">
        <v>368</v>
      </c>
      <c r="B71" s="408"/>
      <c r="C71" s="430"/>
      <c r="D71" s="431"/>
      <c r="E71" s="431"/>
      <c r="F71" s="431"/>
      <c r="G71" s="431"/>
      <c r="H71" s="431"/>
      <c r="I71" s="431"/>
      <c r="J71" s="432"/>
      <c r="K71" s="433"/>
      <c r="L71" s="434"/>
      <c r="M71" s="477" t="s">
        <v>291</v>
      </c>
    </row>
    <row r="72" spans="1:13" s="413" customFormat="1" ht="12.75">
      <c r="A72" s="407" t="s">
        <v>369</v>
      </c>
      <c r="B72" s="408"/>
      <c r="C72" s="430"/>
      <c r="D72" s="431"/>
      <c r="E72" s="431"/>
      <c r="F72" s="431"/>
      <c r="G72" s="431"/>
      <c r="H72" s="431"/>
      <c r="I72" s="431"/>
      <c r="J72" s="432"/>
      <c r="K72" s="433"/>
      <c r="L72" s="434"/>
      <c r="M72" s="477" t="s">
        <v>291</v>
      </c>
    </row>
    <row r="73" spans="1:13" s="413" customFormat="1" ht="12.75">
      <c r="A73" s="407" t="s">
        <v>370</v>
      </c>
      <c r="B73" s="408" t="s">
        <v>371</v>
      </c>
      <c r="C73" s="430"/>
      <c r="D73" s="431"/>
      <c r="E73" s="431"/>
      <c r="F73" s="431"/>
      <c r="G73" s="431">
        <v>160</v>
      </c>
      <c r="H73" s="431">
        <v>320</v>
      </c>
      <c r="I73" s="431"/>
      <c r="J73" s="432">
        <v>10</v>
      </c>
      <c r="K73" s="433">
        <v>4</v>
      </c>
      <c r="L73" s="434" t="s">
        <v>372</v>
      </c>
      <c r="M73" s="477" t="s">
        <v>291</v>
      </c>
    </row>
    <row r="74" spans="1:13" s="413" customFormat="1" ht="33.75">
      <c r="A74" s="483" t="s">
        <v>373</v>
      </c>
      <c r="B74" s="408" t="s">
        <v>374</v>
      </c>
      <c r="C74" s="430"/>
      <c r="D74" s="431">
        <v>16</v>
      </c>
      <c r="E74" s="431">
        <v>32</v>
      </c>
      <c r="F74" s="431"/>
      <c r="G74" s="431">
        <v>32</v>
      </c>
      <c r="H74" s="431">
        <v>128</v>
      </c>
      <c r="I74" s="431"/>
      <c r="J74" s="432">
        <v>4</v>
      </c>
      <c r="K74" s="433">
        <v>4</v>
      </c>
      <c r="L74" s="482" t="s">
        <v>375</v>
      </c>
      <c r="M74" s="477" t="s">
        <v>291</v>
      </c>
    </row>
    <row r="75" spans="1:13" s="413" customFormat="1" ht="12.75">
      <c r="A75" s="407" t="s">
        <v>376</v>
      </c>
      <c r="B75" s="408"/>
      <c r="C75" s="430"/>
      <c r="D75" s="431"/>
      <c r="E75" s="431"/>
      <c r="F75" s="431"/>
      <c r="G75" s="431"/>
      <c r="H75" s="431"/>
      <c r="I75" s="431"/>
      <c r="J75" s="432"/>
      <c r="K75" s="433"/>
      <c r="L75" s="434"/>
      <c r="M75" s="477" t="s">
        <v>291</v>
      </c>
    </row>
    <row r="76" spans="1:13" s="413" customFormat="1" ht="12.75">
      <c r="A76" s="407" t="s">
        <v>377</v>
      </c>
      <c r="B76" s="408"/>
      <c r="C76" s="430"/>
      <c r="D76" s="431"/>
      <c r="E76" s="431"/>
      <c r="F76" s="431"/>
      <c r="G76" s="431"/>
      <c r="H76" s="431"/>
      <c r="I76" s="431"/>
      <c r="J76" s="432"/>
      <c r="K76" s="433"/>
      <c r="L76" s="434"/>
      <c r="M76" s="477" t="s">
        <v>291</v>
      </c>
    </row>
    <row r="77" spans="1:13" s="413" customFormat="1" ht="12.75">
      <c r="A77" s="407" t="s">
        <v>378</v>
      </c>
      <c r="B77" s="408"/>
      <c r="C77" s="430"/>
      <c r="D77" s="431"/>
      <c r="E77" s="431"/>
      <c r="F77" s="431"/>
      <c r="G77" s="431"/>
      <c r="H77" s="431"/>
      <c r="I77" s="431"/>
      <c r="J77" s="432"/>
      <c r="K77" s="433"/>
      <c r="L77" s="434"/>
      <c r="M77" s="477" t="s">
        <v>291</v>
      </c>
    </row>
    <row r="78" spans="1:13" s="413" customFormat="1" ht="12.75">
      <c r="A78" s="407" t="s">
        <v>379</v>
      </c>
      <c r="B78" s="408"/>
      <c r="C78" s="430"/>
      <c r="D78" s="431"/>
      <c r="E78" s="431"/>
      <c r="F78" s="431"/>
      <c r="G78" s="431">
        <v>8</v>
      </c>
      <c r="H78" s="431">
        <v>32</v>
      </c>
      <c r="I78" s="431"/>
      <c r="J78" s="432">
        <v>1</v>
      </c>
      <c r="K78" s="433">
        <v>4</v>
      </c>
      <c r="L78" s="434"/>
      <c r="M78" s="477" t="s">
        <v>291</v>
      </c>
    </row>
    <row r="79" spans="1:13" s="413" customFormat="1" ht="12.75">
      <c r="A79" s="407" t="s">
        <v>380</v>
      </c>
      <c r="B79" s="408"/>
      <c r="C79" s="430"/>
      <c r="D79" s="431"/>
      <c r="E79" s="431"/>
      <c r="F79" s="431"/>
      <c r="G79" s="431">
        <v>8</v>
      </c>
      <c r="H79" s="431">
        <v>32</v>
      </c>
      <c r="I79" s="431"/>
      <c r="J79" s="432">
        <v>1</v>
      </c>
      <c r="K79" s="433">
        <v>4</v>
      </c>
      <c r="L79" s="434"/>
      <c r="M79" s="477" t="s">
        <v>291</v>
      </c>
    </row>
    <row r="80" spans="1:13" s="413" customFormat="1" ht="12.75">
      <c r="A80" s="407" t="s">
        <v>381</v>
      </c>
      <c r="B80" s="408"/>
      <c r="C80" s="430"/>
      <c r="D80" s="431"/>
      <c r="E80" s="431"/>
      <c r="F80" s="431"/>
      <c r="G80" s="431">
        <v>8</v>
      </c>
      <c r="H80" s="431">
        <v>32</v>
      </c>
      <c r="I80" s="431"/>
      <c r="J80" s="432">
        <v>1</v>
      </c>
      <c r="K80" s="433">
        <v>4</v>
      </c>
      <c r="L80" s="434"/>
      <c r="M80" s="477" t="s">
        <v>291</v>
      </c>
    </row>
    <row r="81" spans="1:13" s="413" customFormat="1" ht="25.5">
      <c r="A81" s="407" t="s">
        <v>382</v>
      </c>
      <c r="B81" s="408"/>
      <c r="C81" s="430"/>
      <c r="D81" s="431"/>
      <c r="E81" s="431"/>
      <c r="F81" s="431"/>
      <c r="G81" s="431">
        <v>8</v>
      </c>
      <c r="H81" s="431">
        <v>32</v>
      </c>
      <c r="I81" s="431"/>
      <c r="J81" s="432">
        <v>1</v>
      </c>
      <c r="K81" s="433">
        <v>4</v>
      </c>
      <c r="L81" s="434"/>
      <c r="M81" s="477" t="s">
        <v>291</v>
      </c>
    </row>
    <row r="82" spans="1:13" s="413" customFormat="1" ht="12.75">
      <c r="A82" s="407" t="s">
        <v>383</v>
      </c>
      <c r="B82" s="408" t="s">
        <v>384</v>
      </c>
      <c r="C82" s="430"/>
      <c r="D82" s="431">
        <v>24</v>
      </c>
      <c r="E82" s="431"/>
      <c r="F82" s="431"/>
      <c r="G82" s="431">
        <v>48</v>
      </c>
      <c r="H82" s="431">
        <v>192</v>
      </c>
      <c r="I82" s="431"/>
      <c r="J82" s="432">
        <v>6</v>
      </c>
      <c r="K82" s="433">
        <v>4</v>
      </c>
      <c r="L82" s="434"/>
      <c r="M82" s="477" t="s">
        <v>291</v>
      </c>
    </row>
    <row r="83" spans="1:13" s="413" customFormat="1" ht="12.75">
      <c r="A83" s="407" t="s">
        <v>385</v>
      </c>
      <c r="B83" s="408" t="s">
        <v>386</v>
      </c>
      <c r="C83" s="430"/>
      <c r="D83" s="431">
        <v>24</v>
      </c>
      <c r="E83" s="431"/>
      <c r="F83" s="431"/>
      <c r="G83" s="431">
        <v>48</v>
      </c>
      <c r="H83" s="431">
        <v>192</v>
      </c>
      <c r="I83" s="431"/>
      <c r="J83" s="432">
        <v>6</v>
      </c>
      <c r="K83" s="433">
        <v>4</v>
      </c>
      <c r="L83" s="434"/>
      <c r="M83" s="477" t="s">
        <v>291</v>
      </c>
    </row>
    <row r="84" spans="1:13" s="413" customFormat="1" ht="12.75">
      <c r="A84" s="407" t="s">
        <v>387</v>
      </c>
      <c r="B84" s="408" t="s">
        <v>388</v>
      </c>
      <c r="C84" s="430"/>
      <c r="D84" s="431"/>
      <c r="E84" s="431"/>
      <c r="F84" s="431"/>
      <c r="G84" s="431">
        <v>80</v>
      </c>
      <c r="H84" s="431">
        <v>320</v>
      </c>
      <c r="I84" s="431"/>
      <c r="J84" s="432">
        <v>10</v>
      </c>
      <c r="K84" s="433">
        <v>4</v>
      </c>
      <c r="L84" s="434"/>
      <c r="M84" s="477" t="s">
        <v>291</v>
      </c>
    </row>
    <row r="85" spans="1:13" s="413" customFormat="1" ht="25.5">
      <c r="A85" s="407" t="s">
        <v>389</v>
      </c>
      <c r="B85" s="408"/>
      <c r="C85" s="430"/>
      <c r="D85" s="431"/>
      <c r="E85" s="431"/>
      <c r="F85" s="431"/>
      <c r="G85" s="431">
        <v>40</v>
      </c>
      <c r="H85" s="431">
        <v>160</v>
      </c>
      <c r="I85" s="431"/>
      <c r="J85" s="432">
        <v>5</v>
      </c>
      <c r="K85" s="433">
        <v>4</v>
      </c>
      <c r="L85" s="434" t="s">
        <v>345</v>
      </c>
      <c r="M85" s="477" t="s">
        <v>291</v>
      </c>
    </row>
    <row r="86" spans="1:13" s="413" customFormat="1" ht="12.75">
      <c r="A86" s="407" t="s">
        <v>390</v>
      </c>
      <c r="B86" s="408"/>
      <c r="C86" s="430"/>
      <c r="D86" s="431"/>
      <c r="E86" s="431"/>
      <c r="F86" s="431">
        <v>80</v>
      </c>
      <c r="G86" s="431">
        <v>80</v>
      </c>
      <c r="H86" s="431">
        <v>320</v>
      </c>
      <c r="I86" s="431"/>
      <c r="J86" s="432">
        <v>10</v>
      </c>
      <c r="K86" s="433">
        <v>4</v>
      </c>
      <c r="L86" s="434"/>
      <c r="M86" s="478" t="s">
        <v>350</v>
      </c>
    </row>
    <row r="87" spans="1:13" s="413" customFormat="1" ht="25.5">
      <c r="A87" s="407" t="s">
        <v>391</v>
      </c>
      <c r="B87" s="408"/>
      <c r="C87" s="430"/>
      <c r="D87" s="431"/>
      <c r="E87" s="431"/>
      <c r="F87" s="431"/>
      <c r="G87" s="431">
        <v>80</v>
      </c>
      <c r="H87" s="431">
        <v>320</v>
      </c>
      <c r="I87" s="431"/>
      <c r="J87" s="432">
        <v>10</v>
      </c>
      <c r="K87" s="433">
        <v>4</v>
      </c>
      <c r="L87" s="434" t="s">
        <v>345</v>
      </c>
      <c r="M87" s="477" t="s">
        <v>291</v>
      </c>
    </row>
    <row r="88" spans="1:13" s="413" customFormat="1" ht="12.75">
      <c r="A88" s="407" t="s">
        <v>392</v>
      </c>
      <c r="B88" s="408" t="s">
        <v>393</v>
      </c>
      <c r="C88" s="430"/>
      <c r="D88" s="431"/>
      <c r="E88" s="431"/>
      <c r="F88" s="431"/>
      <c r="G88" s="431">
        <v>80</v>
      </c>
      <c r="H88" s="431">
        <v>320</v>
      </c>
      <c r="I88" s="431"/>
      <c r="J88" s="432">
        <v>10</v>
      </c>
      <c r="K88" s="433">
        <v>4</v>
      </c>
      <c r="L88" s="434"/>
      <c r="M88" s="477" t="s">
        <v>291</v>
      </c>
    </row>
    <row r="89" spans="1:13" s="413" customFormat="1" ht="12.75">
      <c r="A89" s="407" t="s">
        <v>394</v>
      </c>
      <c r="B89" s="408"/>
      <c r="C89" s="430"/>
      <c r="D89" s="431"/>
      <c r="E89" s="431"/>
      <c r="F89" s="431"/>
      <c r="G89" s="431">
        <v>80</v>
      </c>
      <c r="H89" s="431">
        <v>320</v>
      </c>
      <c r="I89" s="431"/>
      <c r="J89" s="432">
        <v>10</v>
      </c>
      <c r="K89" s="433">
        <v>4</v>
      </c>
      <c r="L89" s="434" t="s">
        <v>345</v>
      </c>
      <c r="M89" s="477" t="s">
        <v>291</v>
      </c>
    </row>
    <row r="90" spans="1:13" s="413" customFormat="1" ht="12.75">
      <c r="A90" s="407" t="s">
        <v>395</v>
      </c>
      <c r="B90" s="408"/>
      <c r="C90" s="430"/>
      <c r="D90" s="431"/>
      <c r="E90" s="431"/>
      <c r="F90" s="431"/>
      <c r="G90" s="431">
        <v>40</v>
      </c>
      <c r="H90" s="431">
        <v>160</v>
      </c>
      <c r="I90" s="431"/>
      <c r="J90" s="432">
        <v>5</v>
      </c>
      <c r="K90" s="433">
        <v>4</v>
      </c>
      <c r="L90" s="434" t="s">
        <v>345</v>
      </c>
      <c r="M90" s="478" t="s">
        <v>396</v>
      </c>
    </row>
    <row r="91" spans="1:13" s="494" customFormat="1" ht="12.75">
      <c r="A91" s="487" t="s">
        <v>397</v>
      </c>
      <c r="B91" s="488"/>
      <c r="C91" s="489"/>
      <c r="D91" s="490"/>
      <c r="E91" s="490"/>
      <c r="F91" s="490"/>
      <c r="G91" s="490"/>
      <c r="H91" s="490"/>
      <c r="I91" s="490"/>
      <c r="J91" s="491"/>
      <c r="K91" s="492"/>
      <c r="L91" s="493" t="s">
        <v>398</v>
      </c>
      <c r="M91" s="477"/>
    </row>
    <row r="92" spans="1:13" s="413" customFormat="1" ht="12.75">
      <c r="A92" s="407" t="s">
        <v>399</v>
      </c>
      <c r="B92" s="408"/>
      <c r="C92" s="430"/>
      <c r="D92" s="431"/>
      <c r="E92" s="431"/>
      <c r="F92" s="431"/>
      <c r="G92" s="431">
        <v>320</v>
      </c>
      <c r="H92" s="431">
        <v>1280</v>
      </c>
      <c r="I92" s="431"/>
      <c r="J92" s="432">
        <v>20</v>
      </c>
      <c r="K92" s="433">
        <v>8</v>
      </c>
      <c r="L92" s="434" t="s">
        <v>345</v>
      </c>
      <c r="M92" s="477" t="s">
        <v>291</v>
      </c>
    </row>
    <row r="93" spans="1:13" s="413" customFormat="1" ht="12.75">
      <c r="A93" s="407" t="s">
        <v>400</v>
      </c>
      <c r="B93" s="408"/>
      <c r="C93" s="430"/>
      <c r="D93" s="431"/>
      <c r="E93" s="431"/>
      <c r="F93" s="431"/>
      <c r="G93" s="431"/>
      <c r="H93" s="431"/>
      <c r="I93" s="431"/>
      <c r="J93" s="432"/>
      <c r="K93" s="433"/>
      <c r="L93" s="434"/>
      <c r="M93" s="477" t="s">
        <v>291</v>
      </c>
    </row>
    <row r="94" spans="1:13" s="413" customFormat="1" ht="12.75">
      <c r="A94" s="407" t="s">
        <v>401</v>
      </c>
      <c r="B94" s="408" t="s">
        <v>402</v>
      </c>
      <c r="C94" s="430"/>
      <c r="D94" s="431"/>
      <c r="E94" s="431"/>
      <c r="F94" s="431"/>
      <c r="G94" s="431">
        <v>80</v>
      </c>
      <c r="H94" s="431">
        <v>320</v>
      </c>
      <c r="I94" s="431"/>
      <c r="J94" s="432">
        <v>10</v>
      </c>
      <c r="K94" s="433">
        <v>4</v>
      </c>
      <c r="L94" s="434"/>
      <c r="M94" s="477" t="s">
        <v>291</v>
      </c>
    </row>
    <row r="95" spans="1:13" s="413" customFormat="1" ht="12.75">
      <c r="A95" s="407" t="s">
        <v>403</v>
      </c>
      <c r="B95" s="408" t="s">
        <v>404</v>
      </c>
      <c r="C95" s="430"/>
      <c r="D95" s="431"/>
      <c r="E95" s="431"/>
      <c r="F95" s="431"/>
      <c r="G95" s="431">
        <v>120</v>
      </c>
      <c r="H95" s="431">
        <v>480</v>
      </c>
      <c r="I95" s="431"/>
      <c r="J95" s="432">
        <v>15</v>
      </c>
      <c r="K95" s="433">
        <v>4</v>
      </c>
      <c r="L95" s="434"/>
      <c r="M95" s="477" t="s">
        <v>291</v>
      </c>
    </row>
    <row r="96" spans="1:13" s="413" customFormat="1" ht="12.75">
      <c r="A96" s="407" t="s">
        <v>405</v>
      </c>
      <c r="B96" s="408" t="s">
        <v>406</v>
      </c>
      <c r="C96" s="430"/>
      <c r="D96" s="431"/>
      <c r="E96" s="431"/>
      <c r="F96" s="431"/>
      <c r="G96" s="431">
        <v>40</v>
      </c>
      <c r="H96" s="431">
        <v>160</v>
      </c>
      <c r="I96" s="431"/>
      <c r="J96" s="432">
        <v>5</v>
      </c>
      <c r="K96" s="433">
        <v>4</v>
      </c>
      <c r="L96" s="434" t="s">
        <v>407</v>
      </c>
      <c r="M96" s="477" t="s">
        <v>291</v>
      </c>
    </row>
    <row r="97" spans="1:13" s="413" customFormat="1" ht="12.75">
      <c r="A97" s="407" t="s">
        <v>408</v>
      </c>
      <c r="B97" s="408" t="s">
        <v>409</v>
      </c>
      <c r="C97" s="430"/>
      <c r="D97" s="431"/>
      <c r="E97" s="431"/>
      <c r="F97" s="431">
        <v>80</v>
      </c>
      <c r="G97" s="431">
        <v>80</v>
      </c>
      <c r="H97" s="431">
        <v>480</v>
      </c>
      <c r="I97" s="431"/>
      <c r="J97" s="432"/>
      <c r="K97" s="433"/>
      <c r="L97" s="434"/>
      <c r="M97" s="478" t="s">
        <v>350</v>
      </c>
    </row>
    <row r="98" s="495" customFormat="1" ht="12.75">
      <c r="C98" s="496"/>
    </row>
    <row r="99" spans="1:11" s="495" customFormat="1" ht="12.75" hidden="1">
      <c r="A99" s="497"/>
      <c r="B99" s="497"/>
      <c r="C99" s="498"/>
      <c r="D99" s="497"/>
      <c r="E99" s="497"/>
      <c r="F99" s="497"/>
      <c r="G99" s="497"/>
      <c r="H99" s="497"/>
      <c r="I99" s="497"/>
      <c r="J99" s="497"/>
      <c r="K99" s="497"/>
    </row>
    <row r="100" spans="1:11" s="495" customFormat="1" ht="12.75" hidden="1">
      <c r="A100" s="467"/>
      <c r="B100" s="466"/>
      <c r="C100" s="498"/>
      <c r="D100" s="497"/>
      <c r="E100" s="497"/>
      <c r="F100" s="497"/>
      <c r="G100" s="497"/>
      <c r="H100" s="497"/>
      <c r="I100" s="497"/>
      <c r="J100" s="497"/>
      <c r="K100" s="497"/>
    </row>
    <row r="101" spans="1:11" s="495" customFormat="1" ht="12.75">
      <c r="A101" s="499" t="s">
        <v>410</v>
      </c>
      <c r="C101" s="498">
        <f aca="true" t="shared" si="1" ref="C101:H101">SUM(C25:C97)</f>
        <v>132.048</v>
      </c>
      <c r="D101" s="500">
        <f t="shared" si="1"/>
        <v>772</v>
      </c>
      <c r="E101" s="500">
        <f t="shared" si="1"/>
        <v>1436</v>
      </c>
      <c r="F101" s="500">
        <f t="shared" si="1"/>
        <v>483</v>
      </c>
      <c r="G101" s="500">
        <f t="shared" si="1"/>
        <v>4316</v>
      </c>
      <c r="H101" s="500">
        <f t="shared" si="1"/>
        <v>17976</v>
      </c>
      <c r="I101" s="500"/>
      <c r="J101" s="466"/>
      <c r="K101" s="497"/>
    </row>
    <row r="102" spans="3:11" s="406" customFormat="1" ht="12.75">
      <c r="C102" s="501"/>
      <c r="D102" s="502"/>
      <c r="E102" s="502"/>
      <c r="F102" s="503"/>
      <c r="G102" s="503"/>
      <c r="H102" s="503"/>
      <c r="I102" s="503"/>
      <c r="J102" s="503"/>
      <c r="K102" s="503"/>
    </row>
    <row r="103" spans="3:11" s="406" customFormat="1" ht="12.75">
      <c r="C103" s="504"/>
      <c r="H103" s="505"/>
      <c r="I103" s="505"/>
      <c r="J103" s="506"/>
      <c r="K103" s="503"/>
    </row>
    <row r="104" spans="3:11" s="406" customFormat="1" ht="12.75">
      <c r="C104" s="504"/>
      <c r="H104" s="505"/>
      <c r="I104" s="505"/>
      <c r="J104" s="506"/>
      <c r="K104" s="503"/>
    </row>
    <row r="105" spans="3:11" s="406" customFormat="1" ht="12.75">
      <c r="C105" s="504"/>
      <c r="H105" s="505"/>
      <c r="I105" s="505"/>
      <c r="J105" s="506"/>
      <c r="K105" s="503"/>
    </row>
    <row r="106" spans="3:11" s="406" customFormat="1" ht="12.75">
      <c r="C106" s="504"/>
      <c r="H106" s="507"/>
      <c r="I106" s="507"/>
      <c r="J106" s="506"/>
      <c r="K106" s="503"/>
    </row>
    <row r="107" spans="3:11" s="406" customFormat="1" ht="12.75">
      <c r="C107" s="504"/>
      <c r="H107" s="505"/>
      <c r="I107" s="505"/>
      <c r="J107" s="506"/>
      <c r="K107" s="503"/>
    </row>
    <row r="108" spans="3:11" s="406" customFormat="1" ht="12.75">
      <c r="C108" s="504"/>
      <c r="H108" s="505"/>
      <c r="I108" s="505"/>
      <c r="J108" s="506"/>
      <c r="K108" s="503"/>
    </row>
    <row r="109" spans="3:11" s="406" customFormat="1" ht="12.75">
      <c r="C109" s="504"/>
      <c r="H109" s="505"/>
      <c r="I109" s="505"/>
      <c r="J109" s="506"/>
      <c r="K109" s="503"/>
    </row>
    <row r="110" spans="3:11" s="406" customFormat="1" ht="12.75">
      <c r="C110" s="504"/>
      <c r="H110" s="505"/>
      <c r="I110" s="505"/>
      <c r="J110" s="506"/>
      <c r="K110" s="503"/>
    </row>
    <row r="111" spans="3:11" s="406" customFormat="1" ht="12.75">
      <c r="C111" s="504"/>
      <c r="H111" s="505"/>
      <c r="I111" s="505"/>
      <c r="J111" s="506"/>
      <c r="K111" s="503"/>
    </row>
    <row r="112" spans="3:11" s="406" customFormat="1" ht="12.75">
      <c r="C112" s="504"/>
      <c r="H112" s="505"/>
      <c r="I112" s="505"/>
      <c r="J112" s="506"/>
      <c r="K112" s="503"/>
    </row>
    <row r="113" spans="3:11" s="406" customFormat="1" ht="12.75">
      <c r="C113" s="504"/>
      <c r="H113" s="505"/>
      <c r="I113" s="505"/>
      <c r="J113" s="506"/>
      <c r="K113" s="503"/>
    </row>
    <row r="114" spans="3:11" s="406" customFormat="1" ht="12.75">
      <c r="C114" s="504"/>
      <c r="H114" s="505"/>
      <c r="I114" s="505"/>
      <c r="J114" s="506"/>
      <c r="K114" s="503"/>
    </row>
    <row r="115" spans="3:11" s="406" customFormat="1" ht="12.75">
      <c r="C115" s="504"/>
      <c r="H115" s="505"/>
      <c r="I115" s="505"/>
      <c r="J115" s="506"/>
      <c r="K115" s="503"/>
    </row>
    <row r="116" spans="3:11" s="406" customFormat="1" ht="12.75">
      <c r="C116" s="504"/>
      <c r="H116" s="505"/>
      <c r="I116" s="505"/>
      <c r="J116" s="506"/>
      <c r="K116" s="503"/>
    </row>
    <row r="117" spans="3:11" s="406" customFormat="1" ht="12.75">
      <c r="C117" s="504"/>
      <c r="H117" s="505"/>
      <c r="I117" s="505"/>
      <c r="J117" s="506"/>
      <c r="K117" s="503"/>
    </row>
    <row r="118" spans="3:11" s="406" customFormat="1" ht="12.75">
      <c r="C118" s="504"/>
      <c r="H118" s="508"/>
      <c r="I118" s="508"/>
      <c r="J118" s="508"/>
      <c r="K118" s="503"/>
    </row>
    <row r="119" spans="3:11" s="406" customFormat="1" ht="12.75">
      <c r="C119" s="504"/>
      <c r="H119" s="509"/>
      <c r="I119" s="509"/>
      <c r="J119" s="509"/>
      <c r="K119" s="503"/>
    </row>
    <row r="120" spans="3:11" s="406" customFormat="1" ht="12.75">
      <c r="C120" s="504"/>
      <c r="H120" s="509"/>
      <c r="I120" s="509"/>
      <c r="J120" s="509"/>
      <c r="K120" s="503"/>
    </row>
    <row r="121" spans="3:11" s="406" customFormat="1" ht="12.75">
      <c r="C121" s="504"/>
      <c r="H121" s="508"/>
      <c r="I121" s="508"/>
      <c r="J121" s="508"/>
      <c r="K121" s="503"/>
    </row>
    <row r="122" spans="3:11" s="406" customFormat="1" ht="12.75">
      <c r="C122" s="504"/>
      <c r="H122" s="505"/>
      <c r="I122" s="505"/>
      <c r="J122" s="505"/>
      <c r="K122" s="503"/>
    </row>
    <row r="123" spans="1:11" s="406" customFormat="1" ht="12.75">
      <c r="A123" s="510"/>
      <c r="B123" s="502"/>
      <c r="C123" s="511"/>
      <c r="D123" s="505"/>
      <c r="E123" s="509"/>
      <c r="F123" s="512"/>
      <c r="G123" s="512"/>
      <c r="H123" s="505"/>
      <c r="I123" s="505"/>
      <c r="J123" s="505"/>
      <c r="K123" s="503"/>
    </row>
    <row r="124" spans="1:11" s="406" customFormat="1" ht="12.75">
      <c r="A124" s="503"/>
      <c r="B124" s="503"/>
      <c r="C124" s="513"/>
      <c r="D124" s="503"/>
      <c r="E124" s="503"/>
      <c r="F124" s="503"/>
      <c r="G124" s="503"/>
      <c r="H124" s="503"/>
      <c r="I124" s="503"/>
      <c r="J124" s="503"/>
      <c r="K124" s="503"/>
    </row>
    <row r="125" spans="1:11" s="406" customFormat="1" ht="12.75">
      <c r="A125" s="502"/>
      <c r="B125" s="503"/>
      <c r="C125" s="514"/>
      <c r="D125" s="514"/>
      <c r="E125" s="503"/>
      <c r="F125" s="503"/>
      <c r="G125" s="503"/>
      <c r="H125" s="503"/>
      <c r="I125" s="503"/>
      <c r="J125" s="503"/>
      <c r="K125" s="503"/>
    </row>
    <row r="126" spans="1:11" s="406" customFormat="1" ht="12.75">
      <c r="A126" s="502"/>
      <c r="B126" s="503"/>
      <c r="C126" s="514"/>
      <c r="D126" s="514"/>
      <c r="E126" s="503"/>
      <c r="F126" s="503"/>
      <c r="G126" s="503"/>
      <c r="H126" s="503"/>
      <c r="I126" s="503"/>
      <c r="J126" s="503"/>
      <c r="K126" s="503"/>
    </row>
    <row r="127" spans="1:11" s="406" customFormat="1" ht="12.75">
      <c r="A127" s="502"/>
      <c r="B127" s="503"/>
      <c r="C127" s="511"/>
      <c r="D127" s="506"/>
      <c r="E127" s="503"/>
      <c r="F127" s="503"/>
      <c r="G127" s="503"/>
      <c r="H127" s="503"/>
      <c r="I127" s="503"/>
      <c r="J127" s="503"/>
      <c r="K127" s="503"/>
    </row>
    <row r="128" spans="1:11" s="406" customFormat="1" ht="12.75">
      <c r="A128" s="502"/>
      <c r="B128" s="503"/>
      <c r="C128" s="511"/>
      <c r="D128" s="506"/>
      <c r="E128" s="503"/>
      <c r="F128" s="503"/>
      <c r="G128" s="503"/>
      <c r="H128" s="503"/>
      <c r="I128" s="503"/>
      <c r="J128" s="503"/>
      <c r="K128" s="503"/>
    </row>
    <row r="129" spans="1:11" s="406" customFormat="1" ht="12.75">
      <c r="A129" s="502"/>
      <c r="B129" s="503"/>
      <c r="C129" s="511"/>
      <c r="D129" s="506"/>
      <c r="E129" s="503"/>
      <c r="F129" s="503"/>
      <c r="G129" s="503"/>
      <c r="H129" s="503"/>
      <c r="I129" s="503"/>
      <c r="J129" s="503"/>
      <c r="K129" s="503"/>
    </row>
    <row r="130" spans="1:11" s="406" customFormat="1" ht="12.75">
      <c r="A130" s="503"/>
      <c r="B130" s="503"/>
      <c r="C130" s="511"/>
      <c r="D130" s="506"/>
      <c r="E130" s="503"/>
      <c r="F130" s="503"/>
      <c r="G130" s="503"/>
      <c r="H130" s="503"/>
      <c r="I130" s="503"/>
      <c r="J130" s="503"/>
      <c r="K130" s="503"/>
    </row>
    <row r="131" spans="1:12" s="406" customFormat="1" ht="12.75">
      <c r="A131" s="515"/>
      <c r="B131" s="515"/>
      <c r="C131" s="511"/>
      <c r="D131" s="505"/>
      <c r="E131" s="506"/>
      <c r="F131" s="503"/>
      <c r="G131" s="503"/>
      <c r="H131" s="503"/>
      <c r="I131" s="503"/>
      <c r="J131" s="503"/>
      <c r="K131" s="503"/>
      <c r="L131" s="503"/>
    </row>
    <row r="132" spans="1:12" s="406" customFormat="1" ht="12.75">
      <c r="A132" s="515"/>
      <c r="B132" s="515"/>
      <c r="C132" s="511"/>
      <c r="D132" s="505"/>
      <c r="E132" s="506"/>
      <c r="F132" s="503"/>
      <c r="G132" s="503"/>
      <c r="H132" s="503"/>
      <c r="I132" s="503"/>
      <c r="J132" s="503"/>
      <c r="K132" s="503"/>
      <c r="L132" s="503"/>
    </row>
    <row r="133" spans="1:12" s="406" customFormat="1" ht="12.75">
      <c r="A133" s="516"/>
      <c r="B133" s="515"/>
      <c r="C133" s="511"/>
      <c r="D133" s="505"/>
      <c r="E133" s="506"/>
      <c r="F133" s="503"/>
      <c r="G133" s="503"/>
      <c r="H133" s="503"/>
      <c r="I133" s="503"/>
      <c r="J133" s="503"/>
      <c r="K133" s="503"/>
      <c r="L133" s="503"/>
    </row>
    <row r="134" spans="1:12" s="406" customFormat="1" ht="12.75">
      <c r="A134" s="516"/>
      <c r="B134" s="515"/>
      <c r="C134" s="511"/>
      <c r="D134" s="505"/>
      <c r="E134" s="506"/>
      <c r="F134" s="503"/>
      <c r="G134" s="503"/>
      <c r="H134" s="503"/>
      <c r="I134" s="503"/>
      <c r="J134" s="503"/>
      <c r="K134" s="503"/>
      <c r="L134" s="503"/>
    </row>
    <row r="135" spans="1:12" s="406" customFormat="1" ht="12.75">
      <c r="A135" s="510"/>
      <c r="B135" s="515"/>
      <c r="C135" s="511"/>
      <c r="D135" s="505"/>
      <c r="E135" s="506"/>
      <c r="F135" s="503"/>
      <c r="G135" s="503"/>
      <c r="H135" s="503"/>
      <c r="I135" s="503"/>
      <c r="J135" s="503"/>
      <c r="K135" s="503"/>
      <c r="L135" s="503"/>
    </row>
    <row r="136" spans="1:12" s="406" customFormat="1" ht="12.75">
      <c r="A136" s="510"/>
      <c r="B136" s="502"/>
      <c r="C136" s="511"/>
      <c r="D136" s="505"/>
      <c r="E136" s="506"/>
      <c r="F136" s="503"/>
      <c r="G136" s="503"/>
      <c r="H136" s="503"/>
      <c r="I136" s="503"/>
      <c r="J136" s="503"/>
      <c r="K136" s="503"/>
      <c r="L136" s="503"/>
    </row>
    <row r="137" spans="1:12" s="406" customFormat="1" ht="12.75">
      <c r="A137" s="515"/>
      <c r="B137" s="503"/>
      <c r="C137" s="511"/>
      <c r="D137" s="505"/>
      <c r="E137" s="506"/>
      <c r="F137" s="503"/>
      <c r="G137" s="503"/>
      <c r="H137" s="503"/>
      <c r="I137" s="503"/>
      <c r="J137" s="503"/>
      <c r="K137" s="503"/>
      <c r="L137" s="503"/>
    </row>
    <row r="138" spans="1:12" s="406" customFormat="1" ht="12.75">
      <c r="A138" s="515"/>
      <c r="B138" s="515"/>
      <c r="C138" s="511"/>
      <c r="D138" s="505"/>
      <c r="E138" s="506"/>
      <c r="F138" s="503"/>
      <c r="G138" s="503"/>
      <c r="H138" s="503"/>
      <c r="I138" s="503"/>
      <c r="J138" s="503"/>
      <c r="K138" s="503"/>
      <c r="L138" s="503"/>
    </row>
    <row r="139" spans="1:12" s="406" customFormat="1" ht="12.75">
      <c r="A139" s="516"/>
      <c r="B139" s="515"/>
      <c r="C139" s="511"/>
      <c r="D139" s="505"/>
      <c r="E139" s="506"/>
      <c r="F139" s="503"/>
      <c r="G139" s="503"/>
      <c r="H139" s="503"/>
      <c r="I139" s="503"/>
      <c r="J139" s="503"/>
      <c r="K139" s="503"/>
      <c r="L139" s="503"/>
    </row>
    <row r="140" spans="1:12" s="406" customFormat="1" ht="12.75">
      <c r="A140" s="516"/>
      <c r="B140" s="515"/>
      <c r="C140" s="511"/>
      <c r="D140" s="505"/>
      <c r="E140" s="506"/>
      <c r="F140" s="503"/>
      <c r="G140" s="503"/>
      <c r="H140" s="503"/>
      <c r="I140" s="503"/>
      <c r="J140" s="503"/>
      <c r="K140" s="503"/>
      <c r="L140" s="503"/>
    </row>
    <row r="141" spans="1:12" s="406" customFormat="1" ht="12.75">
      <c r="A141" s="510"/>
      <c r="B141" s="515"/>
      <c r="C141" s="511"/>
      <c r="D141" s="508"/>
      <c r="E141" s="508"/>
      <c r="F141" s="503"/>
      <c r="G141" s="503"/>
      <c r="H141" s="503"/>
      <c r="I141" s="503"/>
      <c r="J141" s="503"/>
      <c r="K141" s="503"/>
      <c r="L141" s="503"/>
    </row>
    <row r="142" spans="1:12" s="406" customFormat="1" ht="12.75">
      <c r="A142" s="510"/>
      <c r="B142" s="502"/>
      <c r="C142" s="511"/>
      <c r="D142" s="508"/>
      <c r="E142" s="508"/>
      <c r="F142" s="503"/>
      <c r="G142" s="503"/>
      <c r="H142" s="503"/>
      <c r="I142" s="503"/>
      <c r="J142" s="503"/>
      <c r="K142" s="503"/>
      <c r="L142" s="503"/>
    </row>
    <row r="143" spans="1:12" s="406" customFormat="1" ht="12.75">
      <c r="A143" s="510"/>
      <c r="B143" s="502"/>
      <c r="C143" s="511"/>
      <c r="D143" s="505"/>
      <c r="E143" s="506"/>
      <c r="F143" s="503"/>
      <c r="G143" s="503"/>
      <c r="H143" s="503"/>
      <c r="I143" s="503"/>
      <c r="J143" s="503"/>
      <c r="K143" s="503"/>
      <c r="L143" s="503"/>
    </row>
    <row r="144" spans="1:12" s="406" customFormat="1" ht="12.75">
      <c r="A144" s="510"/>
      <c r="B144" s="510"/>
      <c r="C144" s="517"/>
      <c r="D144" s="518"/>
      <c r="E144" s="518"/>
      <c r="F144" s="503"/>
      <c r="G144" s="503"/>
      <c r="H144" s="503"/>
      <c r="I144" s="503"/>
      <c r="J144" s="503"/>
      <c r="K144" s="503"/>
      <c r="L144" s="503"/>
    </row>
    <row r="145" spans="1:12" s="406" customFormat="1" ht="12.75">
      <c r="A145" s="503"/>
      <c r="B145" s="503"/>
      <c r="C145" s="513"/>
      <c r="D145" s="503"/>
      <c r="E145" s="503"/>
      <c r="F145" s="509"/>
      <c r="G145" s="509"/>
      <c r="H145" s="503"/>
      <c r="I145" s="503"/>
      <c r="J145" s="503"/>
      <c r="K145" s="503"/>
      <c r="L145" s="503"/>
    </row>
    <row r="146" spans="1:12" s="406" customFormat="1" ht="12.75">
      <c r="A146" s="510"/>
      <c r="B146" s="502"/>
      <c r="C146" s="511"/>
      <c r="D146" s="505"/>
      <c r="E146" s="506"/>
      <c r="F146" s="509"/>
      <c r="G146" s="509"/>
      <c r="H146" s="509"/>
      <c r="I146" s="509"/>
      <c r="J146" s="503"/>
      <c r="K146" s="503"/>
      <c r="L146" s="503"/>
    </row>
    <row r="147" spans="1:12" s="406" customFormat="1" ht="12.75">
      <c r="A147" s="510"/>
      <c r="B147" s="502"/>
      <c r="C147" s="519"/>
      <c r="D147" s="519"/>
      <c r="E147" s="520"/>
      <c r="F147" s="520"/>
      <c r="G147" s="521"/>
      <c r="H147" s="503"/>
      <c r="I147" s="503"/>
      <c r="J147" s="503"/>
      <c r="K147" s="503"/>
      <c r="L147" s="503"/>
    </row>
    <row r="148" spans="1:12" s="406" customFormat="1" ht="12.75">
      <c r="A148" s="510"/>
      <c r="B148" s="502"/>
      <c r="C148" s="522"/>
      <c r="D148" s="522"/>
      <c r="E148" s="522"/>
      <c r="F148" s="522"/>
      <c r="G148" s="521"/>
      <c r="H148" s="503"/>
      <c r="I148" s="503"/>
      <c r="J148" s="503"/>
      <c r="K148" s="503"/>
      <c r="L148" s="503"/>
    </row>
    <row r="149" spans="1:12" s="406" customFormat="1" ht="12.75">
      <c r="A149" s="510"/>
      <c r="B149" s="502"/>
      <c r="C149" s="522"/>
      <c r="D149" s="522"/>
      <c r="E149" s="522"/>
      <c r="F149" s="522"/>
      <c r="G149" s="509"/>
      <c r="H149" s="503"/>
      <c r="I149" s="503"/>
      <c r="J149" s="503"/>
      <c r="K149" s="503"/>
      <c r="L149" s="503"/>
    </row>
    <row r="150" spans="1:12" s="406" customFormat="1" ht="12.75">
      <c r="A150" s="510"/>
      <c r="B150" s="502"/>
      <c r="C150" s="511"/>
      <c r="D150" s="505"/>
      <c r="E150" s="506"/>
      <c r="F150" s="509"/>
      <c r="G150" s="509"/>
      <c r="H150" s="503"/>
      <c r="I150" s="503"/>
      <c r="J150" s="503"/>
      <c r="K150" s="503"/>
      <c r="L150" s="503"/>
    </row>
    <row r="151" spans="1:12" s="406" customFormat="1" ht="12.75">
      <c r="A151" s="510"/>
      <c r="B151" s="502"/>
      <c r="C151" s="511"/>
      <c r="D151" s="506"/>
      <c r="E151" s="512"/>
      <c r="F151" s="506"/>
      <c r="G151" s="506"/>
      <c r="H151" s="503"/>
      <c r="I151" s="503"/>
      <c r="J151" s="503"/>
      <c r="K151" s="503"/>
      <c r="L151" s="503"/>
    </row>
    <row r="152" spans="1:12" s="406" customFormat="1" ht="12.75">
      <c r="A152" s="515"/>
      <c r="B152" s="503"/>
      <c r="C152" s="508"/>
      <c r="D152" s="508"/>
      <c r="E152" s="508"/>
      <c r="F152" s="508"/>
      <c r="G152" s="506"/>
      <c r="H152" s="503"/>
      <c r="I152" s="503"/>
      <c r="J152" s="503"/>
      <c r="K152" s="503"/>
      <c r="L152" s="503"/>
    </row>
    <row r="153" spans="1:12" s="406" customFormat="1" ht="12.75">
      <c r="A153" s="510"/>
      <c r="B153" s="502"/>
      <c r="C153" s="508"/>
      <c r="D153" s="508"/>
      <c r="E153" s="508"/>
      <c r="F153" s="508"/>
      <c r="G153" s="506"/>
      <c r="H153" s="503"/>
      <c r="I153" s="503"/>
      <c r="J153" s="503"/>
      <c r="K153" s="503"/>
      <c r="L153" s="503"/>
    </row>
    <row r="154" spans="1:12" s="406" customFormat="1" ht="12.75">
      <c r="A154" s="510"/>
      <c r="B154" s="497"/>
      <c r="C154" s="511"/>
      <c r="D154" s="506"/>
      <c r="E154" s="512"/>
      <c r="F154" s="506"/>
      <c r="G154" s="506"/>
      <c r="H154" s="503"/>
      <c r="I154" s="503"/>
      <c r="J154" s="503"/>
      <c r="K154" s="503"/>
      <c r="L154" s="503"/>
    </row>
    <row r="155" spans="1:12" s="406" customFormat="1" ht="12.75">
      <c r="A155" s="515"/>
      <c r="B155" s="503"/>
      <c r="C155" s="508"/>
      <c r="D155" s="508"/>
      <c r="E155" s="508"/>
      <c r="F155" s="508"/>
      <c r="G155" s="506"/>
      <c r="H155" s="503"/>
      <c r="I155" s="503"/>
      <c r="J155" s="503"/>
      <c r="K155" s="503"/>
      <c r="L155" s="503"/>
    </row>
    <row r="156" spans="1:12" s="406" customFormat="1" ht="12.75">
      <c r="A156" s="523"/>
      <c r="B156" s="503"/>
      <c r="C156" s="508"/>
      <c r="D156" s="508"/>
      <c r="E156" s="508"/>
      <c r="F156" s="508"/>
      <c r="G156" s="506"/>
      <c r="H156" s="503"/>
      <c r="I156" s="503"/>
      <c r="J156" s="503"/>
      <c r="K156" s="503"/>
      <c r="L156" s="503"/>
    </row>
    <row r="157" spans="1:12" s="406" customFormat="1" ht="12.75">
      <c r="A157" s="510"/>
      <c r="B157" s="516"/>
      <c r="C157" s="508"/>
      <c r="D157" s="508"/>
      <c r="E157" s="508"/>
      <c r="F157" s="508"/>
      <c r="G157" s="506"/>
      <c r="H157" s="503"/>
      <c r="I157" s="503"/>
      <c r="J157" s="503"/>
      <c r="K157" s="503"/>
      <c r="L157" s="503"/>
    </row>
    <row r="158" spans="1:12" s="406" customFormat="1" ht="12.75">
      <c r="A158" s="510"/>
      <c r="B158" s="497"/>
      <c r="C158" s="511"/>
      <c r="D158" s="506"/>
      <c r="E158" s="512"/>
      <c r="F158" s="506"/>
      <c r="G158" s="506"/>
      <c r="H158" s="503"/>
      <c r="I158" s="503"/>
      <c r="J158" s="503"/>
      <c r="K158" s="503"/>
      <c r="L158" s="503"/>
    </row>
    <row r="159" spans="1:12" s="406" customFormat="1" ht="12.75">
      <c r="A159" s="515"/>
      <c r="B159" s="503"/>
      <c r="C159" s="508"/>
      <c r="D159" s="508"/>
      <c r="E159" s="508"/>
      <c r="F159" s="508"/>
      <c r="G159" s="506"/>
      <c r="H159" s="503"/>
      <c r="I159" s="503"/>
      <c r="J159" s="503"/>
      <c r="K159" s="503"/>
      <c r="L159" s="503"/>
    </row>
    <row r="160" spans="1:12" s="406" customFormat="1" ht="12.75">
      <c r="A160" s="515"/>
      <c r="B160" s="503"/>
      <c r="C160" s="508"/>
      <c r="D160" s="508"/>
      <c r="E160" s="508"/>
      <c r="F160" s="508"/>
      <c r="G160" s="506"/>
      <c r="H160" s="503"/>
      <c r="I160" s="503"/>
      <c r="J160" s="503"/>
      <c r="K160" s="503"/>
      <c r="L160" s="503"/>
    </row>
    <row r="161" spans="1:12" s="406" customFormat="1" ht="12.75">
      <c r="A161" s="515"/>
      <c r="B161" s="503"/>
      <c r="C161" s="508"/>
      <c r="D161" s="508"/>
      <c r="E161" s="508"/>
      <c r="F161" s="508"/>
      <c r="G161" s="506"/>
      <c r="H161" s="503"/>
      <c r="I161" s="503"/>
      <c r="J161" s="503"/>
      <c r="K161" s="503"/>
      <c r="L161" s="503"/>
    </row>
    <row r="162" spans="1:12" s="406" customFormat="1" ht="12.75">
      <c r="A162" s="510"/>
      <c r="B162" s="515"/>
      <c r="C162" s="508"/>
      <c r="D162" s="508"/>
      <c r="E162" s="508"/>
      <c r="F162" s="508"/>
      <c r="G162" s="506"/>
      <c r="H162" s="503"/>
      <c r="I162" s="503"/>
      <c r="J162" s="503"/>
      <c r="K162" s="503"/>
      <c r="L162" s="503"/>
    </row>
    <row r="163" spans="1:12" s="406" customFormat="1" ht="12.75">
      <c r="A163" s="510"/>
      <c r="B163" s="502"/>
      <c r="C163" s="508"/>
      <c r="D163" s="508"/>
      <c r="E163" s="508"/>
      <c r="F163" s="508"/>
      <c r="G163" s="506"/>
      <c r="H163" s="503"/>
      <c r="I163" s="503"/>
      <c r="J163" s="503"/>
      <c r="K163" s="503"/>
      <c r="L163" s="503"/>
    </row>
    <row r="164" spans="1:12" s="406" customFormat="1" ht="12.75">
      <c r="A164" s="510"/>
      <c r="B164" s="497"/>
      <c r="C164" s="511"/>
      <c r="D164" s="506"/>
      <c r="E164" s="512"/>
      <c r="F164" s="506"/>
      <c r="G164" s="509"/>
      <c r="H164" s="503"/>
      <c r="I164" s="503"/>
      <c r="J164" s="503"/>
      <c r="K164" s="503"/>
      <c r="L164" s="503"/>
    </row>
    <row r="165" spans="1:12" s="406" customFormat="1" ht="12.75">
      <c r="A165" s="523"/>
      <c r="B165" s="503"/>
      <c r="C165" s="511"/>
      <c r="D165" s="506"/>
      <c r="E165" s="512"/>
      <c r="F165" s="506"/>
      <c r="G165" s="509"/>
      <c r="H165" s="503"/>
      <c r="I165" s="503"/>
      <c r="J165" s="503"/>
      <c r="K165" s="503"/>
      <c r="L165" s="503"/>
    </row>
    <row r="166" spans="1:12" s="406" customFormat="1" ht="12.75">
      <c r="A166" s="524"/>
      <c r="B166" s="503"/>
      <c r="C166" s="508"/>
      <c r="D166" s="508"/>
      <c r="E166" s="508"/>
      <c r="F166" s="508"/>
      <c r="G166" s="506"/>
      <c r="H166" s="503"/>
      <c r="I166" s="503"/>
      <c r="J166" s="503"/>
      <c r="K166" s="503"/>
      <c r="L166" s="503"/>
    </row>
    <row r="167" spans="1:12" s="406" customFormat="1" ht="12.75">
      <c r="A167" s="523"/>
      <c r="B167" s="503"/>
      <c r="C167" s="508"/>
      <c r="D167" s="508"/>
      <c r="E167" s="508"/>
      <c r="F167" s="508"/>
      <c r="G167" s="509"/>
      <c r="H167" s="503"/>
      <c r="I167" s="503"/>
      <c r="J167" s="503"/>
      <c r="K167" s="503"/>
      <c r="L167" s="503"/>
    </row>
    <row r="168" spans="1:12" s="406" customFormat="1" ht="12.75">
      <c r="A168" s="523"/>
      <c r="B168" s="503"/>
      <c r="C168" s="508"/>
      <c r="D168" s="508"/>
      <c r="E168" s="508"/>
      <c r="F168" s="508"/>
      <c r="G168" s="506"/>
      <c r="H168" s="503"/>
      <c r="I168" s="503"/>
      <c r="J168" s="503"/>
      <c r="K168" s="503"/>
      <c r="L168" s="503"/>
    </row>
    <row r="169" spans="1:12" s="406" customFormat="1" ht="12.75">
      <c r="A169" s="523"/>
      <c r="B169" s="503"/>
      <c r="C169" s="508"/>
      <c r="D169" s="508"/>
      <c r="E169" s="508"/>
      <c r="F169" s="508"/>
      <c r="G169" s="509"/>
      <c r="H169" s="503"/>
      <c r="I169" s="503"/>
      <c r="J169" s="503"/>
      <c r="K169" s="503"/>
      <c r="L169" s="503"/>
    </row>
    <row r="170" spans="1:12" s="406" customFormat="1" ht="12.75">
      <c r="A170" s="523"/>
      <c r="B170" s="503"/>
      <c r="C170" s="508"/>
      <c r="D170" s="508"/>
      <c r="E170" s="508"/>
      <c r="F170" s="508"/>
      <c r="G170" s="509"/>
      <c r="H170" s="503"/>
      <c r="I170" s="503"/>
      <c r="J170" s="503"/>
      <c r="K170" s="503"/>
      <c r="L170" s="503"/>
    </row>
    <row r="171" spans="1:12" s="406" customFormat="1" ht="12.75">
      <c r="A171" s="523"/>
      <c r="B171" s="503"/>
      <c r="C171" s="508"/>
      <c r="D171" s="508"/>
      <c r="E171" s="508"/>
      <c r="F171" s="508"/>
      <c r="G171" s="525"/>
      <c r="H171" s="503"/>
      <c r="I171" s="503"/>
      <c r="J171" s="503"/>
      <c r="K171" s="503"/>
      <c r="L171" s="503"/>
    </row>
    <row r="172" spans="1:12" s="406" customFormat="1" ht="12.75">
      <c r="A172" s="523"/>
      <c r="B172" s="503"/>
      <c r="C172" s="508"/>
      <c r="D172" s="508"/>
      <c r="E172" s="508"/>
      <c r="F172" s="508"/>
      <c r="G172" s="506"/>
      <c r="H172" s="503"/>
      <c r="I172" s="503"/>
      <c r="J172" s="503"/>
      <c r="K172" s="503"/>
      <c r="L172" s="503"/>
    </row>
    <row r="173" spans="1:12" s="406" customFormat="1" ht="12.75">
      <c r="A173" s="523"/>
      <c r="B173" s="503"/>
      <c r="C173" s="508"/>
      <c r="D173" s="508"/>
      <c r="E173" s="508"/>
      <c r="F173" s="508"/>
      <c r="G173" s="506"/>
      <c r="H173" s="503"/>
      <c r="I173" s="503"/>
      <c r="J173" s="503"/>
      <c r="K173" s="503"/>
      <c r="L173" s="503"/>
    </row>
    <row r="174" spans="1:12" s="406" customFormat="1" ht="12.75">
      <c r="A174" s="523"/>
      <c r="B174" s="503"/>
      <c r="C174" s="508"/>
      <c r="D174" s="508"/>
      <c r="E174" s="508"/>
      <c r="F174" s="508"/>
      <c r="G174" s="506"/>
      <c r="H174" s="503"/>
      <c r="I174" s="503"/>
      <c r="J174" s="503"/>
      <c r="K174" s="503"/>
      <c r="L174" s="503"/>
    </row>
    <row r="175" spans="1:12" s="406" customFormat="1" ht="12.75">
      <c r="A175" s="523"/>
      <c r="B175" s="503"/>
      <c r="C175" s="508"/>
      <c r="D175" s="508"/>
      <c r="E175" s="508"/>
      <c r="F175" s="508"/>
      <c r="G175" s="525"/>
      <c r="H175" s="503"/>
      <c r="I175" s="503"/>
      <c r="J175" s="503"/>
      <c r="K175" s="503"/>
      <c r="L175" s="503"/>
    </row>
    <row r="176" spans="1:12" s="406" customFormat="1" ht="12.75">
      <c r="A176" s="523"/>
      <c r="B176" s="503"/>
      <c r="C176" s="508"/>
      <c r="D176" s="508"/>
      <c r="E176" s="508"/>
      <c r="F176" s="508"/>
      <c r="G176" s="509"/>
      <c r="H176" s="503"/>
      <c r="I176" s="503"/>
      <c r="J176" s="503"/>
      <c r="K176" s="503"/>
      <c r="L176" s="503"/>
    </row>
    <row r="177" spans="1:12" s="406" customFormat="1" ht="12.75">
      <c r="A177" s="523"/>
      <c r="B177" s="503"/>
      <c r="C177" s="508"/>
      <c r="D177" s="508"/>
      <c r="E177" s="508"/>
      <c r="F177" s="508"/>
      <c r="G177" s="525"/>
      <c r="H177" s="503"/>
      <c r="I177" s="503"/>
      <c r="J177" s="503"/>
      <c r="K177" s="503"/>
      <c r="L177" s="503"/>
    </row>
    <row r="178" spans="1:12" s="406" customFormat="1" ht="12.75">
      <c r="A178" s="523"/>
      <c r="B178" s="503"/>
      <c r="C178" s="508"/>
      <c r="D178" s="508"/>
      <c r="E178" s="508"/>
      <c r="F178" s="508"/>
      <c r="G178" s="506"/>
      <c r="H178" s="503"/>
      <c r="I178" s="503"/>
      <c r="J178" s="503"/>
      <c r="K178" s="503"/>
      <c r="L178" s="503"/>
    </row>
    <row r="179" spans="1:12" s="406" customFormat="1" ht="12.75">
      <c r="A179" s="523"/>
      <c r="B179" s="503"/>
      <c r="C179" s="508"/>
      <c r="D179" s="508"/>
      <c r="E179" s="508"/>
      <c r="F179" s="508"/>
      <c r="G179" s="525"/>
      <c r="H179" s="503"/>
      <c r="I179" s="503"/>
      <c r="J179" s="503"/>
      <c r="K179" s="503"/>
      <c r="L179" s="503"/>
    </row>
    <row r="180" spans="1:12" s="406" customFormat="1" ht="12.75">
      <c r="A180" s="523"/>
      <c r="B180" s="503"/>
      <c r="C180" s="508"/>
      <c r="D180" s="508"/>
      <c r="E180" s="508"/>
      <c r="F180" s="508"/>
      <c r="G180" s="506"/>
      <c r="H180" s="503"/>
      <c r="I180" s="503"/>
      <c r="J180" s="503"/>
      <c r="K180" s="503"/>
      <c r="L180" s="503"/>
    </row>
    <row r="181" spans="1:12" s="406" customFormat="1" ht="12.75">
      <c r="A181" s="523"/>
      <c r="B181" s="503"/>
      <c r="C181" s="508"/>
      <c r="D181" s="508"/>
      <c r="E181" s="508"/>
      <c r="F181" s="508"/>
      <c r="G181" s="525"/>
      <c r="H181" s="503"/>
      <c r="I181" s="503"/>
      <c r="J181" s="503"/>
      <c r="K181" s="503"/>
      <c r="L181" s="503"/>
    </row>
    <row r="182" spans="1:12" s="406" customFormat="1" ht="12.75">
      <c r="A182" s="510"/>
      <c r="B182" s="516"/>
      <c r="C182" s="508"/>
      <c r="D182" s="508"/>
      <c r="E182" s="508"/>
      <c r="F182" s="508"/>
      <c r="G182" s="506"/>
      <c r="H182" s="503"/>
      <c r="I182" s="503"/>
      <c r="J182" s="503"/>
      <c r="K182" s="503"/>
      <c r="L182" s="503"/>
    </row>
    <row r="183" spans="1:12" s="406" customFormat="1" ht="12.75">
      <c r="A183" s="510"/>
      <c r="B183" s="502"/>
      <c r="C183" s="511"/>
      <c r="D183" s="506"/>
      <c r="E183" s="512"/>
      <c r="F183" s="506"/>
      <c r="G183" s="506"/>
      <c r="H183" s="503"/>
      <c r="I183" s="503"/>
      <c r="J183" s="503"/>
      <c r="K183" s="503"/>
      <c r="L183" s="503"/>
    </row>
    <row r="184" spans="1:12" s="406" customFormat="1" ht="12.75">
      <c r="A184" s="526"/>
      <c r="B184" s="503"/>
      <c r="C184" s="508"/>
      <c r="D184" s="508"/>
      <c r="E184" s="508"/>
      <c r="F184" s="508"/>
      <c r="G184" s="506"/>
      <c r="H184" s="503"/>
      <c r="I184" s="503"/>
      <c r="J184" s="503"/>
      <c r="K184" s="503"/>
      <c r="L184" s="503"/>
    </row>
    <row r="185" spans="1:12" s="406" customFormat="1" ht="12.75">
      <c r="A185" s="503"/>
      <c r="B185" s="502"/>
      <c r="C185" s="508"/>
      <c r="D185" s="508"/>
      <c r="E185" s="508"/>
      <c r="F185" s="508"/>
      <c r="G185" s="506"/>
      <c r="H185" s="503"/>
      <c r="I185" s="503"/>
      <c r="J185" s="503"/>
      <c r="K185" s="503"/>
      <c r="L185" s="503"/>
    </row>
    <row r="186" spans="1:12" s="406" customFormat="1" ht="12.75">
      <c r="A186" s="510"/>
      <c r="B186" s="502"/>
      <c r="C186" s="511"/>
      <c r="D186" s="506"/>
      <c r="E186" s="512"/>
      <c r="F186" s="506"/>
      <c r="G186" s="506"/>
      <c r="H186" s="503"/>
      <c r="I186" s="503"/>
      <c r="J186" s="503"/>
      <c r="K186" s="503"/>
      <c r="L186" s="503"/>
    </row>
    <row r="187" spans="1:12" s="406" customFormat="1" ht="12.75">
      <c r="A187" s="523"/>
      <c r="B187" s="503"/>
      <c r="C187" s="508"/>
      <c r="D187" s="508"/>
      <c r="E187" s="508"/>
      <c r="F187" s="508"/>
      <c r="G187" s="506"/>
      <c r="H187" s="503"/>
      <c r="I187" s="503"/>
      <c r="J187" s="503"/>
      <c r="K187" s="503"/>
      <c r="L187" s="503"/>
    </row>
    <row r="188" spans="1:12" s="406" customFormat="1" ht="12.75">
      <c r="A188" s="523"/>
      <c r="B188" s="503"/>
      <c r="C188" s="508"/>
      <c r="D188" s="508"/>
      <c r="E188" s="508"/>
      <c r="F188" s="508"/>
      <c r="G188" s="506"/>
      <c r="H188" s="503"/>
      <c r="I188" s="503"/>
      <c r="J188" s="503"/>
      <c r="K188" s="503"/>
      <c r="L188" s="503"/>
    </row>
    <row r="189" spans="1:12" s="406" customFormat="1" ht="12.75">
      <c r="A189" s="510"/>
      <c r="B189" s="502"/>
      <c r="C189" s="511"/>
      <c r="D189" s="506"/>
      <c r="E189" s="512"/>
      <c r="F189" s="506"/>
      <c r="G189" s="506"/>
      <c r="H189" s="503"/>
      <c r="I189" s="503"/>
      <c r="J189" s="503"/>
      <c r="K189" s="503"/>
      <c r="L189" s="503"/>
    </row>
    <row r="190" spans="1:12" s="406" customFormat="1" ht="12.75">
      <c r="A190" s="510"/>
      <c r="B190" s="502"/>
      <c r="C190" s="511"/>
      <c r="D190" s="506"/>
      <c r="E190" s="512"/>
      <c r="F190" s="506"/>
      <c r="G190" s="506"/>
      <c r="H190" s="503"/>
      <c r="I190" s="503"/>
      <c r="J190" s="503"/>
      <c r="K190" s="503"/>
      <c r="L190" s="503"/>
    </row>
    <row r="191" spans="1:12" s="406" customFormat="1" ht="12.75">
      <c r="A191" s="523"/>
      <c r="B191" s="503"/>
      <c r="C191" s="508"/>
      <c r="D191" s="508"/>
      <c r="E191" s="512"/>
      <c r="F191" s="506"/>
      <c r="G191" s="506"/>
      <c r="H191" s="503"/>
      <c r="I191" s="503"/>
      <c r="J191" s="503"/>
      <c r="K191" s="503"/>
      <c r="L191" s="503"/>
    </row>
    <row r="192" spans="1:12" s="406" customFormat="1" ht="12.75">
      <c r="A192" s="523"/>
      <c r="B192" s="503"/>
      <c r="C192" s="508"/>
      <c r="D192" s="508"/>
      <c r="E192" s="512"/>
      <c r="F192" s="506"/>
      <c r="G192" s="506"/>
      <c r="H192" s="503"/>
      <c r="I192" s="503"/>
      <c r="J192" s="503"/>
      <c r="K192" s="503"/>
      <c r="L192" s="503"/>
    </row>
    <row r="193" spans="1:12" s="406" customFormat="1" ht="12.75">
      <c r="A193" s="523"/>
      <c r="B193" s="503"/>
      <c r="C193" s="508"/>
      <c r="D193" s="508"/>
      <c r="E193" s="512"/>
      <c r="F193" s="506"/>
      <c r="G193" s="506"/>
      <c r="H193" s="503"/>
      <c r="I193" s="503"/>
      <c r="J193" s="503"/>
      <c r="K193" s="503"/>
      <c r="L193" s="503"/>
    </row>
    <row r="194" spans="1:12" s="406" customFormat="1" ht="12.75">
      <c r="A194" s="523"/>
      <c r="B194" s="503"/>
      <c r="C194" s="508"/>
      <c r="D194" s="508"/>
      <c r="E194" s="512"/>
      <c r="F194" s="506"/>
      <c r="G194" s="506"/>
      <c r="H194" s="503"/>
      <c r="I194" s="503"/>
      <c r="J194" s="503"/>
      <c r="K194" s="503"/>
      <c r="L194" s="503"/>
    </row>
    <row r="195" spans="1:12" s="406" customFormat="1" ht="12.75">
      <c r="A195" s="523"/>
      <c r="B195" s="503"/>
      <c r="C195" s="508"/>
      <c r="D195" s="508"/>
      <c r="E195" s="512"/>
      <c r="F195" s="506"/>
      <c r="G195" s="506"/>
      <c r="H195" s="503"/>
      <c r="I195" s="503"/>
      <c r="J195" s="503"/>
      <c r="K195" s="503"/>
      <c r="L195" s="503"/>
    </row>
    <row r="196" spans="1:12" s="406" customFormat="1" ht="12.75">
      <c r="A196" s="523"/>
      <c r="B196" s="503"/>
      <c r="C196" s="508"/>
      <c r="D196" s="508"/>
      <c r="E196" s="512"/>
      <c r="F196" s="506"/>
      <c r="G196" s="506"/>
      <c r="H196" s="503"/>
      <c r="I196" s="503"/>
      <c r="J196" s="503"/>
      <c r="K196" s="503"/>
      <c r="L196" s="503"/>
    </row>
    <row r="197" spans="1:12" s="406" customFormat="1" ht="12.75">
      <c r="A197" s="516"/>
      <c r="B197" s="503"/>
      <c r="C197" s="508"/>
      <c r="D197" s="508"/>
      <c r="E197" s="512"/>
      <c r="F197" s="506"/>
      <c r="G197" s="506"/>
      <c r="H197" s="503"/>
      <c r="I197" s="503"/>
      <c r="J197" s="503"/>
      <c r="K197" s="503"/>
      <c r="L197" s="503"/>
    </row>
    <row r="198" spans="1:12" s="406" customFormat="1" ht="12.75">
      <c r="A198" s="510"/>
      <c r="B198" s="516"/>
      <c r="C198" s="508"/>
      <c r="D198" s="508"/>
      <c r="E198" s="527"/>
      <c r="F198" s="527"/>
      <c r="G198" s="506"/>
      <c r="H198" s="503"/>
      <c r="I198" s="503"/>
      <c r="J198" s="503"/>
      <c r="K198" s="503"/>
      <c r="L198" s="503"/>
    </row>
    <row r="199" spans="1:12" s="406" customFormat="1" ht="12.75">
      <c r="A199" s="510"/>
      <c r="B199" s="502"/>
      <c r="C199" s="508"/>
      <c r="D199" s="508"/>
      <c r="E199" s="527"/>
      <c r="F199" s="527"/>
      <c r="G199" s="506"/>
      <c r="H199" s="503"/>
      <c r="I199" s="503"/>
      <c r="J199" s="503"/>
      <c r="K199" s="503"/>
      <c r="L199" s="503"/>
    </row>
    <row r="200" spans="1:12" s="406" customFormat="1" ht="12.75">
      <c r="A200" s="510"/>
      <c r="B200" s="502"/>
      <c r="C200" s="511"/>
      <c r="D200" s="506"/>
      <c r="E200" s="506"/>
      <c r="F200" s="506"/>
      <c r="G200" s="528"/>
      <c r="H200" s="503"/>
      <c r="I200" s="503"/>
      <c r="J200" s="503"/>
      <c r="K200" s="503"/>
      <c r="L200" s="503"/>
    </row>
    <row r="201" spans="1:12" s="406" customFormat="1" ht="12.75">
      <c r="A201" s="510"/>
      <c r="B201" s="502"/>
      <c r="C201" s="529"/>
      <c r="D201" s="529"/>
      <c r="E201" s="529"/>
      <c r="F201" s="529"/>
      <c r="G201" s="509"/>
      <c r="H201" s="503"/>
      <c r="I201" s="503"/>
      <c r="J201" s="503"/>
      <c r="K201" s="503"/>
      <c r="L201" s="503"/>
    </row>
    <row r="202" spans="1:12" s="406" customFormat="1" ht="12.75">
      <c r="A202" s="510"/>
      <c r="B202" s="502"/>
      <c r="C202" s="530"/>
      <c r="D202" s="506"/>
      <c r="E202" s="512"/>
      <c r="F202" s="506"/>
      <c r="G202" s="509"/>
      <c r="H202" s="503"/>
      <c r="I202" s="503"/>
      <c r="J202" s="503"/>
      <c r="K202" s="503"/>
      <c r="L202" s="503"/>
    </row>
    <row r="203" spans="1:12" s="406" customFormat="1" ht="12.75">
      <c r="A203" s="510"/>
      <c r="B203" s="502"/>
      <c r="C203" s="511"/>
      <c r="D203" s="506"/>
      <c r="E203" s="512"/>
      <c r="F203" s="509"/>
      <c r="G203" s="509"/>
      <c r="H203" s="503"/>
      <c r="I203" s="503"/>
      <c r="J203" s="503"/>
      <c r="K203" s="503"/>
      <c r="L203" s="503"/>
    </row>
    <row r="204" spans="1:12" s="406" customFormat="1" ht="12.75">
      <c r="A204" s="510"/>
      <c r="B204" s="502"/>
      <c r="C204" s="511"/>
      <c r="D204" s="506"/>
      <c r="E204" s="512"/>
      <c r="F204" s="509"/>
      <c r="G204" s="509"/>
      <c r="H204" s="503"/>
      <c r="I204" s="503"/>
      <c r="J204" s="503"/>
      <c r="K204" s="503"/>
      <c r="L204" s="503"/>
    </row>
    <row r="205" spans="1:12" s="406" customFormat="1" ht="12.75">
      <c r="A205" s="510"/>
      <c r="B205" s="502"/>
      <c r="C205" s="522"/>
      <c r="D205" s="522"/>
      <c r="E205" s="521"/>
      <c r="F205" s="531"/>
      <c r="G205" s="509"/>
      <c r="H205" s="503"/>
      <c r="I205" s="503"/>
      <c r="J205" s="503"/>
      <c r="K205" s="503"/>
      <c r="L205" s="503"/>
    </row>
    <row r="206" spans="1:12" s="406" customFormat="1" ht="12.75">
      <c r="A206" s="510"/>
      <c r="B206" s="502"/>
      <c r="C206" s="522"/>
      <c r="D206" s="522"/>
      <c r="E206" s="521"/>
      <c r="F206" s="532"/>
      <c r="G206" s="509"/>
      <c r="H206" s="503"/>
      <c r="I206" s="503"/>
      <c r="J206" s="503"/>
      <c r="K206" s="503"/>
      <c r="L206" s="503"/>
    </row>
    <row r="207" spans="1:12" s="406" customFormat="1" ht="12.75">
      <c r="A207" s="510"/>
      <c r="B207" s="502"/>
      <c r="C207" s="533"/>
      <c r="D207" s="533"/>
      <c r="E207" s="505"/>
      <c r="F207" s="509"/>
      <c r="G207" s="506"/>
      <c r="H207" s="503"/>
      <c r="I207" s="503"/>
      <c r="J207" s="503"/>
      <c r="K207" s="503"/>
      <c r="L207" s="503"/>
    </row>
    <row r="208" spans="1:12" s="406" customFormat="1" ht="12.75">
      <c r="A208" s="510"/>
      <c r="B208" s="502"/>
      <c r="C208" s="533"/>
      <c r="D208" s="533"/>
      <c r="E208" s="506"/>
      <c r="F208" s="509"/>
      <c r="G208" s="506"/>
      <c r="H208" s="503"/>
      <c r="I208" s="503"/>
      <c r="J208" s="503"/>
      <c r="K208" s="503"/>
      <c r="L208" s="503"/>
    </row>
    <row r="209" spans="1:12" s="406" customFormat="1" ht="12.75">
      <c r="A209" s="523"/>
      <c r="B209" s="503"/>
      <c r="C209" s="533"/>
      <c r="D209" s="533"/>
      <c r="E209" s="506"/>
      <c r="F209" s="509"/>
      <c r="G209" s="506"/>
      <c r="H209" s="503"/>
      <c r="I209" s="503"/>
      <c r="J209" s="503"/>
      <c r="K209" s="503"/>
      <c r="L209" s="503"/>
    </row>
    <row r="210" spans="1:12" s="406" customFormat="1" ht="12.75">
      <c r="A210" s="510"/>
      <c r="B210" s="502"/>
      <c r="C210" s="533"/>
      <c r="D210" s="533"/>
      <c r="E210" s="506"/>
      <c r="F210" s="509"/>
      <c r="G210" s="506"/>
      <c r="H210" s="503"/>
      <c r="I210" s="503"/>
      <c r="J210" s="503"/>
      <c r="K210" s="503"/>
      <c r="L210" s="503"/>
    </row>
    <row r="211" spans="1:12" s="406" customFormat="1" ht="12.75">
      <c r="A211" s="523"/>
      <c r="B211" s="503"/>
      <c r="C211" s="533"/>
      <c r="D211" s="533"/>
      <c r="E211" s="506"/>
      <c r="F211" s="509"/>
      <c r="G211" s="506"/>
      <c r="H211" s="503"/>
      <c r="I211" s="503"/>
      <c r="J211" s="503"/>
      <c r="K211" s="503"/>
      <c r="L211" s="503"/>
    </row>
    <row r="212" spans="1:12" s="406" customFormat="1" ht="12.75">
      <c r="A212" s="510"/>
      <c r="B212" s="502"/>
      <c r="C212" s="533"/>
      <c r="D212" s="533"/>
      <c r="E212" s="506"/>
      <c r="F212" s="509"/>
      <c r="G212" s="506"/>
      <c r="H212" s="503"/>
      <c r="I212" s="503"/>
      <c r="J212" s="503"/>
      <c r="K212" s="503"/>
      <c r="L212" s="503"/>
    </row>
    <row r="213" spans="1:12" s="406" customFormat="1" ht="12.75">
      <c r="A213" s="523"/>
      <c r="B213" s="503"/>
      <c r="C213" s="533"/>
      <c r="D213" s="533"/>
      <c r="E213" s="506"/>
      <c r="F213" s="509"/>
      <c r="G213" s="506"/>
      <c r="H213" s="503"/>
      <c r="I213" s="503"/>
      <c r="J213" s="503"/>
      <c r="K213" s="503"/>
      <c r="L213" s="503"/>
    </row>
    <row r="214" spans="1:12" s="406" customFormat="1" ht="12.75">
      <c r="A214" s="510"/>
      <c r="B214" s="502"/>
      <c r="C214" s="533"/>
      <c r="D214" s="533"/>
      <c r="E214" s="506"/>
      <c r="F214" s="509"/>
      <c r="G214" s="506"/>
      <c r="H214" s="503"/>
      <c r="I214" s="503"/>
      <c r="J214" s="503"/>
      <c r="K214" s="503"/>
      <c r="L214" s="503"/>
    </row>
    <row r="215" spans="1:12" s="406" customFormat="1" ht="12.75">
      <c r="A215" s="523"/>
      <c r="B215" s="503"/>
      <c r="C215" s="533"/>
      <c r="D215" s="533"/>
      <c r="E215" s="506"/>
      <c r="F215" s="509"/>
      <c r="G215" s="506"/>
      <c r="H215" s="503"/>
      <c r="I215" s="503"/>
      <c r="J215" s="503"/>
      <c r="K215" s="503"/>
      <c r="L215" s="503"/>
    </row>
    <row r="216" spans="1:12" s="406" customFormat="1" ht="12.75">
      <c r="A216" s="510"/>
      <c r="B216" s="502"/>
      <c r="C216" s="533"/>
      <c r="D216" s="533"/>
      <c r="E216" s="506"/>
      <c r="F216" s="509"/>
      <c r="G216" s="509"/>
      <c r="H216" s="503"/>
      <c r="I216" s="503"/>
      <c r="J216" s="503"/>
      <c r="K216" s="503"/>
      <c r="L216" s="503"/>
    </row>
    <row r="217" spans="1:12" s="406" customFormat="1" ht="12.75">
      <c r="A217" s="523"/>
      <c r="B217" s="503"/>
      <c r="C217" s="533"/>
      <c r="D217" s="533"/>
      <c r="E217" s="506"/>
      <c r="F217" s="509"/>
      <c r="G217" s="509"/>
      <c r="H217" s="503"/>
      <c r="I217" s="503"/>
      <c r="J217" s="503"/>
      <c r="K217" s="503"/>
      <c r="L217" s="503"/>
    </row>
    <row r="218" spans="1:12" s="406" customFormat="1" ht="12.75">
      <c r="A218" s="510"/>
      <c r="B218" s="503"/>
      <c r="C218" s="533"/>
      <c r="D218" s="533"/>
      <c r="E218" s="506"/>
      <c r="F218" s="509"/>
      <c r="G218" s="509"/>
      <c r="H218" s="503"/>
      <c r="I218" s="503"/>
      <c r="J218" s="503"/>
      <c r="K218" s="503"/>
      <c r="L218" s="503"/>
    </row>
    <row r="219" spans="1:12" s="406" customFormat="1" ht="12.75">
      <c r="A219" s="523"/>
      <c r="B219" s="503"/>
      <c r="C219" s="518"/>
      <c r="D219" s="518"/>
      <c r="E219" s="506"/>
      <c r="F219" s="509"/>
      <c r="G219" s="506"/>
      <c r="H219" s="503"/>
      <c r="I219" s="503"/>
      <c r="J219" s="503"/>
      <c r="K219" s="503"/>
      <c r="L219" s="503"/>
    </row>
    <row r="220" spans="1:12" s="406" customFormat="1" ht="12.75">
      <c r="A220" s="523"/>
      <c r="B220" s="503"/>
      <c r="C220" s="533"/>
      <c r="D220" s="533"/>
      <c r="E220" s="506"/>
      <c r="F220" s="509"/>
      <c r="G220" s="506"/>
      <c r="H220" s="503"/>
      <c r="I220" s="503"/>
      <c r="J220" s="503"/>
      <c r="K220" s="503"/>
      <c r="L220" s="503"/>
    </row>
    <row r="221" spans="1:12" s="406" customFormat="1" ht="12.75">
      <c r="A221" s="510"/>
      <c r="B221" s="502"/>
      <c r="C221" s="533"/>
      <c r="D221" s="533"/>
      <c r="E221" s="506"/>
      <c r="F221" s="509"/>
      <c r="G221" s="506"/>
      <c r="H221" s="503"/>
      <c r="I221" s="503"/>
      <c r="J221" s="503"/>
      <c r="K221" s="503"/>
      <c r="L221" s="503"/>
    </row>
    <row r="222" spans="1:12" s="406" customFormat="1" ht="12.75">
      <c r="A222" s="523"/>
      <c r="B222" s="503"/>
      <c r="C222" s="518"/>
      <c r="D222" s="518"/>
      <c r="E222" s="506"/>
      <c r="F222" s="509"/>
      <c r="G222" s="506"/>
      <c r="H222" s="503"/>
      <c r="I222" s="503"/>
      <c r="J222" s="503"/>
      <c r="K222" s="503"/>
      <c r="L222" s="503"/>
    </row>
    <row r="223" spans="1:12" s="406" customFormat="1" ht="12.75">
      <c r="A223" s="510"/>
      <c r="B223" s="523"/>
      <c r="C223" s="513"/>
      <c r="D223" s="510"/>
      <c r="E223" s="506"/>
      <c r="F223" s="509"/>
      <c r="G223" s="506"/>
      <c r="H223" s="503"/>
      <c r="I223" s="503"/>
      <c r="J223" s="503"/>
      <c r="K223" s="503"/>
      <c r="L223" s="503"/>
    </row>
    <row r="224" spans="1:12" s="406" customFormat="1" ht="12.75">
      <c r="A224" s="510"/>
      <c r="B224" s="510"/>
      <c r="C224" s="522"/>
      <c r="D224" s="522"/>
      <c r="E224" s="506"/>
      <c r="F224" s="509"/>
      <c r="G224" s="534"/>
      <c r="H224" s="503"/>
      <c r="I224" s="503"/>
      <c r="J224" s="503"/>
      <c r="K224" s="503"/>
      <c r="L224" s="503"/>
    </row>
    <row r="225" spans="1:12" s="406" customFormat="1" ht="12.75">
      <c r="A225" s="510"/>
      <c r="B225" s="523"/>
      <c r="C225" s="535"/>
      <c r="D225" s="535"/>
      <c r="E225" s="506"/>
      <c r="F225" s="509"/>
      <c r="G225" s="505"/>
      <c r="H225" s="503"/>
      <c r="I225" s="503"/>
      <c r="J225" s="503"/>
      <c r="K225" s="503"/>
      <c r="L225" s="503"/>
    </row>
    <row r="226" spans="1:12" s="406" customFormat="1" ht="12.75">
      <c r="A226" s="510"/>
      <c r="B226" s="523"/>
      <c r="C226" s="511"/>
      <c r="D226" s="510"/>
      <c r="E226" s="506"/>
      <c r="F226" s="509"/>
      <c r="G226" s="505"/>
      <c r="H226" s="503"/>
      <c r="I226" s="503"/>
      <c r="J226" s="503"/>
      <c r="K226" s="503"/>
      <c r="L226" s="503"/>
    </row>
    <row r="227" spans="1:12" s="406" customFormat="1" ht="12.75">
      <c r="A227" s="510"/>
      <c r="B227" s="523"/>
      <c r="C227" s="511"/>
      <c r="D227" s="510"/>
      <c r="E227" s="506"/>
      <c r="F227" s="509"/>
      <c r="G227" s="505"/>
      <c r="H227" s="503"/>
      <c r="I227" s="503"/>
      <c r="J227" s="503"/>
      <c r="K227" s="503"/>
      <c r="L227" s="503"/>
    </row>
    <row r="228" spans="1:12" s="406" customFormat="1" ht="12.75">
      <c r="A228" s="510"/>
      <c r="B228" s="523"/>
      <c r="C228" s="511"/>
      <c r="D228" s="510"/>
      <c r="E228" s="506"/>
      <c r="F228" s="509"/>
      <c r="G228" s="505"/>
      <c r="H228" s="503"/>
      <c r="I228" s="503"/>
      <c r="J228" s="503"/>
      <c r="K228" s="503"/>
      <c r="L228" s="503"/>
    </row>
    <row r="229" spans="1:12" s="406" customFormat="1" ht="12.75">
      <c r="A229" s="510"/>
      <c r="B229" s="502"/>
      <c r="C229" s="536"/>
      <c r="D229" s="536"/>
      <c r="E229" s="536"/>
      <c r="F229" s="536"/>
      <c r="G229" s="521"/>
      <c r="H229" s="503"/>
      <c r="I229" s="503"/>
      <c r="J229" s="503"/>
      <c r="K229" s="503"/>
      <c r="L229" s="503"/>
    </row>
    <row r="230" spans="1:12" s="406" customFormat="1" ht="12.75">
      <c r="A230" s="510"/>
      <c r="B230" s="502"/>
      <c r="C230" s="536"/>
      <c r="D230" s="536"/>
      <c r="E230" s="536"/>
      <c r="F230" s="536"/>
      <c r="G230" s="521"/>
      <c r="H230" s="503"/>
      <c r="I230" s="503"/>
      <c r="J230" s="503"/>
      <c r="K230" s="503"/>
      <c r="L230" s="503"/>
    </row>
    <row r="231" spans="1:12" s="406" customFormat="1" ht="12.75">
      <c r="A231" s="510"/>
      <c r="B231" s="502"/>
      <c r="C231" s="511"/>
      <c r="D231" s="505"/>
      <c r="E231" s="512"/>
      <c r="F231" s="509"/>
      <c r="G231" s="509"/>
      <c r="H231" s="503"/>
      <c r="I231" s="503"/>
      <c r="J231" s="503"/>
      <c r="K231" s="503"/>
      <c r="L231" s="503"/>
    </row>
    <row r="232" spans="1:12" s="406" customFormat="1" ht="12.75">
      <c r="A232" s="510"/>
      <c r="B232" s="502"/>
      <c r="C232" s="511"/>
      <c r="D232" s="506"/>
      <c r="E232" s="512"/>
      <c r="F232" s="506"/>
      <c r="G232" s="506"/>
      <c r="H232" s="503"/>
      <c r="I232" s="503"/>
      <c r="J232" s="503"/>
      <c r="K232" s="503"/>
      <c r="L232" s="503"/>
    </row>
    <row r="233" spans="1:12" s="406" customFormat="1" ht="12.75">
      <c r="A233" s="523"/>
      <c r="B233" s="503"/>
      <c r="C233" s="537"/>
      <c r="D233" s="537"/>
      <c r="E233" s="537"/>
      <c r="F233" s="537"/>
      <c r="G233" s="525"/>
      <c r="H233" s="503"/>
      <c r="I233" s="503"/>
      <c r="J233" s="503"/>
      <c r="K233" s="503"/>
      <c r="L233" s="503"/>
    </row>
    <row r="234" spans="1:12" s="406" customFormat="1" ht="12.75">
      <c r="A234" s="510"/>
      <c r="B234" s="523"/>
      <c r="C234" s="511"/>
      <c r="D234" s="506"/>
      <c r="E234" s="512"/>
      <c r="F234" s="506"/>
      <c r="G234" s="509"/>
      <c r="H234" s="503"/>
      <c r="I234" s="503"/>
      <c r="J234" s="503"/>
      <c r="K234" s="503"/>
      <c r="L234" s="503"/>
    </row>
    <row r="235" spans="1:12" s="406" customFormat="1" ht="12.75">
      <c r="A235" s="510"/>
      <c r="B235" s="502"/>
      <c r="C235" s="511"/>
      <c r="D235" s="506"/>
      <c r="E235" s="506"/>
      <c r="F235" s="506"/>
      <c r="G235" s="506"/>
      <c r="H235" s="503"/>
      <c r="I235" s="503"/>
      <c r="J235" s="503"/>
      <c r="K235" s="503"/>
      <c r="L235" s="503"/>
    </row>
    <row r="236" spans="1:12" s="406" customFormat="1" ht="12.75">
      <c r="A236" s="523"/>
      <c r="B236" s="503"/>
      <c r="C236" s="511"/>
      <c r="D236" s="506"/>
      <c r="E236" s="506"/>
      <c r="F236" s="506"/>
      <c r="G236" s="506"/>
      <c r="H236" s="503"/>
      <c r="I236" s="503"/>
      <c r="J236" s="503"/>
      <c r="K236" s="503"/>
      <c r="L236" s="503"/>
    </row>
    <row r="237" spans="1:12" s="406" customFormat="1" ht="12.75">
      <c r="A237" s="523"/>
      <c r="B237" s="503"/>
      <c r="C237" s="511"/>
      <c r="D237" s="506"/>
      <c r="E237" s="506"/>
      <c r="F237" s="506"/>
      <c r="G237" s="509"/>
      <c r="H237" s="503"/>
      <c r="I237" s="503"/>
      <c r="J237" s="503"/>
      <c r="K237" s="503"/>
      <c r="L237" s="503"/>
    </row>
    <row r="238" spans="1:12" s="406" customFormat="1" ht="12.75">
      <c r="A238" s="510"/>
      <c r="B238" s="502"/>
      <c r="C238" s="511"/>
      <c r="D238" s="506"/>
      <c r="E238" s="512"/>
      <c r="F238" s="506"/>
      <c r="G238" s="509"/>
      <c r="H238" s="503"/>
      <c r="I238" s="503"/>
      <c r="J238" s="503"/>
      <c r="K238" s="503"/>
      <c r="L238" s="503"/>
    </row>
    <row r="239" spans="1:12" s="406" customFormat="1" ht="12.75">
      <c r="A239" s="510"/>
      <c r="B239" s="510"/>
      <c r="C239" s="533"/>
      <c r="D239" s="533"/>
      <c r="E239" s="533"/>
      <c r="F239" s="533"/>
      <c r="G239" s="528"/>
      <c r="H239" s="503"/>
      <c r="I239" s="503"/>
      <c r="J239" s="503"/>
      <c r="K239" s="503"/>
      <c r="L239" s="503"/>
    </row>
    <row r="240" spans="1:12" s="406" customFormat="1" ht="12.75">
      <c r="A240" s="510"/>
      <c r="B240" s="502"/>
      <c r="C240" s="537"/>
      <c r="D240" s="537"/>
      <c r="E240" s="537"/>
      <c r="F240" s="537"/>
      <c r="G240" s="509"/>
      <c r="H240" s="503"/>
      <c r="I240" s="503"/>
      <c r="J240" s="503"/>
      <c r="K240" s="503"/>
      <c r="L240" s="503"/>
    </row>
    <row r="241" spans="1:12" s="406" customFormat="1" ht="12.75">
      <c r="A241" s="510"/>
      <c r="B241" s="502"/>
      <c r="C241" s="511"/>
      <c r="D241" s="506"/>
      <c r="E241" s="512"/>
      <c r="F241" s="506"/>
      <c r="G241" s="509"/>
      <c r="H241" s="503"/>
      <c r="I241" s="503"/>
      <c r="J241" s="503"/>
      <c r="K241" s="503"/>
      <c r="L241" s="503"/>
    </row>
    <row r="242" spans="1:12" s="406" customFormat="1" ht="12.75">
      <c r="A242" s="510"/>
      <c r="B242" s="516"/>
      <c r="C242" s="511"/>
      <c r="D242" s="505"/>
      <c r="E242" s="512"/>
      <c r="F242" s="509"/>
      <c r="G242" s="509"/>
      <c r="H242" s="503"/>
      <c r="I242" s="503"/>
      <c r="J242" s="503"/>
      <c r="K242" s="503"/>
      <c r="L242" s="503"/>
    </row>
    <row r="243" spans="1:12" s="406" customFormat="1" ht="12.75">
      <c r="A243" s="510"/>
      <c r="B243" s="516"/>
      <c r="C243" s="517"/>
      <c r="D243" s="509"/>
      <c r="E243" s="538"/>
      <c r="F243" s="509"/>
      <c r="G243" s="539"/>
      <c r="H243" s="503"/>
      <c r="I243" s="503"/>
      <c r="J243" s="503"/>
      <c r="K243" s="503"/>
      <c r="L243" s="503"/>
    </row>
    <row r="244" spans="1:12" s="406" customFormat="1" ht="12.75">
      <c r="A244" s="510"/>
      <c r="B244" s="516"/>
      <c r="C244" s="517"/>
      <c r="D244" s="505"/>
      <c r="E244" s="506"/>
      <c r="F244" s="509"/>
      <c r="G244" s="534"/>
      <c r="H244" s="503"/>
      <c r="I244" s="503"/>
      <c r="J244" s="503"/>
      <c r="K244" s="503"/>
      <c r="L244" s="503"/>
    </row>
    <row r="245" spans="1:12" s="406" customFormat="1" ht="12.75">
      <c r="A245" s="510"/>
      <c r="B245" s="516"/>
      <c r="C245" s="517"/>
      <c r="D245" s="506"/>
      <c r="E245" s="506"/>
      <c r="F245" s="509"/>
      <c r="G245" s="528"/>
      <c r="H245" s="503"/>
      <c r="I245" s="503"/>
      <c r="J245" s="503"/>
      <c r="K245" s="503"/>
      <c r="L245" s="503"/>
    </row>
    <row r="246" spans="1:12" s="406" customFormat="1" ht="12.75">
      <c r="A246" s="510"/>
      <c r="B246" s="516"/>
      <c r="C246" s="517"/>
      <c r="D246" s="506"/>
      <c r="E246" s="509"/>
      <c r="F246" s="509"/>
      <c r="G246" s="534"/>
      <c r="H246" s="503"/>
      <c r="I246" s="503"/>
      <c r="J246" s="503"/>
      <c r="K246" s="503"/>
      <c r="L246" s="503"/>
    </row>
    <row r="247" spans="1:12" s="406" customFormat="1" ht="12.75">
      <c r="A247" s="510"/>
      <c r="B247" s="516"/>
      <c r="C247" s="517"/>
      <c r="D247" s="506"/>
      <c r="E247" s="506"/>
      <c r="F247" s="509"/>
      <c r="G247" s="540"/>
      <c r="H247" s="503"/>
      <c r="I247" s="503"/>
      <c r="J247" s="503"/>
      <c r="K247" s="503"/>
      <c r="L247" s="503"/>
    </row>
    <row r="248" spans="1:12" s="406" customFormat="1" ht="12.75">
      <c r="A248" s="510"/>
      <c r="B248" s="516"/>
      <c r="C248" s="511"/>
      <c r="D248" s="505"/>
      <c r="E248" s="512"/>
      <c r="F248" s="509"/>
      <c r="G248" s="509"/>
      <c r="H248" s="503"/>
      <c r="I248" s="503"/>
      <c r="J248" s="503"/>
      <c r="K248" s="503"/>
      <c r="L248" s="503"/>
    </row>
    <row r="249" spans="1:12" s="406" customFormat="1" ht="12.75">
      <c r="A249" s="510"/>
      <c r="B249" s="516"/>
      <c r="C249" s="541"/>
      <c r="D249" s="505"/>
      <c r="E249" s="512"/>
      <c r="F249" s="509"/>
      <c r="G249" s="540"/>
      <c r="H249" s="503"/>
      <c r="I249" s="503"/>
      <c r="J249" s="503"/>
      <c r="K249" s="503"/>
      <c r="L249" s="503"/>
    </row>
    <row r="250" spans="1:12" s="406" customFormat="1" ht="12.75">
      <c r="A250" s="510"/>
      <c r="B250" s="516"/>
      <c r="C250" s="511"/>
      <c r="D250" s="505"/>
      <c r="E250" s="512"/>
      <c r="F250" s="509"/>
      <c r="G250" s="509"/>
      <c r="H250" s="503"/>
      <c r="I250" s="503"/>
      <c r="J250" s="503"/>
      <c r="K250" s="503"/>
      <c r="L250" s="503"/>
    </row>
    <row r="251" spans="1:12" s="406" customFormat="1" ht="12.75">
      <c r="A251" s="510"/>
      <c r="B251" s="516"/>
      <c r="C251" s="511"/>
      <c r="D251" s="505"/>
      <c r="E251" s="512"/>
      <c r="F251" s="509"/>
      <c r="G251" s="509"/>
      <c r="H251" s="503"/>
      <c r="I251" s="503"/>
      <c r="J251" s="503"/>
      <c r="K251" s="503"/>
      <c r="L251" s="503"/>
    </row>
    <row r="252" spans="1:12" s="406" customFormat="1" ht="12.75">
      <c r="A252" s="510"/>
      <c r="B252" s="516"/>
      <c r="C252" s="511"/>
      <c r="D252" s="505"/>
      <c r="E252" s="512"/>
      <c r="F252" s="509"/>
      <c r="G252" s="509"/>
      <c r="H252" s="503"/>
      <c r="I252" s="503"/>
      <c r="J252" s="503"/>
      <c r="K252" s="503"/>
      <c r="L252" s="503"/>
    </row>
    <row r="253" spans="1:12" s="406" customFormat="1" ht="12.75">
      <c r="A253" s="510"/>
      <c r="B253" s="516"/>
      <c r="C253" s="511"/>
      <c r="D253" s="505"/>
      <c r="E253" s="512"/>
      <c r="F253" s="509"/>
      <c r="G253" s="509"/>
      <c r="H253" s="503"/>
      <c r="I253" s="503"/>
      <c r="J253" s="503"/>
      <c r="K253" s="503"/>
      <c r="L253" s="503"/>
    </row>
    <row r="254" spans="1:12" s="406" customFormat="1" ht="12.75">
      <c r="A254" s="510"/>
      <c r="B254" s="516"/>
      <c r="C254" s="511"/>
      <c r="D254" s="505"/>
      <c r="E254" s="512"/>
      <c r="F254" s="509"/>
      <c r="G254" s="509"/>
      <c r="H254" s="503"/>
      <c r="I254" s="503"/>
      <c r="J254" s="503"/>
      <c r="K254" s="503"/>
      <c r="L254" s="503"/>
    </row>
    <row r="255" spans="1:12" s="406" customFormat="1" ht="12.75">
      <c r="A255" s="503"/>
      <c r="B255" s="503"/>
      <c r="C255" s="513"/>
      <c r="D255" s="503"/>
      <c r="E255" s="503"/>
      <c r="F255" s="503"/>
      <c r="G255" s="503"/>
      <c r="H255" s="503"/>
      <c r="I255" s="503"/>
      <c r="J255" s="503"/>
      <c r="K255" s="503"/>
      <c r="L255" s="503"/>
    </row>
    <row r="256" spans="1:12" s="406" customFormat="1" ht="12.75">
      <c r="A256" s="503"/>
      <c r="B256" s="503"/>
      <c r="C256" s="513"/>
      <c r="D256" s="503"/>
      <c r="E256" s="503"/>
      <c r="F256" s="503"/>
      <c r="G256" s="503"/>
      <c r="H256" s="503"/>
      <c r="I256" s="503"/>
      <c r="J256" s="503"/>
      <c r="K256" s="503"/>
      <c r="L256" s="503"/>
    </row>
    <row r="257" spans="1:12" s="406" customFormat="1" ht="12.75">
      <c r="A257" s="503"/>
      <c r="B257" s="503"/>
      <c r="C257" s="513"/>
      <c r="D257" s="503"/>
      <c r="E257" s="503"/>
      <c r="F257" s="503"/>
      <c r="G257" s="503"/>
      <c r="H257" s="503"/>
      <c r="I257" s="503"/>
      <c r="J257" s="503"/>
      <c r="K257" s="503"/>
      <c r="L257" s="503"/>
    </row>
    <row r="258" spans="1:12" s="406" customFormat="1" ht="12.75">
      <c r="A258" s="503"/>
      <c r="B258" s="503"/>
      <c r="C258" s="513"/>
      <c r="D258" s="503"/>
      <c r="E258" s="503"/>
      <c r="F258" s="503"/>
      <c r="G258" s="503"/>
      <c r="H258" s="503"/>
      <c r="I258" s="503"/>
      <c r="J258" s="503"/>
      <c r="K258" s="503"/>
      <c r="L258" s="503"/>
    </row>
    <row r="259" spans="1:12" s="406" customFormat="1" ht="12.75">
      <c r="A259" s="503"/>
      <c r="B259" s="503"/>
      <c r="C259" s="513"/>
      <c r="D259" s="503"/>
      <c r="E259" s="503"/>
      <c r="F259" s="503"/>
      <c r="G259" s="503"/>
      <c r="H259" s="503"/>
      <c r="I259" s="503"/>
      <c r="J259" s="503"/>
      <c r="K259" s="503"/>
      <c r="L259" s="503"/>
    </row>
    <row r="260" spans="1:12" s="406" customFormat="1" ht="12.75">
      <c r="A260" s="503"/>
      <c r="B260" s="503"/>
      <c r="C260" s="513"/>
      <c r="D260" s="503"/>
      <c r="E260" s="503"/>
      <c r="F260" s="503"/>
      <c r="G260" s="503"/>
      <c r="H260" s="503"/>
      <c r="I260" s="503"/>
      <c r="J260" s="503"/>
      <c r="K260" s="503"/>
      <c r="L260" s="503"/>
    </row>
    <row r="261" spans="1:12" s="406" customFormat="1" ht="12.75">
      <c r="A261" s="503"/>
      <c r="B261" s="503"/>
      <c r="C261" s="513"/>
      <c r="D261" s="503"/>
      <c r="E261" s="503"/>
      <c r="F261" s="503"/>
      <c r="G261" s="503"/>
      <c r="H261" s="503"/>
      <c r="I261" s="503"/>
      <c r="J261" s="503"/>
      <c r="K261" s="503"/>
      <c r="L261" s="503"/>
    </row>
    <row r="262" spans="1:12" s="406" customFormat="1" ht="12.75">
      <c r="A262" s="503"/>
      <c r="B262" s="503"/>
      <c r="C262" s="513"/>
      <c r="D262" s="503"/>
      <c r="E262" s="503"/>
      <c r="F262" s="503"/>
      <c r="G262" s="503"/>
      <c r="H262" s="503"/>
      <c r="I262" s="503"/>
      <c r="J262" s="503"/>
      <c r="K262" s="503"/>
      <c r="L262" s="503"/>
    </row>
    <row r="263" spans="1:12" s="406" customFormat="1" ht="12.75">
      <c r="A263" s="503"/>
      <c r="B263" s="503"/>
      <c r="C263" s="513"/>
      <c r="D263" s="503"/>
      <c r="E263" s="503"/>
      <c r="F263" s="503"/>
      <c r="G263" s="503"/>
      <c r="H263" s="503"/>
      <c r="I263" s="503"/>
      <c r="J263" s="503"/>
      <c r="K263" s="503"/>
      <c r="L263" s="503"/>
    </row>
    <row r="264" spans="1:12" s="406" customFormat="1" ht="12.75">
      <c r="A264" s="503"/>
      <c r="B264" s="503"/>
      <c r="C264" s="513"/>
      <c r="D264" s="503"/>
      <c r="E264" s="503"/>
      <c r="F264" s="503"/>
      <c r="G264" s="503"/>
      <c r="H264" s="503"/>
      <c r="I264" s="503"/>
      <c r="J264" s="503"/>
      <c r="K264" s="503"/>
      <c r="L264" s="503"/>
    </row>
    <row r="265" spans="1:12" s="406" customFormat="1" ht="12.75">
      <c r="A265" s="503"/>
      <c r="B265" s="503"/>
      <c r="C265" s="513"/>
      <c r="D265" s="503"/>
      <c r="E265" s="503"/>
      <c r="F265" s="503"/>
      <c r="G265" s="503"/>
      <c r="H265" s="503"/>
      <c r="I265" s="503"/>
      <c r="J265" s="503"/>
      <c r="K265" s="503"/>
      <c r="L265" s="503"/>
    </row>
    <row r="266" spans="1:12" s="406" customFormat="1" ht="12.75">
      <c r="A266" s="503"/>
      <c r="B266" s="503"/>
      <c r="C266" s="513"/>
      <c r="D266" s="503"/>
      <c r="E266" s="503"/>
      <c r="F266" s="503"/>
      <c r="G266" s="503"/>
      <c r="H266" s="503"/>
      <c r="I266" s="503"/>
      <c r="J266" s="503"/>
      <c r="K266" s="503"/>
      <c r="L266" s="503"/>
    </row>
    <row r="267" s="406" customFormat="1" ht="12.75">
      <c r="C267" s="504"/>
    </row>
    <row r="268" s="406" customFormat="1" ht="12.75">
      <c r="C268" s="504"/>
    </row>
    <row r="269" s="406" customFormat="1" ht="12.75">
      <c r="C269" s="504"/>
    </row>
    <row r="270" s="406" customFormat="1" ht="12.75">
      <c r="C270" s="504"/>
    </row>
    <row r="271" s="406" customFormat="1" ht="12.75">
      <c r="C271" s="504"/>
    </row>
    <row r="272" s="406" customFormat="1" ht="12.75">
      <c r="C272" s="504"/>
    </row>
  </sheetData>
  <mergeCells count="118">
    <mergeCell ref="C240:D240"/>
    <mergeCell ref="E240:F240"/>
    <mergeCell ref="H118:J118"/>
    <mergeCell ref="H121:J121"/>
    <mergeCell ref="E230:F230"/>
    <mergeCell ref="C233:D233"/>
    <mergeCell ref="E233:F233"/>
    <mergeCell ref="E152:F152"/>
    <mergeCell ref="E153:F153"/>
    <mergeCell ref="C152:D152"/>
    <mergeCell ref="C153:D153"/>
    <mergeCell ref="C155:D155"/>
    <mergeCell ref="E155:F155"/>
    <mergeCell ref="C156:D156"/>
    <mergeCell ref="E156:F156"/>
    <mergeCell ref="C157:D157"/>
    <mergeCell ref="C239:D239"/>
    <mergeCell ref="E239:F239"/>
    <mergeCell ref="E163:F163"/>
    <mergeCell ref="E170:F170"/>
    <mergeCell ref="E171:F171"/>
    <mergeCell ref="E157:F157"/>
    <mergeCell ref="E159:F159"/>
    <mergeCell ref="E160:F160"/>
    <mergeCell ref="E161:F161"/>
    <mergeCell ref="C229:D229"/>
    <mergeCell ref="C230:D230"/>
    <mergeCell ref="C163:D163"/>
    <mergeCell ref="C177:D177"/>
    <mergeCell ref="C178:D178"/>
    <mergeCell ref="C179:D179"/>
    <mergeCell ref="C191:D191"/>
    <mergeCell ref="C188:D188"/>
    <mergeCell ref="C173:D173"/>
    <mergeCell ref="C174:D174"/>
    <mergeCell ref="C159:D159"/>
    <mergeCell ref="C160:D160"/>
    <mergeCell ref="C161:D161"/>
    <mergeCell ref="C162:D162"/>
    <mergeCell ref="C172:D172"/>
    <mergeCell ref="E166:F166"/>
    <mergeCell ref="E167:F167"/>
    <mergeCell ref="E162:F162"/>
    <mergeCell ref="C166:D166"/>
    <mergeCell ref="C167:D167"/>
    <mergeCell ref="C168:D168"/>
    <mergeCell ref="C169:D169"/>
    <mergeCell ref="E188:F188"/>
    <mergeCell ref="E184:F184"/>
    <mergeCell ref="E185:F185"/>
    <mergeCell ref="E177:F177"/>
    <mergeCell ref="E178:F178"/>
    <mergeCell ref="E179:F179"/>
    <mergeCell ref="C187:D187"/>
    <mergeCell ref="C184:D184"/>
    <mergeCell ref="C185:D185"/>
    <mergeCell ref="E168:F168"/>
    <mergeCell ref="E169:F169"/>
    <mergeCell ref="E187:F187"/>
    <mergeCell ref="E173:F173"/>
    <mergeCell ref="E172:F172"/>
    <mergeCell ref="C170:D170"/>
    <mergeCell ref="C171:D171"/>
    <mergeCell ref="E174:F174"/>
    <mergeCell ref="E175:F175"/>
    <mergeCell ref="E176:F176"/>
    <mergeCell ref="C195:D195"/>
    <mergeCell ref="C192:D192"/>
    <mergeCell ref="C193:D193"/>
    <mergeCell ref="C194:D194"/>
    <mergeCell ref="C181:D181"/>
    <mergeCell ref="C182:D182"/>
    <mergeCell ref="E180:F180"/>
    <mergeCell ref="C175:D175"/>
    <mergeCell ref="C176:D176"/>
    <mergeCell ref="E199:F199"/>
    <mergeCell ref="C198:D198"/>
    <mergeCell ref="E198:F198"/>
    <mergeCell ref="C196:D196"/>
    <mergeCell ref="C197:D197"/>
    <mergeCell ref="E181:F181"/>
    <mergeCell ref="E182:F182"/>
    <mergeCell ref="C180:D180"/>
    <mergeCell ref="C222:D222"/>
    <mergeCell ref="C225:D225"/>
    <mergeCell ref="E201:F201"/>
    <mergeCell ref="C207:D207"/>
    <mergeCell ref="C210:D210"/>
    <mergeCell ref="C212:D212"/>
    <mergeCell ref="C214:D214"/>
    <mergeCell ref="C211:D211"/>
    <mergeCell ref="C213:D213"/>
    <mergeCell ref="C224:D224"/>
    <mergeCell ref="E229:F229"/>
    <mergeCell ref="C208:D208"/>
    <mergeCell ref="C209:D209"/>
    <mergeCell ref="C216:D216"/>
    <mergeCell ref="C218:D218"/>
    <mergeCell ref="C221:D221"/>
    <mergeCell ref="C215:D215"/>
    <mergeCell ref="C217:D217"/>
    <mergeCell ref="C219:D219"/>
    <mergeCell ref="C220:D220"/>
    <mergeCell ref="C205:D205"/>
    <mergeCell ref="C206:D206"/>
    <mergeCell ref="C201:D201"/>
    <mergeCell ref="C199:D199"/>
    <mergeCell ref="C147:D147"/>
    <mergeCell ref="E147:F147"/>
    <mergeCell ref="C148:D148"/>
    <mergeCell ref="C149:D149"/>
    <mergeCell ref="E148:F148"/>
    <mergeCell ref="E149:F149"/>
    <mergeCell ref="D144:E144"/>
    <mergeCell ref="D142:E142"/>
    <mergeCell ref="D141:E141"/>
    <mergeCell ref="C125:D125"/>
    <mergeCell ref="C126:D126"/>
  </mergeCells>
  <printOptions gridLines="1"/>
  <pageMargins left="0.17" right="0.34" top="0.77" bottom="0.63" header="0.5" footer="0.5"/>
  <pageSetup horizontalDpi="600" verticalDpi="600" orientation="landscape" scale="65" r:id="rId2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145" max="14" man="1"/>
    <brk id="203" max="14" man="1"/>
    <brk id="22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bsimmons</dc:creator>
  <cp:keywords/>
  <dc:description/>
  <cp:lastModifiedBy>bsimmons</cp:lastModifiedBy>
  <dcterms:created xsi:type="dcterms:W3CDTF">2007-06-07T11:13:17Z</dcterms:created>
  <dcterms:modified xsi:type="dcterms:W3CDTF">2007-06-07T11:17:18Z</dcterms:modified>
  <cp:category/>
  <cp:version/>
  <cp:contentType/>
  <cp:contentStatus/>
</cp:coreProperties>
</file>