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65341" windowWidth="23355" windowHeight="14700" firstSheet="2" activeTab="6"/>
  </bookViews>
  <sheets>
    <sheet name="Tab 0 Approval Form" sheetId="1" r:id="rId1"/>
    <sheet name="Table I - Dsn Labor" sheetId="2" r:id="rId2"/>
    <sheet name="Table II - M&amp;S" sheetId="3" r:id="rId3"/>
    <sheet name="Table III Fab &amp; Assy" sheetId="4" r:id="rId4"/>
    <sheet name="Table IV - Conting &amp; Risk " sheetId="5" r:id="rId5"/>
    <sheet name="Table V - Basis of Estimate" sheetId="6" r:id="rId6"/>
    <sheet name="Table VI - Special Material Esc" sheetId="7" r:id="rId7"/>
  </sheets>
  <externalReferences>
    <externalReference r:id="rId10"/>
  </externalReferences>
  <definedNames>
    <definedName name="_xlnm.Print_Area" localSheetId="0">'Tab 0 Approval Form'!$A$1:$B$34</definedName>
    <definedName name="_xlnm.Print_Area" localSheetId="1">'Table I - Dsn Labor'!#REF!</definedName>
    <definedName name="_xlnm.Print_Area" localSheetId="2">'Table II - M&amp;S'!$A$10:$M$20</definedName>
    <definedName name="_xlnm.Print_Area" localSheetId="3">'Table III Fab &amp; Assy'!$A$10:$M$21</definedName>
    <definedName name="_xlnm.Print_Titles" localSheetId="1">'Table I - Dsn Labor'!$8:$9</definedName>
    <definedName name="_xlnm.Print_Titles" localSheetId="2">'Table II - M&amp;S'!$8:$9</definedName>
    <definedName name="_xlnm.Print_Titles" localSheetId="3">'Table III Fab &amp; Assy'!$7:$9</definedName>
  </definedNames>
  <calcPr fullCalcOnLoad="1"/>
</workbook>
</file>

<file path=xl/sharedStrings.xml><?xml version="1.0" encoding="utf-8"?>
<sst xmlns="http://schemas.openxmlformats.org/spreadsheetml/2006/main" count="317" uniqueCount="187">
  <si>
    <t>Description:</t>
  </si>
  <si>
    <t>Design Maturity</t>
  </si>
  <si>
    <t>High</t>
  </si>
  <si>
    <t>Medium</t>
  </si>
  <si>
    <t>Low</t>
  </si>
  <si>
    <t>Fabrication and Assembly</t>
  </si>
  <si>
    <t>NCSX Work Approval Form (WAF)</t>
  </si>
  <si>
    <t>Schedule:</t>
  </si>
  <si>
    <t>See Attached</t>
  </si>
  <si>
    <t>Approvals:</t>
  </si>
  <si>
    <t>____________________________________                     ___________________</t>
  </si>
  <si>
    <t>Project Manager                                                                   Date</t>
  </si>
  <si>
    <t>Uncertainty Range (%)</t>
  </si>
  <si>
    <t>Comments/Other Considerations</t>
  </si>
  <si>
    <t>Design Complexity</t>
  </si>
  <si>
    <t>X</t>
  </si>
  <si>
    <t>WBS Number: 81</t>
  </si>
  <si>
    <t>WBS Title:  Project Management and Control</t>
  </si>
  <si>
    <t>Job Title: Project Management and Control - PPPL (8101)</t>
  </si>
  <si>
    <t>Job Title: Project Management and Control - ORNL (8201)</t>
  </si>
  <si>
    <t>Annualized FTE's , M&amp;S ,Travel</t>
  </si>
  <si>
    <t>FY07</t>
  </si>
  <si>
    <t>FY08</t>
  </si>
  <si>
    <t>FY09</t>
  </si>
  <si>
    <t>FY10</t>
  </si>
  <si>
    <t>FY-07 ETC Update</t>
  </si>
  <si>
    <t>Avg. last 24 months</t>
  </si>
  <si>
    <t>hours</t>
  </si>
  <si>
    <t>O</t>
  </si>
  <si>
    <t>N</t>
  </si>
  <si>
    <t>D</t>
  </si>
  <si>
    <t>J</t>
  </si>
  <si>
    <t>F</t>
  </si>
  <si>
    <t>M</t>
  </si>
  <si>
    <t>A</t>
  </si>
  <si>
    <t>S</t>
  </si>
  <si>
    <t>R///RM3</t>
  </si>
  <si>
    <t>Neilson</t>
  </si>
  <si>
    <t>FC//AM</t>
  </si>
  <si>
    <t>Strykowsky</t>
  </si>
  <si>
    <t>B///CB</t>
  </si>
  <si>
    <t>Hampton</t>
  </si>
  <si>
    <t>M&amp;S</t>
  </si>
  <si>
    <t>Travel</t>
  </si>
  <si>
    <t>$k</t>
  </si>
  <si>
    <t>ORNL</t>
  </si>
  <si>
    <t>Lyon,Akers,Martin,travel,m&amp;s</t>
  </si>
  <si>
    <t>Akers</t>
  </si>
  <si>
    <t>ORNL 41</t>
  </si>
  <si>
    <t>ORNL 35</t>
  </si>
  <si>
    <t>89 Direct allocations (PPPL applied "overhead")</t>
  </si>
  <si>
    <t>n/a</t>
  </si>
  <si>
    <t>Estimated (as calculated by PPPL based on RM's and EA analysts plus hp techs)</t>
  </si>
  <si>
    <t xml:space="preserve">Job 8101 </t>
  </si>
  <si>
    <t xml:space="preserve">Job 8201 </t>
  </si>
  <si>
    <t>budget based on actual plus 3.5%/yr - includes travel and M&amp;S</t>
  </si>
  <si>
    <t xml:space="preserve"> </t>
  </si>
  <si>
    <t xml:space="preserve">Job 8998 </t>
  </si>
  <si>
    <t>Job Numbers:  8101, 8102, and 8998</t>
  </si>
  <si>
    <t xml:space="preserve">This WBS element includes the efforts of the Laboratory Project Manager, the ORNL Deputy Project Manager, and administrative staff. Also includes the efforts of the Project Control Manager. PPPL collects direct allocation costs in charged to the NCSX Project and Program i Job 8998.  The direct allocation charges are to cover the allocated charges for the Computer Division's support and maintenance of the Laboraotycomputer systems and desktop computer support at PPPL and the diagnostic and rf development activities at PPPL.  </t>
  </si>
  <si>
    <t>Job Title: Project Allocations (8998)</t>
  </si>
  <si>
    <t>Job Managers: Hutch Neilson (8101), Jim Lyon (8102), &amp; Ron Strykowsky (8998)</t>
  </si>
  <si>
    <t>Uncertainty of the Estimate fgor Jobs 8101, 8202, and 8998</t>
  </si>
  <si>
    <t>LOE effort dependent on length of schedule</t>
  </si>
  <si>
    <t>Basis of Estimate:</t>
  </si>
  <si>
    <t>Included in Table I</t>
  </si>
  <si>
    <t>Job Title: Project Management and Control - ORNL (8102)</t>
  </si>
  <si>
    <t>Job Manager                                                                         Date</t>
  </si>
  <si>
    <t>Responsible Line Manager                                                    Date</t>
  </si>
  <si>
    <t>Engineering Department Head                                               Date</t>
  </si>
  <si>
    <t>Residual Impacts</t>
  </si>
  <si>
    <t>Note:  High/Medium/Low uncertainty assessment from Job Manager. Uncertainty range based on AACEI recommended practice 18R-97 as amended for NCSX.</t>
  </si>
  <si>
    <t>-5%/+10%</t>
  </si>
  <si>
    <t>P&amp;C Officer</t>
  </si>
  <si>
    <t>EMEM</t>
  </si>
  <si>
    <t>Const Mgr</t>
  </si>
  <si>
    <t>Dep Proj. Cntl</t>
  </si>
  <si>
    <t xml:space="preserve">Level of Effort for Project Manager, Deputy Project Manager, and Project Control Manager for the balance of the project are estimated based on the actuals for the last two years, with adjustments.  A Construction Manager is being added and Project Control support and Admin staffing is increased to strengthen management of the Project. Most of the remaining work, and all of the high-risk work, is in in-house activities carried out by an experienced PPPL Engineering Department staff.  A Construction Manager us eing added to ensure schedule management in the construction &amp; integration of the facility.  Project control staff is also being augmented to strengthen cost and schedule and risk management.  As part of the “standing army” costs, project management is budgeted at the FY 09 LOE rate throughout the schedule contingency period. </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</si>
  <si>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</si>
  <si>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</si>
  <si>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</si>
  <si>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</si>
  <si>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</si>
  <si>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</si>
  <si>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</si>
  <si>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</si>
  <si>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</si>
  <si>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</si>
  <si>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</si>
  <si>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</si>
  <si>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</si>
  <si>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</si>
  <si>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</si>
  <si>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</si>
  <si>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</si>
  <si>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</si>
  <si>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</si>
  <si>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</si>
  <si>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</si>
  <si>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Funding profile may not match assumptions which in turn could impact cost and schedule</t>
  </si>
  <si>
    <t>Cost impact derived from stretchout</t>
  </si>
  <si>
    <t>U</t>
  </si>
  <si>
    <t>Overhead rates may change signficiantly which in turn could impact cost and schedule</t>
  </si>
  <si>
    <t>Calculated on basis of $45M ETC</t>
  </si>
  <si>
    <t>Escalation of Copper higher than base escalation rates</t>
  </si>
  <si>
    <t>VL</t>
  </si>
  <si>
    <t>Funding limits preclude early procurements to avoid escalation impacts</t>
  </si>
  <si>
    <t>See separate sheet  (Table VI) - assume 5% to 20% higher per year escalation rate</t>
  </si>
  <si>
    <t>Special Materials</t>
  </si>
  <si>
    <t>Delivery cost estimate (includes raw material cost, and vendor fabrication)</t>
  </si>
  <si>
    <t>as spent $K</t>
  </si>
  <si>
    <t xml:space="preserve">  FY  2007</t>
  </si>
  <si>
    <t xml:space="preserve">  FY  2008</t>
  </si>
  <si>
    <t xml:space="preserve">  FY  2009</t>
  </si>
  <si>
    <t xml:space="preserve">  FY  2010</t>
  </si>
  <si>
    <t xml:space="preserve">  FY  2011</t>
  </si>
  <si>
    <t>TOTAL</t>
  </si>
  <si>
    <t>C - copper</t>
  </si>
  <si>
    <t>1352 - Job: 1352 - PF Coil Procurement-KALISH</t>
  </si>
  <si>
    <t>141-038.1</t>
  </si>
  <si>
    <t>PF Conductor  Delivery</t>
  </si>
  <si>
    <t>1354 - Job: 1354 - Trim Coil Design &amp;Procurement-KALISH</t>
  </si>
  <si>
    <t>184-037</t>
  </si>
  <si>
    <t xml:space="preserve">External Trim Coil  Procurement                 </t>
  </si>
  <si>
    <t>1601 - Job: 1601 - Coil Services  Design-GORANSON</t>
  </si>
  <si>
    <t>132-038</t>
  </si>
  <si>
    <t xml:space="preserve">Deliver  Lead hardware and cables               </t>
  </si>
  <si>
    <t>4101 - Job: 4101 - AC Power-RAMAKRISHNAN</t>
  </si>
  <si>
    <t>411-2-4</t>
  </si>
  <si>
    <t>Grounding-Procure</t>
  </si>
  <si>
    <t>4301 - Job: 4301 - DC Systems-RAMAKRISHNAN</t>
  </si>
  <si>
    <t>431-265</t>
  </si>
  <si>
    <t>Fabricate bus components</t>
  </si>
  <si>
    <t>431-275</t>
  </si>
  <si>
    <t>Power cabling &amp; Installation</t>
  </si>
  <si>
    <t>S - Stainless Steel/Inconnel</t>
  </si>
  <si>
    <t>1204 - Job: 1204 - VV Sys Procurements (nonVVSA)-DUDEK</t>
  </si>
  <si>
    <t>124-130</t>
  </si>
  <si>
    <t xml:space="preserve"> VV NB port cover Fabrication</t>
  </si>
  <si>
    <t>1421 - Job: 1421 - Mod Coil Interface Design-WILLIAMSON</t>
  </si>
  <si>
    <t>INTRF-001</t>
  </si>
  <si>
    <t xml:space="preserve">PPPL buy SS plate for weld trials               </t>
  </si>
  <si>
    <t>1431 - Job: 1431 - Mod. Coil Interface Hardware-DUDEK</t>
  </si>
  <si>
    <t>1421-3060</t>
  </si>
  <si>
    <t>Deliver Stud Kit (PE007330) (for 1st 3 pack only</t>
  </si>
  <si>
    <t>1429-3060</t>
  </si>
  <si>
    <t>Deliver Shim Stock</t>
  </si>
  <si>
    <t>1752 - Job: 1752 - Base Support Proc-DAHLGREN</t>
  </si>
  <si>
    <t>161-036.9</t>
  </si>
  <si>
    <t xml:space="preserve">Deliver base support materials                  </t>
  </si>
  <si>
    <t>1550 - Job: 1550 - Coil Struct. Procurement -DAHLGREN</t>
  </si>
  <si>
    <t>162-037</t>
  </si>
  <si>
    <t xml:space="preserve">Fabricate TF/MCWF mounting Components           </t>
  </si>
  <si>
    <t>162-038</t>
  </si>
  <si>
    <t xml:space="preserve">Fabricate PF Mounting components                </t>
  </si>
  <si>
    <t>162-039</t>
  </si>
  <si>
    <t xml:space="preserve">Fabricate Final TF Assy components Components   </t>
  </si>
  <si>
    <t>162-040</t>
  </si>
  <si>
    <t xml:space="preserve">Fabricate Machine/base support interface        </t>
  </si>
  <si>
    <t>162-053</t>
  </si>
  <si>
    <t>Deliver Inconnel hardware</t>
  </si>
  <si>
    <t>162-057</t>
  </si>
  <si>
    <t>Deliver Belleville Washers</t>
  </si>
  <si>
    <t>Estimate Raw material cost (delivery cost estimate  x 50%)</t>
  </si>
  <si>
    <t>C - copper - base estimate (assumes 2.5%/year escalation)</t>
  </si>
  <si>
    <t>Additional Copper Escalation - Low End of Range</t>
  </si>
  <si>
    <t xml:space="preserve">additional per year </t>
  </si>
  <si>
    <t>Additional Copper Escalation - High End of Range</t>
  </si>
  <si>
    <t>S - Stainless Steel/Inconnel (assumes 2.5%/year escalation)</t>
  </si>
  <si>
    <t>Additional Stainless Steel/Inconel Escalation - High End of Range</t>
  </si>
  <si>
    <t>Escalation of Stainless Sheet and Inconel higher than base escalation rates</t>
  </si>
  <si>
    <t>GPP projects not completed in time to support project needs</t>
  </si>
  <si>
    <t>NC</t>
  </si>
  <si>
    <t>Crane/HVAC
Lab/DOE overisght
Ample float</t>
  </si>
  <si>
    <t>8102 - NONE</t>
  </si>
  <si>
    <t>8998 - NONE</t>
  </si>
  <si>
    <t>Labor rates may be significantly lower/higher than projected</t>
  </si>
  <si>
    <t>L</t>
  </si>
  <si>
    <t>Escalation rate may be anywhere in the range of 2-5% instead of the nominal rate of 3.4% for labor.  Schedule impact is due to annual fundign constraints.</t>
  </si>
  <si>
    <t>NONE</t>
  </si>
  <si>
    <t>FY11</t>
  </si>
  <si>
    <t>Converted to $</t>
  </si>
  <si>
    <t>\</t>
  </si>
  <si>
    <t>$120/yr approx. $12k/mo.</t>
  </si>
  <si>
    <t>Jobs 8101 &amp; 8102:  $4,030,642</t>
  </si>
  <si>
    <t xml:space="preserve">ETC Cost: (loaded in as-spent dollars from 5/1/07): </t>
  </si>
  <si>
    <t>Job 8998: $1,478,404</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</si>
</sst>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_);_(* \(#,##0\);_(* &quot;-&quot;??_);_(@_)"/>
    <numFmt numFmtId="179" formatCode="0.0;[Red]0.0"/>
    <numFmt numFmtId="180" formatCode="0.0000"/>
    <numFmt numFmtId="181" formatCode="0.000"/>
    <numFmt numFmtId="182" formatCode="_(* #,##0.0_);_(* \(#,##0.0\);_(* &quot;-&quot;??_);_(@_)"/>
    <numFmt numFmtId="183" formatCode="_(* #,##0.000_);_(* \(#,##0.000\);_(* &quot;-&quot;??_);_(@_)"/>
    <numFmt numFmtId="184" formatCode="_(* #,##0.000_);_(* \(#,##0.000\);_(* &quot;-&quot;???_);_(@_)"/>
    <numFmt numFmtId="185" formatCode="&quot;$&quot;#,##0\K"/>
    <numFmt numFmtId="186" formatCode="&quot;Yes&quot;;&quot;Yes&quot;;&quot;No&quot;"/>
    <numFmt numFmtId="187" formatCode="&quot;True&quot;;&quot;True&quot;;&quot;False&quot;"/>
    <numFmt numFmtId="188" formatCode="&quot;On&quot;;&quot;On&quot;;&quot;Off&quot;"/>
    <numFmt numFmtId="189" formatCode="[$€-2]\ #,##0.00_);[Red]\([$€-2]\ #,##0.00\)"/>
    <numFmt numFmtId="190" formatCode="&quot;$&quot;#,##0.0\K"/>
    <numFmt numFmtId="191" formatCode="[$-409]d\-mmm\-yyyy;@"/>
    <numFmt numFmtId="192" formatCode="m/d/yy;@"/>
    <numFmt numFmtId="193" formatCode="[Blue]\+\ \$#,##0_);[Red]\(&quot;$&quot;#,##0\)"/>
    <numFmt numFmtId="194" formatCode="[Blue]\+\ 0.00_);[Red]\(0.00\)"/>
    <numFmt numFmtId="195" formatCode="#,##0.000"/>
    <numFmt numFmtId="196" formatCode="&quot;$&quot;#,##0.000"/>
  </numFmts>
  <fonts count="30">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sz val="14"/>
      <name val="Arial"/>
      <family val="2"/>
    </font>
    <font>
      <b/>
      <u val="single"/>
      <sz val="12"/>
      <name val="Arial"/>
      <family val="2"/>
    </font>
    <font>
      <b/>
      <sz val="10"/>
      <color indexed="8"/>
      <name val="Arial"/>
      <family val="2"/>
    </font>
    <font>
      <sz val="8"/>
      <color indexed="8"/>
      <name val="Arial"/>
      <family val="2"/>
    </font>
    <font>
      <sz val="10"/>
      <color indexed="8"/>
      <name val="Arial"/>
      <family val="2"/>
    </font>
    <font>
      <u val="single"/>
      <sz val="12.5"/>
      <color indexed="61"/>
      <name val="Arial"/>
      <family val="0"/>
    </font>
    <font>
      <u val="single"/>
      <sz val="12.5"/>
      <color indexed="12"/>
      <name val="Arial"/>
      <family val="0"/>
    </font>
    <font>
      <b/>
      <u val="single"/>
      <sz val="16"/>
      <name val="Arial"/>
      <family val="2"/>
    </font>
    <font>
      <b/>
      <sz val="10"/>
      <color indexed="10"/>
      <name val="Arial"/>
      <family val="2"/>
    </font>
    <font>
      <b/>
      <i/>
      <sz val="10"/>
      <name val="Arial"/>
      <family val="2"/>
    </font>
    <font>
      <sz val="12"/>
      <name val="Arial"/>
      <family val="2"/>
    </font>
    <font>
      <sz val="16"/>
      <name val="Arial"/>
      <family val="2"/>
    </font>
    <font>
      <b/>
      <u val="single"/>
      <sz val="14"/>
      <name val="Arial"/>
      <family val="2"/>
    </font>
    <font>
      <i/>
      <sz val="10"/>
      <name val="Arial"/>
      <family val="0"/>
    </font>
    <font>
      <sz val="9"/>
      <name val="Arial"/>
      <family val="2"/>
    </font>
    <font>
      <i/>
      <sz val="9"/>
      <name val="Arial"/>
      <family val="2"/>
    </font>
    <font>
      <b/>
      <sz val="9"/>
      <name val="Arial"/>
      <family val="2"/>
    </font>
    <font>
      <sz val="10"/>
      <color indexed="10"/>
      <name val="Arial"/>
      <family val="0"/>
    </font>
    <font>
      <i/>
      <sz val="10"/>
      <color indexed="10"/>
      <name val="Arial"/>
      <family val="0"/>
    </font>
    <font>
      <b/>
      <sz val="9"/>
      <color indexed="10"/>
      <name val="Arial"/>
      <family val="0"/>
    </font>
    <font>
      <b/>
      <sz val="12"/>
      <color indexed="10"/>
      <name val="Times New Roman"/>
      <family val="1"/>
    </font>
    <font>
      <b/>
      <sz val="10"/>
      <color indexed="12"/>
      <name val="Arial"/>
      <family val="0"/>
    </font>
    <font>
      <b/>
      <i/>
      <sz val="10"/>
      <color indexed="12"/>
      <name val="Arial"/>
      <family val="0"/>
    </font>
  </fonts>
  <fills count="6">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13"/>
        <bgColor indexed="64"/>
      </patternFill>
    </fill>
    <fill>
      <patternFill patternType="solid">
        <fgColor indexed="42"/>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style="thin"/>
      <bottom style="thin"/>
    </border>
    <border>
      <left style="thin"/>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color indexed="63"/>
      </left>
      <right>
        <color indexed="63"/>
      </right>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217">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5" fillId="0" borderId="0" xfId="0" applyFont="1" applyAlignment="1">
      <alignment/>
    </xf>
    <xf numFmtId="0" fontId="4" fillId="0" borderId="0" xfId="0" applyFont="1" applyAlignment="1">
      <alignment/>
    </xf>
    <xf numFmtId="0" fontId="0" fillId="2" borderId="0" xfId="0" applyFill="1" applyAlignment="1">
      <alignment/>
    </xf>
    <xf numFmtId="0" fontId="1" fillId="0" borderId="0" xfId="0" applyFont="1" applyAlignment="1">
      <alignment/>
    </xf>
    <xf numFmtId="0" fontId="8"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2" fontId="0" fillId="0" borderId="0" xfId="0" applyNumberFormat="1" applyAlignment="1">
      <alignment/>
    </xf>
    <xf numFmtId="0" fontId="2" fillId="0" borderId="0" xfId="0" applyFont="1" applyAlignment="1">
      <alignment horizontal="center"/>
    </xf>
    <xf numFmtId="0" fontId="6" fillId="0" borderId="0" xfId="0" applyFont="1" applyFill="1" applyAlignment="1">
      <alignment/>
    </xf>
    <xf numFmtId="0" fontId="6" fillId="0" borderId="0" xfId="0" applyFont="1" applyFill="1" applyAlignment="1">
      <alignment wrapText="1"/>
    </xf>
    <xf numFmtId="0" fontId="6" fillId="0" borderId="0" xfId="0" applyFont="1" applyFill="1" applyAlignment="1">
      <alignment horizontal="center" wrapText="1"/>
    </xf>
    <xf numFmtId="0" fontId="6" fillId="0" borderId="0" xfId="0" applyFont="1" applyFill="1" applyAlignment="1">
      <alignment horizontal="center"/>
    </xf>
    <xf numFmtId="0" fontId="7" fillId="2" borderId="0" xfId="0" applyFont="1" applyFill="1" applyAlignment="1">
      <alignment/>
    </xf>
    <xf numFmtId="0" fontId="6" fillId="2" borderId="0" xfId="0" applyFont="1" applyFill="1" applyAlignment="1">
      <alignment wrapText="1"/>
    </xf>
    <xf numFmtId="0" fontId="6" fillId="2" borderId="0" xfId="0" applyFont="1" applyFill="1" applyAlignment="1">
      <alignment horizontal="center" wrapText="1"/>
    </xf>
    <xf numFmtId="0" fontId="6" fillId="2" borderId="0" xfId="0" applyFont="1" applyFill="1" applyAlignment="1">
      <alignment horizontal="center"/>
    </xf>
    <xf numFmtId="0" fontId="10" fillId="2" borderId="0" xfId="0" applyFont="1" applyFill="1" applyAlignment="1">
      <alignment horizontal="center"/>
    </xf>
    <xf numFmtId="0" fontId="6" fillId="2" borderId="0" xfId="0" applyFont="1" applyFill="1" applyAlignment="1">
      <alignment/>
    </xf>
    <xf numFmtId="0" fontId="10" fillId="0" borderId="0" xfId="0" applyFont="1" applyFill="1" applyAlignment="1">
      <alignment horizontal="center"/>
    </xf>
    <xf numFmtId="0" fontId="0" fillId="0" borderId="0" xfId="0" applyFill="1" applyAlignment="1">
      <alignment/>
    </xf>
    <xf numFmtId="0" fontId="6" fillId="0" borderId="0" xfId="0" applyFont="1" applyFill="1" applyAlignment="1">
      <alignment horizontal="centerContinuous" wrapText="1"/>
    </xf>
    <xf numFmtId="0" fontId="1" fillId="0" borderId="0" xfId="0" applyFont="1" applyFill="1" applyAlignment="1">
      <alignment horizontal="left"/>
    </xf>
    <xf numFmtId="0" fontId="0" fillId="0" borderId="0" xfId="0" applyAlignment="1">
      <alignment vertical="top"/>
    </xf>
    <xf numFmtId="0" fontId="9" fillId="0" borderId="0" xfId="0" applyFont="1" applyFill="1" applyAlignment="1">
      <alignment/>
    </xf>
    <xf numFmtId="0" fontId="11" fillId="0" borderId="0" xfId="0" applyFont="1" applyFill="1" applyAlignment="1">
      <alignment/>
    </xf>
    <xf numFmtId="0" fontId="11" fillId="0" borderId="0" xfId="0" applyFont="1" applyFill="1" applyAlignment="1">
      <alignment horizontal="center" wrapText="1"/>
    </xf>
    <xf numFmtId="0" fontId="14" fillId="0" borderId="1" xfId="22" applyFont="1" applyBorder="1" applyAlignment="1">
      <alignment horizontal="centerContinuous"/>
      <protection locked="0"/>
    </xf>
    <xf numFmtId="0" fontId="0" fillId="0" borderId="2" xfId="22" applyBorder="1" applyAlignment="1">
      <alignment horizontal="centerContinuous"/>
      <protection locked="0"/>
    </xf>
    <xf numFmtId="0" fontId="0" fillId="0" borderId="0" xfId="22">
      <alignment/>
      <protection locked="0"/>
    </xf>
    <xf numFmtId="0" fontId="2" fillId="0" borderId="3" xfId="22" applyFont="1" applyBorder="1">
      <alignment/>
      <protection locked="0"/>
    </xf>
    <xf numFmtId="0" fontId="5" fillId="0" borderId="4" xfId="22" applyFont="1" applyBorder="1">
      <alignment/>
      <protection locked="0"/>
    </xf>
    <xf numFmtId="0" fontId="1" fillId="0" borderId="4" xfId="0" applyFont="1" applyBorder="1" applyAlignment="1">
      <alignment/>
    </xf>
    <xf numFmtId="0" fontId="0" fillId="0" borderId="4" xfId="22" applyBorder="1">
      <alignment/>
      <protection locked="0"/>
    </xf>
    <xf numFmtId="0" fontId="0" fillId="0" borderId="0" xfId="22" applyAlignment="1">
      <alignment horizontal="left" vertical="top" wrapText="1"/>
      <protection locked="0"/>
    </xf>
    <xf numFmtId="0" fontId="2" fillId="0" borderId="5" xfId="22" applyFont="1" applyBorder="1">
      <alignment/>
      <protection locked="0"/>
    </xf>
    <xf numFmtId="0" fontId="0" fillId="0" borderId="6" xfId="22" applyBorder="1" applyAlignment="1">
      <alignment horizontal="left"/>
      <protection locked="0"/>
    </xf>
    <xf numFmtId="0" fontId="2" fillId="0" borderId="0" xfId="22" applyFont="1">
      <alignment/>
      <protection locked="0"/>
    </xf>
    <xf numFmtId="0" fontId="0" fillId="0" borderId="0" xfId="22" applyAlignment="1">
      <alignment horizontal="left"/>
      <protection locked="0"/>
    </xf>
    <xf numFmtId="0" fontId="9" fillId="0" borderId="0" xfId="0" applyFont="1" applyFill="1" applyAlignment="1">
      <alignment horizontal="left" vertical="top" wrapText="1"/>
    </xf>
    <xf numFmtId="0" fontId="1" fillId="0" borderId="3" xfId="0" applyFont="1" applyBorder="1" applyAlignment="1">
      <alignment/>
    </xf>
    <xf numFmtId="0" fontId="2" fillId="0" borderId="0" xfId="0" applyFont="1" applyAlignment="1" quotePrefix="1">
      <alignment horizontal="center"/>
    </xf>
    <xf numFmtId="0" fontId="1" fillId="0" borderId="3" xfId="0" applyFont="1" applyBorder="1" applyAlignment="1">
      <alignment/>
    </xf>
    <xf numFmtId="0" fontId="0" fillId="0" borderId="4" xfId="0" applyFont="1" applyBorder="1" applyAlignment="1">
      <alignment horizontal="justify" vertical="top" wrapText="1"/>
    </xf>
    <xf numFmtId="0" fontId="0" fillId="0" borderId="4" xfId="0" applyBorder="1" applyAlignment="1">
      <alignment/>
    </xf>
    <xf numFmtId="0" fontId="5" fillId="0" borderId="0" xfId="0" applyFont="1" applyBorder="1" applyAlignment="1">
      <alignment/>
    </xf>
    <xf numFmtId="0" fontId="18" fillId="0" borderId="0" xfId="0" applyFont="1" applyBorder="1" applyAlignment="1">
      <alignment/>
    </xf>
    <xf numFmtId="0" fontId="14" fillId="0" borderId="0" xfId="0" applyFont="1" applyFill="1" applyBorder="1" applyAlignment="1">
      <alignment/>
    </xf>
    <xf numFmtId="0" fontId="4" fillId="0" borderId="7" xfId="0" applyFont="1" applyFill="1" applyBorder="1" applyAlignment="1">
      <alignment vertical="top"/>
    </xf>
    <xf numFmtId="0" fontId="7" fillId="0" borderId="7" xfId="0" applyFont="1" applyFill="1" applyBorder="1" applyAlignment="1">
      <alignment vertical="top"/>
    </xf>
    <xf numFmtId="166" fontId="19" fillId="0" borderId="0" xfId="0" applyNumberFormat="1" applyFont="1" applyFill="1" applyBorder="1" applyAlignment="1">
      <alignment horizontal="centerContinuous" vertical="top" wrapText="1"/>
    </xf>
    <xf numFmtId="0" fontId="7" fillId="0" borderId="0" xfId="0" applyFont="1" applyFill="1" applyAlignment="1">
      <alignment vertical="top"/>
    </xf>
    <xf numFmtId="0" fontId="6" fillId="0" borderId="0" xfId="0" applyFont="1" applyFill="1" applyAlignment="1">
      <alignment vertical="top"/>
    </xf>
    <xf numFmtId="0" fontId="6" fillId="0" borderId="0" xfId="0" applyFont="1" applyFill="1" applyAlignment="1">
      <alignment horizontal="centerContinuous" vertical="top"/>
    </xf>
    <xf numFmtId="0" fontId="14" fillId="0" borderId="1" xfId="0" applyFont="1" applyFill="1" applyBorder="1" applyAlignment="1">
      <alignment vertical="top"/>
    </xf>
    <xf numFmtId="0" fontId="0" fillId="0" borderId="8" xfId="0" applyFill="1" applyBorder="1" applyAlignment="1">
      <alignment vertical="top"/>
    </xf>
    <xf numFmtId="0" fontId="0" fillId="0" borderId="0" xfId="0" applyFill="1" applyAlignment="1">
      <alignment vertical="top"/>
    </xf>
    <xf numFmtId="0" fontId="17" fillId="0" borderId="9" xfId="0" applyFont="1" applyFill="1" applyBorder="1" applyAlignment="1">
      <alignment vertical="top"/>
    </xf>
    <xf numFmtId="0" fontId="0" fillId="0" borderId="10" xfId="0" applyFont="1" applyFill="1" applyBorder="1" applyAlignment="1">
      <alignment vertical="top"/>
    </xf>
    <xf numFmtId="0" fontId="17" fillId="0" borderId="3" xfId="0" applyFont="1" applyFill="1" applyBorder="1" applyAlignment="1">
      <alignment vertical="top"/>
    </xf>
    <xf numFmtId="0" fontId="0" fillId="0" borderId="0" xfId="0" applyFill="1" applyBorder="1" applyAlignment="1">
      <alignment vertical="top"/>
    </xf>
    <xf numFmtId="0" fontId="0" fillId="0" borderId="0" xfId="0" applyFont="1" applyFill="1" applyBorder="1" applyAlignment="1">
      <alignment vertical="top"/>
    </xf>
    <xf numFmtId="0" fontId="20" fillId="0" borderId="0" xfId="0" applyFont="1" applyFill="1" applyBorder="1" applyAlignment="1">
      <alignment vertical="top"/>
    </xf>
    <xf numFmtId="166" fontId="6" fillId="0" borderId="0" xfId="0" applyNumberFormat="1" applyFont="1" applyFill="1" applyAlignment="1">
      <alignment vertical="top"/>
    </xf>
    <xf numFmtId="0" fontId="17" fillId="0" borderId="11" xfId="0" applyFont="1" applyFill="1" applyBorder="1" applyAlignment="1">
      <alignment vertical="top"/>
    </xf>
    <xf numFmtId="0" fontId="0" fillId="0" borderId="7" xfId="0" applyFill="1" applyBorder="1" applyAlignment="1">
      <alignment vertical="top"/>
    </xf>
    <xf numFmtId="0" fontId="20" fillId="0" borderId="7" xfId="0" applyFont="1" applyFill="1" applyBorder="1" applyAlignment="1">
      <alignment vertical="top"/>
    </xf>
    <xf numFmtId="0" fontId="17" fillId="0" borderId="0" xfId="0" applyFont="1" applyAlignment="1">
      <alignment vertical="top"/>
    </xf>
    <xf numFmtId="0" fontId="0" fillId="0" borderId="12" xfId="0" applyFont="1" applyBorder="1" applyAlignment="1">
      <alignment vertical="top"/>
    </xf>
    <xf numFmtId="0" fontId="17" fillId="0" borderId="0" xfId="0" applyFont="1" applyFill="1" applyBorder="1" applyAlignment="1">
      <alignment vertical="top"/>
    </xf>
    <xf numFmtId="0" fontId="0" fillId="2" borderId="0" xfId="0" applyFont="1" applyFill="1" applyAlignment="1">
      <alignment/>
    </xf>
    <xf numFmtId="166" fontId="2" fillId="0" borderId="13" xfId="0" applyNumberFormat="1" applyFont="1" applyFill="1" applyBorder="1" applyAlignment="1">
      <alignment horizontal="center" vertical="top"/>
    </xf>
    <xf numFmtId="166" fontId="2" fillId="0" borderId="8" xfId="0" applyNumberFormat="1" applyFont="1" applyFill="1" applyBorder="1" applyAlignment="1">
      <alignment horizontal="center" vertical="top"/>
    </xf>
    <xf numFmtId="178" fontId="2" fillId="0" borderId="8" xfId="15" applyNumberFormat="1" applyFont="1" applyFill="1" applyBorder="1" applyAlignment="1">
      <alignment horizontal="center" vertical="top"/>
    </xf>
    <xf numFmtId="43" fontId="21" fillId="0" borderId="0" xfId="15" applyFont="1" applyFill="1" applyBorder="1" applyAlignment="1">
      <alignment vertical="top"/>
    </xf>
    <xf numFmtId="166" fontId="22" fillId="0" borderId="0" xfId="15" applyNumberFormat="1" applyFont="1" applyFill="1" applyBorder="1" applyAlignment="1">
      <alignment vertical="top"/>
    </xf>
    <xf numFmtId="166" fontId="22" fillId="0" borderId="0" xfId="15" applyNumberFormat="1" applyFont="1" applyFill="1" applyBorder="1" applyAlignment="1">
      <alignment vertical="top" wrapText="1"/>
    </xf>
    <xf numFmtId="178" fontId="23" fillId="0" borderId="0" xfId="15" applyNumberFormat="1" applyFont="1" applyFill="1" applyAlignment="1">
      <alignment vertical="top" wrapText="1"/>
    </xf>
    <xf numFmtId="43" fontId="21" fillId="0" borderId="0" xfId="15" applyFont="1" applyFill="1" applyBorder="1" applyAlignment="1">
      <alignment vertical="top" wrapText="1"/>
    </xf>
    <xf numFmtId="166" fontId="22" fillId="0" borderId="0" xfId="0" applyNumberFormat="1" applyFont="1" applyFill="1" applyBorder="1" applyAlignment="1">
      <alignment vertical="top" wrapText="1"/>
    </xf>
    <xf numFmtId="0" fontId="23" fillId="0" borderId="0" xfId="0" applyFont="1" applyAlignment="1">
      <alignment vertical="top" wrapText="1"/>
    </xf>
    <xf numFmtId="0" fontId="0" fillId="0" borderId="14" xfId="0" applyFont="1" applyFill="1" applyBorder="1" applyAlignment="1">
      <alignment horizontal="center" vertical="top" wrapText="1"/>
    </xf>
    <xf numFmtId="1" fontId="5" fillId="0" borderId="0" xfId="0" applyNumberFormat="1" applyFont="1" applyAlignment="1">
      <alignment/>
    </xf>
    <xf numFmtId="1" fontId="0" fillId="0" borderId="0" xfId="0" applyNumberFormat="1" applyAlignment="1">
      <alignment/>
    </xf>
    <xf numFmtId="1" fontId="0" fillId="2" borderId="0" xfId="0" applyNumberFormat="1" applyFill="1" applyAlignment="1">
      <alignment/>
    </xf>
    <xf numFmtId="1" fontId="6" fillId="0" borderId="0" xfId="0" applyNumberFormat="1" applyFont="1" applyFill="1" applyAlignment="1">
      <alignment horizontal="centerContinuous" vertical="top"/>
    </xf>
    <xf numFmtId="1" fontId="6" fillId="0" borderId="0" xfId="0" applyNumberFormat="1" applyFont="1" applyFill="1" applyAlignment="1">
      <alignment vertical="top"/>
    </xf>
    <xf numFmtId="0" fontId="2" fillId="0" borderId="3" xfId="21" applyFont="1" applyBorder="1">
      <alignment/>
      <protection locked="0"/>
    </xf>
    <xf numFmtId="0" fontId="0" fillId="0" borderId="4" xfId="21" applyFont="1" applyBorder="1" applyAlignment="1">
      <alignment horizontal="left"/>
      <protection locked="0"/>
    </xf>
    <xf numFmtId="0" fontId="0" fillId="0" borderId="0" xfId="21">
      <alignment/>
      <protection locked="0"/>
    </xf>
    <xf numFmtId="0" fontId="0" fillId="0" borderId="4" xfId="21" applyBorder="1" applyAlignment="1">
      <alignment horizontal="left"/>
      <protection locked="0"/>
    </xf>
    <xf numFmtId="0" fontId="0" fillId="0" borderId="0" xfId="21" applyFont="1">
      <alignment/>
      <protection locked="0"/>
    </xf>
    <xf numFmtId="0" fontId="15" fillId="0" borderId="0" xfId="0" applyFont="1" applyAlignment="1">
      <alignment/>
    </xf>
    <xf numFmtId="0" fontId="2" fillId="0" borderId="0" xfId="0" applyFont="1" applyAlignment="1">
      <alignment wrapText="1"/>
    </xf>
    <xf numFmtId="0" fontId="2" fillId="0" borderId="4" xfId="22" applyFont="1" applyBorder="1">
      <alignment/>
      <protection locked="0"/>
    </xf>
    <xf numFmtId="0" fontId="24" fillId="0" borderId="0" xfId="0" applyFont="1" applyFill="1" applyBorder="1" applyAlignment="1">
      <alignment vertical="top"/>
    </xf>
    <xf numFmtId="0" fontId="24" fillId="3" borderId="15" xfId="0" applyFont="1" applyFill="1" applyBorder="1" applyAlignment="1">
      <alignment horizontal="center" vertical="top"/>
    </xf>
    <xf numFmtId="43" fontId="15" fillId="0" borderId="16" xfId="15" applyFont="1" applyFill="1" applyBorder="1" applyAlignment="1">
      <alignment vertical="top"/>
    </xf>
    <xf numFmtId="43" fontId="15" fillId="0" borderId="0" xfId="15" applyFont="1" applyFill="1" applyBorder="1" applyAlignment="1">
      <alignment vertical="top"/>
    </xf>
    <xf numFmtId="0" fontId="24" fillId="0" borderId="0" xfId="0" applyFont="1" applyFill="1" applyBorder="1" applyAlignment="1">
      <alignment vertical="top" wrapText="1"/>
    </xf>
    <xf numFmtId="190" fontId="25" fillId="3" borderId="15" xfId="0" applyNumberFormat="1" applyFont="1" applyFill="1" applyBorder="1" applyAlignment="1">
      <alignment horizontal="center" vertical="top"/>
    </xf>
    <xf numFmtId="178" fontId="26" fillId="0" borderId="0" xfId="15" applyNumberFormat="1" applyFont="1" applyFill="1" applyAlignment="1">
      <alignment vertical="top" wrapText="1"/>
    </xf>
    <xf numFmtId="1" fontId="0" fillId="0" borderId="0" xfId="0" applyNumberFormat="1" applyAlignment="1">
      <alignment vertical="top"/>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7" xfId="0" applyFont="1" applyBorder="1" applyAlignment="1">
      <alignment horizontal="center"/>
    </xf>
    <xf numFmtId="0" fontId="2" fillId="0" borderId="7" xfId="0" applyFont="1" applyBorder="1" applyAlignment="1">
      <alignment horizontal="center" wrapText="1"/>
    </xf>
    <xf numFmtId="0" fontId="0" fillId="0" borderId="10"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2" fillId="0" borderId="0" xfId="0" applyFont="1" applyBorder="1" applyAlignment="1">
      <alignment/>
    </xf>
    <xf numFmtId="0" fontId="0" fillId="0" borderId="0" xfId="0" applyAlignment="1">
      <alignment/>
    </xf>
    <xf numFmtId="0" fontId="2" fillId="0" borderId="0" xfId="0" applyFont="1" applyBorder="1" applyAlignment="1">
      <alignment vertical="top" wrapText="1"/>
    </xf>
    <xf numFmtId="0" fontId="2" fillId="0" borderId="0" xfId="0" applyFont="1" applyBorder="1" applyAlignment="1">
      <alignment horizontal="center" vertical="top" wrapText="1"/>
    </xf>
    <xf numFmtId="9" fontId="2" fillId="0" borderId="0" xfId="0" applyNumberFormat="1" applyFont="1" applyBorder="1" applyAlignment="1">
      <alignment horizontal="center" vertical="top" wrapText="1"/>
    </xf>
    <xf numFmtId="0" fontId="2" fillId="0" borderId="0" xfId="0" applyFont="1" applyBorder="1" applyAlignment="1">
      <alignment horizontal="left" vertical="top" wrapText="1"/>
    </xf>
    <xf numFmtId="0" fontId="2" fillId="0" borderId="7" xfId="0" applyFont="1" applyBorder="1" applyAlignment="1">
      <alignment vertical="top" wrapText="1"/>
    </xf>
    <xf numFmtId="0" fontId="2" fillId="0" borderId="7" xfId="0" applyFont="1" applyBorder="1" applyAlignment="1">
      <alignment horizontal="center" vertical="top" wrapText="1"/>
    </xf>
    <xf numFmtId="166" fontId="0" fillId="0" borderId="0" xfId="0" applyNumberFormat="1" applyAlignment="1">
      <alignment/>
    </xf>
    <xf numFmtId="166" fontId="0" fillId="0" borderId="7" xfId="0" applyNumberFormat="1" applyBorder="1" applyAlignment="1">
      <alignment/>
    </xf>
    <xf numFmtId="166" fontId="2" fillId="0" borderId="0" xfId="0" applyNumberFormat="1" applyFont="1" applyAlignment="1">
      <alignment/>
    </xf>
    <xf numFmtId="0" fontId="16" fillId="0" borderId="0" xfId="0" applyFont="1" applyAlignment="1">
      <alignment/>
    </xf>
    <xf numFmtId="9" fontId="0" fillId="0" borderId="0" xfId="0" applyNumberFormat="1" applyAlignment="1">
      <alignment/>
    </xf>
    <xf numFmtId="195" fontId="0" fillId="0" borderId="0" xfId="0" applyNumberFormat="1" applyFont="1" applyAlignment="1">
      <alignment/>
    </xf>
    <xf numFmtId="166" fontId="2" fillId="4" borderId="0" xfId="0" applyNumberFormat="1" applyFont="1" applyFill="1" applyAlignment="1">
      <alignment/>
    </xf>
    <xf numFmtId="193" fontId="15" fillId="0" borderId="0" xfId="0" applyNumberFormat="1" applyFont="1" applyFill="1" applyBorder="1" applyAlignment="1">
      <alignment vertical="top" wrapText="1"/>
    </xf>
    <xf numFmtId="193" fontId="15" fillId="0" borderId="0" xfId="0" applyNumberFormat="1" applyFont="1" applyFill="1" applyBorder="1" applyAlignment="1">
      <alignment vertical="top"/>
    </xf>
    <xf numFmtId="193" fontId="15" fillId="2" borderId="0" xfId="0" applyNumberFormat="1" applyFont="1" applyFill="1" applyBorder="1" applyAlignment="1">
      <alignment vertical="top" wrapText="1"/>
    </xf>
    <xf numFmtId="193" fontId="15" fillId="2" borderId="0" xfId="0" applyNumberFormat="1" applyFont="1" applyFill="1" applyBorder="1" applyAlignment="1">
      <alignment vertical="top"/>
    </xf>
    <xf numFmtId="0" fontId="2" fillId="0" borderId="0" xfId="0" applyFont="1" applyBorder="1" applyAlignment="1">
      <alignment vertical="top"/>
    </xf>
    <xf numFmtId="0" fontId="2" fillId="0" borderId="10" xfId="0" applyFont="1" applyFill="1" applyBorder="1" applyAlignment="1">
      <alignment vertical="top"/>
    </xf>
    <xf numFmtId="0" fontId="1" fillId="0" borderId="0" xfId="0" applyFont="1" applyFill="1" applyAlignment="1">
      <alignment horizontal="centerContinuous" wrapText="1"/>
    </xf>
    <xf numFmtId="193" fontId="2" fillId="0" borderId="0" xfId="0" applyNumberFormat="1" applyFont="1" applyFill="1" applyBorder="1" applyAlignment="1">
      <alignment vertical="top" wrapText="1"/>
    </xf>
    <xf numFmtId="193" fontId="2" fillId="0" borderId="0" xfId="0" applyNumberFormat="1" applyFont="1" applyFill="1" applyBorder="1" applyAlignment="1">
      <alignment vertical="top"/>
    </xf>
    <xf numFmtId="194" fontId="2" fillId="0" borderId="0" xfId="0" applyNumberFormat="1" applyFont="1" applyFill="1" applyBorder="1" applyAlignment="1">
      <alignment vertical="top"/>
    </xf>
    <xf numFmtId="193" fontId="2" fillId="0" borderId="0" xfId="0" applyNumberFormat="1" applyFont="1" applyBorder="1" applyAlignment="1">
      <alignment vertical="top" wrapText="1"/>
    </xf>
    <xf numFmtId="193" fontId="2" fillId="0" borderId="0" xfId="0" applyNumberFormat="1" applyFont="1" applyBorder="1" applyAlignment="1">
      <alignment vertical="top"/>
    </xf>
    <xf numFmtId="194" fontId="2" fillId="0" borderId="0" xfId="0" applyNumberFormat="1" applyFont="1" applyBorder="1" applyAlignment="1">
      <alignment vertical="top"/>
    </xf>
    <xf numFmtId="194" fontId="2" fillId="2" borderId="0" xfId="0" applyNumberFormat="1" applyFont="1" applyFill="1" applyBorder="1" applyAlignment="1">
      <alignment vertical="top"/>
    </xf>
    <xf numFmtId="0" fontId="17" fillId="0" borderId="12" xfId="0" applyFont="1" applyFill="1" applyBorder="1" applyAlignment="1">
      <alignment vertical="top"/>
    </xf>
    <xf numFmtId="0" fontId="0" fillId="3" borderId="17" xfId="0" applyFont="1" applyFill="1" applyBorder="1" applyAlignment="1">
      <alignment horizontal="center" vertical="top"/>
    </xf>
    <xf numFmtId="43" fontId="28" fillId="0" borderId="10" xfId="15" applyFont="1" applyFill="1" applyBorder="1" applyAlignment="1">
      <alignment vertical="top"/>
    </xf>
    <xf numFmtId="43" fontId="0" fillId="0" borderId="10" xfId="15" applyFont="1" applyFill="1" applyBorder="1" applyAlignment="1">
      <alignment vertical="top"/>
    </xf>
    <xf numFmtId="43" fontId="0" fillId="0" borderId="0" xfId="15" applyFont="1" applyFill="1" applyBorder="1" applyAlignment="1">
      <alignment vertical="top"/>
    </xf>
    <xf numFmtId="0" fontId="2" fillId="0" borderId="0" xfId="0" applyFont="1" applyFill="1" applyBorder="1" applyAlignment="1">
      <alignment vertical="top"/>
    </xf>
    <xf numFmtId="0" fontId="0" fillId="3" borderId="15" xfId="0" applyFont="1" applyFill="1" applyBorder="1" applyAlignment="1">
      <alignment horizontal="center" vertical="top"/>
    </xf>
    <xf numFmtId="43" fontId="28" fillId="2" borderId="18" xfId="15" applyFont="1" applyFill="1" applyBorder="1" applyAlignment="1">
      <alignment vertical="top"/>
    </xf>
    <xf numFmtId="43" fontId="28" fillId="2" borderId="19" xfId="15" applyFont="1" applyFill="1" applyBorder="1" applyAlignment="1">
      <alignment vertical="top"/>
    </xf>
    <xf numFmtId="43" fontId="15" fillId="2" borderId="20" xfId="15" applyFont="1" applyFill="1" applyBorder="1" applyAlignment="1">
      <alignment vertical="top"/>
    </xf>
    <xf numFmtId="190" fontId="20" fillId="3" borderId="15" xfId="0" applyNumberFormat="1" applyFont="1" applyFill="1" applyBorder="1" applyAlignment="1">
      <alignment horizontal="center" vertical="top"/>
    </xf>
    <xf numFmtId="185" fontId="16" fillId="0" borderId="16" xfId="15" applyNumberFormat="1" applyFont="1" applyFill="1" applyBorder="1" applyAlignment="1">
      <alignment vertical="top"/>
    </xf>
    <xf numFmtId="185" fontId="16" fillId="0" borderId="0" xfId="15" applyNumberFormat="1" applyFont="1" applyFill="1" applyBorder="1" applyAlignment="1">
      <alignment vertical="top"/>
    </xf>
    <xf numFmtId="166" fontId="16" fillId="0" borderId="16" xfId="15" applyNumberFormat="1" applyFont="1" applyFill="1" applyBorder="1" applyAlignment="1">
      <alignment vertical="top"/>
    </xf>
    <xf numFmtId="166" fontId="16" fillId="0" borderId="0" xfId="15" applyNumberFormat="1" applyFont="1" applyFill="1" applyBorder="1" applyAlignment="1">
      <alignment vertical="top"/>
    </xf>
    <xf numFmtId="0" fontId="0" fillId="0" borderId="0" xfId="0" applyFont="1" applyBorder="1" applyAlignment="1">
      <alignment vertical="top"/>
    </xf>
    <xf numFmtId="0" fontId="20" fillId="3" borderId="15" xfId="0" applyFont="1" applyFill="1" applyBorder="1" applyAlignment="1">
      <alignment horizontal="center" vertical="top"/>
    </xf>
    <xf numFmtId="185" fontId="29" fillId="0" borderId="0" xfId="15" applyNumberFormat="1" applyFont="1" applyFill="1" applyBorder="1" applyAlignment="1">
      <alignment vertical="top"/>
    </xf>
    <xf numFmtId="2" fontId="29" fillId="0" borderId="16" xfId="15" applyNumberFormat="1" applyFont="1" applyFill="1" applyBorder="1" applyAlignment="1">
      <alignment vertical="top"/>
    </xf>
    <xf numFmtId="2" fontId="29" fillId="2" borderId="0" xfId="15" applyNumberFormat="1" applyFont="1" applyFill="1" applyBorder="1" applyAlignment="1">
      <alignment vertical="top"/>
    </xf>
    <xf numFmtId="185" fontId="0" fillId="0" borderId="16" xfId="15" applyNumberFormat="1" applyFont="1" applyFill="1" applyBorder="1" applyAlignment="1">
      <alignment vertical="top"/>
    </xf>
    <xf numFmtId="185" fontId="0" fillId="0" borderId="0" xfId="15" applyNumberFormat="1" applyFont="1" applyFill="1" applyBorder="1" applyAlignment="1">
      <alignment vertical="top"/>
    </xf>
    <xf numFmtId="185" fontId="20" fillId="0" borderId="16" xfId="15" applyNumberFormat="1" applyFont="1" applyFill="1" applyBorder="1" applyAlignment="1">
      <alignment vertical="top"/>
    </xf>
    <xf numFmtId="185" fontId="20" fillId="0" borderId="0" xfId="15" applyNumberFormat="1" applyFont="1" applyFill="1" applyBorder="1" applyAlignment="1">
      <alignment vertical="top"/>
    </xf>
    <xf numFmtId="0" fontId="2" fillId="0" borderId="7" xfId="0" applyFont="1" applyFill="1" applyBorder="1" applyAlignment="1">
      <alignment vertical="top"/>
    </xf>
    <xf numFmtId="0" fontId="20" fillId="3" borderId="21" xfId="0" applyFont="1" applyFill="1" applyBorder="1" applyAlignment="1">
      <alignment vertical="top"/>
    </xf>
    <xf numFmtId="185" fontId="20" fillId="0" borderId="22" xfId="0" applyNumberFormat="1" applyFont="1" applyFill="1" applyBorder="1" applyAlignment="1">
      <alignment vertical="top"/>
    </xf>
    <xf numFmtId="185" fontId="20" fillId="0" borderId="7" xfId="0" applyNumberFormat="1" applyFont="1" applyFill="1" applyBorder="1" applyAlignment="1">
      <alignment vertical="top"/>
    </xf>
    <xf numFmtId="0" fontId="20" fillId="3" borderId="7" xfId="0" applyFont="1" applyFill="1" applyBorder="1" applyAlignment="1">
      <alignment vertical="top"/>
    </xf>
    <xf numFmtId="166" fontId="20" fillId="0" borderId="22" xfId="0" applyNumberFormat="1" applyFont="1" applyFill="1" applyBorder="1" applyAlignment="1">
      <alignment vertical="top"/>
    </xf>
    <xf numFmtId="166" fontId="20" fillId="0" borderId="7" xfId="0" applyNumberFormat="1" applyFont="1" applyFill="1" applyBorder="1" applyAlignment="1">
      <alignment vertical="top"/>
    </xf>
    <xf numFmtId="166" fontId="20" fillId="0" borderId="0" xfId="0" applyNumberFormat="1" applyFont="1" applyFill="1" applyBorder="1" applyAlignment="1">
      <alignment vertical="top"/>
    </xf>
    <xf numFmtId="0" fontId="2" fillId="0" borderId="23" xfId="0" applyFont="1" applyBorder="1" applyAlignment="1">
      <alignment vertical="top"/>
    </xf>
    <xf numFmtId="0" fontId="2" fillId="0" borderId="12" xfId="0" applyFont="1" applyBorder="1" applyAlignment="1">
      <alignment horizontal="center" vertical="top"/>
    </xf>
    <xf numFmtId="185" fontId="2" fillId="0" borderId="23" xfId="0" applyNumberFormat="1" applyFont="1" applyBorder="1" applyAlignment="1">
      <alignment horizontal="right" vertical="top"/>
    </xf>
    <xf numFmtId="185" fontId="2" fillId="0" borderId="12" xfId="0" applyNumberFormat="1" applyFont="1" applyBorder="1" applyAlignment="1">
      <alignment horizontal="right" vertical="top"/>
    </xf>
    <xf numFmtId="185" fontId="29" fillId="2" borderId="18" xfId="15" applyNumberFormat="1" applyFont="1" applyFill="1" applyBorder="1" applyAlignment="1">
      <alignment vertical="top"/>
    </xf>
    <xf numFmtId="185" fontId="29" fillId="2" borderId="19" xfId="15" applyNumberFormat="1" applyFont="1" applyFill="1" applyBorder="1" applyAlignment="1">
      <alignment vertical="top"/>
    </xf>
    <xf numFmtId="185" fontId="20" fillId="0" borderId="0" xfId="0" applyNumberFormat="1" applyFont="1" applyFill="1" applyBorder="1" applyAlignment="1">
      <alignment vertical="top"/>
    </xf>
    <xf numFmtId="166" fontId="20" fillId="0" borderId="12" xfId="0" applyNumberFormat="1" applyFont="1" applyFill="1" applyBorder="1" applyAlignment="1">
      <alignment vertical="top"/>
    </xf>
    <xf numFmtId="166" fontId="22" fillId="0" borderId="12" xfId="0" applyNumberFormat="1" applyFont="1" applyFill="1" applyBorder="1" applyAlignment="1">
      <alignment vertical="top" wrapText="1"/>
    </xf>
    <xf numFmtId="0" fontId="5" fillId="5" borderId="0" xfId="0" applyFont="1" applyFill="1" applyAlignment="1">
      <alignment/>
    </xf>
    <xf numFmtId="43" fontId="15" fillId="5" borderId="24" xfId="15" applyFont="1" applyFill="1" applyBorder="1" applyAlignment="1">
      <alignment vertical="top"/>
    </xf>
    <xf numFmtId="43" fontId="28" fillId="5" borderId="16" xfId="15" applyFont="1" applyFill="1" applyBorder="1" applyAlignment="1">
      <alignment vertical="top"/>
    </xf>
    <xf numFmtId="43" fontId="15" fillId="5" borderId="16" xfId="15" applyFont="1" applyFill="1" applyBorder="1" applyAlignment="1">
      <alignment vertical="top"/>
    </xf>
    <xf numFmtId="43" fontId="28" fillId="5" borderId="24" xfId="15" applyFont="1" applyFill="1" applyBorder="1" applyAlignment="1">
      <alignment vertical="top"/>
    </xf>
    <xf numFmtId="43" fontId="28" fillId="5" borderId="0" xfId="15" applyFont="1" applyFill="1" applyBorder="1" applyAlignment="1">
      <alignment vertical="top"/>
    </xf>
    <xf numFmtId="43" fontId="15" fillId="5" borderId="0" xfId="15" applyFont="1" applyFill="1" applyBorder="1" applyAlignment="1">
      <alignment vertical="top"/>
    </xf>
    <xf numFmtId="185" fontId="16" fillId="5" borderId="16" xfId="15" applyNumberFormat="1" applyFont="1" applyFill="1" applyBorder="1" applyAlignment="1">
      <alignment vertical="top"/>
    </xf>
    <xf numFmtId="185" fontId="16" fillId="5" borderId="0" xfId="15" applyNumberFormat="1" applyFont="1" applyFill="1" applyBorder="1" applyAlignment="1">
      <alignment vertical="top"/>
    </xf>
    <xf numFmtId="185" fontId="2" fillId="0" borderId="0" xfId="0" applyNumberFormat="1" applyFont="1" applyBorder="1" applyAlignment="1">
      <alignment horizontal="right" vertical="top" wrapText="1"/>
    </xf>
    <xf numFmtId="174" fontId="7" fillId="0" borderId="25" xfId="0" applyNumberFormat="1" applyFont="1" applyFill="1" applyBorder="1" applyAlignment="1">
      <alignment vertical="top" wrapText="1"/>
    </xf>
    <xf numFmtId="0" fontId="0" fillId="0" borderId="26" xfId="0" applyFont="1" applyBorder="1" applyAlignment="1">
      <alignment vertical="top"/>
    </xf>
    <xf numFmtId="0" fontId="0" fillId="0" borderId="26" xfId="0" applyFont="1" applyBorder="1" applyAlignment="1">
      <alignment vertical="top"/>
    </xf>
    <xf numFmtId="0" fontId="27" fillId="0" borderId="0" xfId="0" applyFont="1" applyAlignment="1">
      <alignment vertical="top" wrapText="1"/>
    </xf>
    <xf numFmtId="0" fontId="24" fillId="0" borderId="0" xfId="0" applyFont="1" applyAlignment="1">
      <alignment vertical="top" wrapText="1"/>
    </xf>
    <xf numFmtId="0" fontId="15" fillId="0" borderId="0" xfId="0" applyFont="1" applyFill="1" applyAlignment="1">
      <alignment horizontal="left" vertical="top" wrapText="1"/>
    </xf>
    <xf numFmtId="0" fontId="11" fillId="0" borderId="0" xfId="0" applyFont="1" applyFill="1" applyAlignment="1">
      <alignment horizontal="center" wrapText="1"/>
    </xf>
    <xf numFmtId="0" fontId="2" fillId="0" borderId="0" xfId="0" applyFont="1" applyAlignment="1">
      <alignment horizontal="center" vertical="top"/>
    </xf>
    <xf numFmtId="0" fontId="2" fillId="0" borderId="7" xfId="0" applyFont="1" applyBorder="1" applyAlignment="1">
      <alignment horizontal="center"/>
    </xf>
    <xf numFmtId="0" fontId="0" fillId="0" borderId="10" xfId="0" applyFont="1" applyBorder="1" applyAlignment="1">
      <alignment horizontal="center" wrapText="1"/>
    </xf>
    <xf numFmtId="0" fontId="0" fillId="0" borderId="0" xfId="0" applyFont="1" applyBorder="1" applyAlignment="1">
      <alignment horizontal="center"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7" xfId="0" applyFont="1" applyBorder="1" applyAlignment="1">
      <alignment vertical="top" wrapText="1"/>
    </xf>
    <xf numFmtId="0" fontId="2" fillId="0" borderId="0" xfId="0" applyFont="1" applyBorder="1" applyAlignment="1">
      <alignment vertical="top" wrapText="1"/>
    </xf>
    <xf numFmtId="0" fontId="2" fillId="0" borderId="0" xfId="0" applyFont="1" applyBorder="1" applyAlignment="1">
      <alignment horizontal="left" wrapText="1"/>
    </xf>
    <xf numFmtId="0" fontId="2" fillId="2" borderId="0" xfId="0" applyFont="1" applyFill="1" applyBorder="1" applyAlignment="1">
      <alignment horizontal="left" vertical="top" wrapText="1"/>
    </xf>
    <xf numFmtId="0" fontId="5" fillId="0" borderId="0" xfId="0" applyFont="1"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238125</xdr:colOff>
      <xdr:row>11</xdr:row>
      <xdr:rowOff>28575</xdr:rowOff>
    </xdr:from>
    <xdr:to>
      <xdr:col>61</xdr:col>
      <xdr:colOff>95250</xdr:colOff>
      <xdr:row>11</xdr:row>
      <xdr:rowOff>228600</xdr:rowOff>
    </xdr:to>
    <xdr:sp>
      <xdr:nvSpPr>
        <xdr:cNvPr id="1" name="AutoShape 1"/>
        <xdr:cNvSpPr>
          <a:spLocks/>
        </xdr:cNvSpPr>
      </xdr:nvSpPr>
      <xdr:spPr>
        <a:xfrm>
          <a:off x="23393400" y="2762250"/>
          <a:ext cx="95250" cy="20002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61</xdr:col>
      <xdr:colOff>219075</xdr:colOff>
      <xdr:row>33</xdr:row>
      <xdr:rowOff>0</xdr:rowOff>
    </xdr:from>
    <xdr:to>
      <xdr:col>61</xdr:col>
      <xdr:colOff>581025</xdr:colOff>
      <xdr:row>33</xdr:row>
      <xdr:rowOff>0</xdr:rowOff>
    </xdr:to>
    <xdr:sp>
      <xdr:nvSpPr>
        <xdr:cNvPr id="2" name="AutoShape 2"/>
        <xdr:cNvSpPr>
          <a:spLocks/>
        </xdr:cNvSpPr>
      </xdr:nvSpPr>
      <xdr:spPr>
        <a:xfrm>
          <a:off x="23612475" y="8448675"/>
          <a:ext cx="361950" cy="0"/>
        </a:xfrm>
        <a:prstGeom prst="borderCallout1">
          <a:avLst>
            <a:gd name="adj1" fmla="val -100000"/>
            <a:gd name="adj2" fmla="val -125675"/>
            <a:gd name="adj3" fmla="val -71050"/>
            <a:gd name="adj4" fmla="val -17569"/>
            <a:gd name="adj5" fmla="val -773685"/>
            <a:gd name="adj6" fmla="val -141893"/>
            <a:gd name="adj7" fmla="val -750000"/>
            <a:gd name="adj8" fmla="val -125675"/>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CD-4</a:t>
          </a:r>
        </a:p>
      </xdr:txBody>
    </xdr:sp>
    <xdr:clientData/>
  </xdr:twoCellAnchor>
  <xdr:twoCellAnchor>
    <xdr:from>
      <xdr:col>62</xdr:col>
      <xdr:colOff>209550</xdr:colOff>
      <xdr:row>12</xdr:row>
      <xdr:rowOff>123825</xdr:rowOff>
    </xdr:from>
    <xdr:to>
      <xdr:col>62</xdr:col>
      <xdr:colOff>571500</xdr:colOff>
      <xdr:row>16</xdr:row>
      <xdr:rowOff>104775</xdr:rowOff>
    </xdr:to>
    <xdr:sp>
      <xdr:nvSpPr>
        <xdr:cNvPr id="3" name="AutoShape 3"/>
        <xdr:cNvSpPr>
          <a:spLocks/>
        </xdr:cNvSpPr>
      </xdr:nvSpPr>
      <xdr:spPr>
        <a:xfrm>
          <a:off x="24212550" y="3181350"/>
          <a:ext cx="361950" cy="762000"/>
        </a:xfrm>
        <a:prstGeom prst="borderCallout1">
          <a:avLst>
            <a:gd name="adj1" fmla="val -100000"/>
            <a:gd name="adj2" fmla="val -125675"/>
            <a:gd name="adj3" fmla="val -71050"/>
            <a:gd name="adj4" fmla="val -17569"/>
            <a:gd name="adj5" fmla="val -773685"/>
            <a:gd name="adj6" fmla="val -141893"/>
            <a:gd name="adj7" fmla="val -750000"/>
            <a:gd name="adj8" fmla="val -125675"/>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CD-4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xdr:row>
      <xdr:rowOff>0</xdr:rowOff>
    </xdr:from>
    <xdr:to>
      <xdr:col>3</xdr:col>
      <xdr:colOff>0</xdr:colOff>
      <xdr:row>11</xdr:row>
      <xdr:rowOff>0</xdr:rowOff>
    </xdr:to>
    <xdr:grpSp>
      <xdr:nvGrpSpPr>
        <xdr:cNvPr id="1" name="Group 1"/>
        <xdr:cNvGrpSpPr>
          <a:grpSpLocks/>
        </xdr:cNvGrpSpPr>
      </xdr:nvGrpSpPr>
      <xdr:grpSpPr>
        <a:xfrm>
          <a:off x="4667250" y="2543175"/>
          <a:ext cx="0" cy="0"/>
          <a:chOff x="442" y="872"/>
          <a:chExt cx="418" cy="310"/>
        </a:xfrm>
        <a:solidFill>
          <a:srgbClr val="FFFFFF"/>
        </a:solidFill>
      </xdr:grpSpPr>
      <xdr:grpSp>
        <xdr:nvGrpSpPr>
          <xdr:cNvPr id="2" name="Group 2"/>
          <xdr:cNvGrpSpPr>
            <a:grpSpLocks/>
          </xdr:cNvGrpSpPr>
        </xdr:nvGrpSpPr>
        <xdr:grpSpPr>
          <a:xfrm>
            <a:off x="572" y="908"/>
            <a:ext cx="147" cy="212"/>
            <a:chOff x="534" y="647"/>
            <a:chExt cx="178" cy="223"/>
          </a:xfrm>
          <a:solidFill>
            <a:srgbClr val="FFFFFF"/>
          </a:solidFill>
        </xdr:grpSpPr>
        <xdr:grpSp>
          <xdr:nvGrpSpPr>
            <xdr:cNvPr id="3" name="Group 3"/>
            <xdr:cNvGrpSpPr>
              <a:grpSpLocks/>
            </xdr:cNvGrpSpPr>
          </xdr:nvGrpSpPr>
          <xdr:grpSpPr>
            <a:xfrm>
              <a:off x="534" y="647"/>
              <a:ext cx="178" cy="109"/>
              <a:chOff x="534" y="647"/>
              <a:chExt cx="233" cy="180"/>
            </a:xfrm>
            <a:solidFill>
              <a:srgbClr val="FFFFFF"/>
            </a:solidFill>
          </xdr:grpSpPr>
          <xdr:sp>
            <xdr:nvSpPr>
              <xdr:cNvPr id="4" name="Rectangle 4"/>
              <xdr:cNvSpPr>
                <a:spLocks/>
              </xdr:cNvSpPr>
            </xdr:nvSpPr>
            <xdr:spPr>
              <a:xfrm>
                <a:off x="563" y="662"/>
                <a:ext cx="27"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34" y="704"/>
                <a:ext cx="27"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6"/>
              <xdr:cNvSpPr>
                <a:spLocks/>
              </xdr:cNvSpPr>
            </xdr:nvSpPr>
            <xdr:spPr>
              <a:xfrm>
                <a:off x="535" y="738"/>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7"/>
              <xdr:cNvSpPr>
                <a:spLocks/>
              </xdr:cNvSpPr>
            </xdr:nvSpPr>
            <xdr:spPr>
              <a:xfrm>
                <a:off x="679" y="647"/>
                <a:ext cx="20"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756" y="697"/>
                <a:ext cx="11"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9"/>
              <xdr:cNvSpPr>
                <a:spLocks/>
              </xdr:cNvSpPr>
            </xdr:nvSpPr>
            <xdr:spPr>
              <a:xfrm>
                <a:off x="535" y="785"/>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0" name="Group 10"/>
            <xdr:cNvGrpSpPr>
              <a:grpSpLocks/>
            </xdr:cNvGrpSpPr>
          </xdr:nvGrpSpPr>
          <xdr:grpSpPr>
            <a:xfrm flipV="1">
              <a:off x="534" y="761"/>
              <a:ext cx="178" cy="109"/>
              <a:chOff x="534" y="647"/>
              <a:chExt cx="233" cy="180"/>
            </a:xfrm>
            <a:solidFill>
              <a:srgbClr val="FFFFFF"/>
            </a:solidFill>
          </xdr:grpSpPr>
          <xdr:sp>
            <xdr:nvSpPr>
              <xdr:cNvPr id="11" name="Rectangle 11"/>
              <xdr:cNvSpPr>
                <a:spLocks/>
              </xdr:cNvSpPr>
            </xdr:nvSpPr>
            <xdr:spPr>
              <a:xfrm>
                <a:off x="563" y="662"/>
                <a:ext cx="27"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Rectangle 12"/>
              <xdr:cNvSpPr>
                <a:spLocks/>
              </xdr:cNvSpPr>
            </xdr:nvSpPr>
            <xdr:spPr>
              <a:xfrm>
                <a:off x="534" y="704"/>
                <a:ext cx="27"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Rectangle 13"/>
              <xdr:cNvSpPr>
                <a:spLocks/>
              </xdr:cNvSpPr>
            </xdr:nvSpPr>
            <xdr:spPr>
              <a:xfrm>
                <a:off x="535" y="738"/>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679" y="647"/>
                <a:ext cx="20"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tangle 15"/>
              <xdr:cNvSpPr>
                <a:spLocks/>
              </xdr:cNvSpPr>
            </xdr:nvSpPr>
            <xdr:spPr>
              <a:xfrm>
                <a:off x="756" y="697"/>
                <a:ext cx="11"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Rectangle 16"/>
              <xdr:cNvSpPr>
                <a:spLocks/>
              </xdr:cNvSpPr>
            </xdr:nvSpPr>
            <xdr:spPr>
              <a:xfrm>
                <a:off x="535" y="785"/>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7" name="Line 17"/>
          <xdr:cNvSpPr>
            <a:spLocks/>
          </xdr:cNvSpPr>
        </xdr:nvSpPr>
        <xdr:spPr>
          <a:xfrm flipV="1">
            <a:off x="546" y="873"/>
            <a:ext cx="0" cy="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a:off x="546" y="872"/>
            <a:ext cx="2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9"/>
          <xdr:cNvSpPr>
            <a:spLocks/>
          </xdr:cNvSpPr>
        </xdr:nvSpPr>
        <xdr:spPr>
          <a:xfrm>
            <a:off x="768" y="873"/>
            <a:ext cx="0" cy="30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20"/>
          <xdr:cNvSpPr>
            <a:spLocks/>
          </xdr:cNvSpPr>
        </xdr:nvSpPr>
        <xdr:spPr>
          <a:xfrm flipV="1">
            <a:off x="556" y="886"/>
            <a:ext cx="0" cy="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21"/>
          <xdr:cNvSpPr>
            <a:spLocks/>
          </xdr:cNvSpPr>
        </xdr:nvSpPr>
        <xdr:spPr>
          <a:xfrm>
            <a:off x="556" y="885"/>
            <a:ext cx="20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2"/>
          <xdr:cNvSpPr>
            <a:spLocks/>
          </xdr:cNvSpPr>
        </xdr:nvSpPr>
        <xdr:spPr>
          <a:xfrm>
            <a:off x="758" y="885"/>
            <a:ext cx="0" cy="2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3"/>
          <xdr:cNvSpPr>
            <a:spLocks/>
          </xdr:cNvSpPr>
        </xdr:nvSpPr>
        <xdr:spPr>
          <a:xfrm flipV="1">
            <a:off x="612" y="892"/>
            <a:ext cx="0" cy="3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24"/>
          <xdr:cNvSpPr>
            <a:spLocks/>
          </xdr:cNvSpPr>
        </xdr:nvSpPr>
        <xdr:spPr>
          <a:xfrm>
            <a:off x="612" y="892"/>
            <a:ext cx="1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5"/>
          <xdr:cNvSpPr>
            <a:spLocks/>
          </xdr:cNvSpPr>
        </xdr:nvSpPr>
        <xdr:spPr>
          <a:xfrm>
            <a:off x="746" y="893"/>
            <a:ext cx="0" cy="28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6"/>
          <xdr:cNvSpPr>
            <a:spLocks/>
          </xdr:cNvSpPr>
        </xdr:nvSpPr>
        <xdr:spPr>
          <a:xfrm>
            <a:off x="681" y="911"/>
            <a:ext cx="5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7"/>
          <xdr:cNvSpPr>
            <a:spLocks/>
          </xdr:cNvSpPr>
        </xdr:nvSpPr>
        <xdr:spPr>
          <a:xfrm>
            <a:off x="737" y="912"/>
            <a:ext cx="0" cy="2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8"/>
          <xdr:cNvSpPr>
            <a:spLocks/>
          </xdr:cNvSpPr>
        </xdr:nvSpPr>
        <xdr:spPr>
          <a:xfrm>
            <a:off x="730" y="938"/>
            <a:ext cx="0" cy="24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9"/>
          <xdr:cNvSpPr>
            <a:spLocks/>
          </xdr:cNvSpPr>
        </xdr:nvSpPr>
        <xdr:spPr>
          <a:xfrm>
            <a:off x="723" y="1093"/>
            <a:ext cx="0" cy="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30"/>
          <xdr:cNvSpPr>
            <a:spLocks/>
          </xdr:cNvSpPr>
        </xdr:nvSpPr>
        <xdr:spPr>
          <a:xfrm>
            <a:off x="681" y="1115"/>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a:off x="680" y="1143"/>
            <a:ext cx="3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2"/>
          <xdr:cNvSpPr>
            <a:spLocks/>
          </xdr:cNvSpPr>
        </xdr:nvSpPr>
        <xdr:spPr>
          <a:xfrm>
            <a:off x="716" y="1144"/>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3"/>
          <xdr:cNvSpPr>
            <a:spLocks/>
          </xdr:cNvSpPr>
        </xdr:nvSpPr>
        <xdr:spPr>
          <a:xfrm>
            <a:off x="552" y="1066"/>
            <a:ext cx="0" cy="10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34"/>
          <xdr:cNvSpPr>
            <a:spLocks/>
          </xdr:cNvSpPr>
        </xdr:nvSpPr>
        <xdr:spPr>
          <a:xfrm>
            <a:off x="613" y="1107"/>
            <a:ext cx="0" cy="4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35"/>
          <xdr:cNvSpPr>
            <a:spLocks/>
          </xdr:cNvSpPr>
        </xdr:nvSpPr>
        <xdr:spPr>
          <a:xfrm>
            <a:off x="612" y="1156"/>
            <a:ext cx="9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36"/>
          <xdr:cNvSpPr>
            <a:spLocks/>
          </xdr:cNvSpPr>
        </xdr:nvSpPr>
        <xdr:spPr>
          <a:xfrm>
            <a:off x="707" y="1154"/>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37"/>
          <xdr:cNvSpPr>
            <a:spLocks/>
          </xdr:cNvSpPr>
        </xdr:nvSpPr>
        <xdr:spPr>
          <a:xfrm>
            <a:off x="563" y="1081"/>
            <a:ext cx="0" cy="8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Line 38"/>
          <xdr:cNvSpPr>
            <a:spLocks/>
          </xdr:cNvSpPr>
        </xdr:nvSpPr>
        <xdr:spPr>
          <a:xfrm flipV="1">
            <a:off x="564" y="1166"/>
            <a:ext cx="1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Line 39"/>
          <xdr:cNvSpPr>
            <a:spLocks/>
          </xdr:cNvSpPr>
        </xdr:nvSpPr>
        <xdr:spPr>
          <a:xfrm>
            <a:off x="552" y="1174"/>
            <a:ext cx="12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Line 40"/>
          <xdr:cNvSpPr>
            <a:spLocks/>
          </xdr:cNvSpPr>
        </xdr:nvSpPr>
        <xdr:spPr>
          <a:xfrm>
            <a:off x="698" y="1166"/>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Line 41"/>
          <xdr:cNvSpPr>
            <a:spLocks/>
          </xdr:cNvSpPr>
        </xdr:nvSpPr>
        <xdr:spPr>
          <a:xfrm>
            <a:off x="681" y="1174"/>
            <a:ext cx="0"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42"/>
          <xdr:cNvSpPr>
            <a:spLocks/>
          </xdr:cNvSpPr>
        </xdr:nvSpPr>
        <xdr:spPr>
          <a:xfrm>
            <a:off x="723" y="938"/>
            <a:ext cx="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43"/>
          <xdr:cNvSpPr>
            <a:spLocks/>
          </xdr:cNvSpPr>
        </xdr:nvSpPr>
        <xdr:spPr>
          <a:xfrm>
            <a:off x="442" y="1180"/>
            <a:ext cx="418"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44"/>
          <xdr:cNvSpPr>
            <a:spLocks/>
          </xdr:cNvSpPr>
        </xdr:nvSpPr>
        <xdr:spPr>
          <a:xfrm flipH="1">
            <a:off x="549" y="962"/>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45"/>
          <xdr:cNvSpPr>
            <a:spLocks/>
          </xdr:cNvSpPr>
        </xdr:nvSpPr>
        <xdr:spPr>
          <a:xfrm flipH="1">
            <a:off x="560" y="947"/>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Line 46"/>
          <xdr:cNvSpPr>
            <a:spLocks/>
          </xdr:cNvSpPr>
        </xdr:nvSpPr>
        <xdr:spPr>
          <a:xfrm flipH="1">
            <a:off x="552" y="1065"/>
            <a:ext cx="1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47"/>
          <xdr:cNvSpPr>
            <a:spLocks/>
          </xdr:cNvSpPr>
        </xdr:nvSpPr>
        <xdr:spPr>
          <a:xfrm flipH="1">
            <a:off x="564" y="1081"/>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11</xdr:row>
      <xdr:rowOff>0</xdr:rowOff>
    </xdr:from>
    <xdr:to>
      <xdr:col>3</xdr:col>
      <xdr:colOff>0</xdr:colOff>
      <xdr:row>11</xdr:row>
      <xdr:rowOff>0</xdr:rowOff>
    </xdr:to>
    <xdr:sp>
      <xdr:nvSpPr>
        <xdr:cNvPr id="48" name="Line 48"/>
        <xdr:cNvSpPr>
          <a:spLocks/>
        </xdr:cNvSpPr>
      </xdr:nvSpPr>
      <xdr:spPr>
        <a:xfrm>
          <a:off x="4667250"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49" name="Line 49"/>
        <xdr:cNvSpPr>
          <a:spLocks/>
        </xdr:cNvSpPr>
      </xdr:nvSpPr>
      <xdr:spPr>
        <a:xfrm>
          <a:off x="4667250"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50" name="Line 50"/>
        <xdr:cNvSpPr>
          <a:spLocks/>
        </xdr:cNvSpPr>
      </xdr:nvSpPr>
      <xdr:spPr>
        <a:xfrm>
          <a:off x="4667250"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grpSp>
      <xdr:nvGrpSpPr>
        <xdr:cNvPr id="51" name="Group 51"/>
        <xdr:cNvGrpSpPr>
          <a:grpSpLocks/>
        </xdr:cNvGrpSpPr>
      </xdr:nvGrpSpPr>
      <xdr:grpSpPr>
        <a:xfrm>
          <a:off x="4667250" y="2543175"/>
          <a:ext cx="0" cy="0"/>
          <a:chOff x="599" y="877"/>
          <a:chExt cx="132" cy="169"/>
        </a:xfrm>
        <a:solidFill>
          <a:srgbClr val="FFFFFF"/>
        </a:solidFill>
      </xdr:grpSpPr>
      <xdr:sp>
        <xdr:nvSpPr>
          <xdr:cNvPr id="52" name="AutoShape 52"/>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AutoShape 53"/>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11</xdr:row>
      <xdr:rowOff>0</xdr:rowOff>
    </xdr:from>
    <xdr:to>
      <xdr:col>3</xdr:col>
      <xdr:colOff>0</xdr:colOff>
      <xdr:row>11</xdr:row>
      <xdr:rowOff>0</xdr:rowOff>
    </xdr:to>
    <xdr:grpSp>
      <xdr:nvGrpSpPr>
        <xdr:cNvPr id="54" name="Group 54"/>
        <xdr:cNvGrpSpPr>
          <a:grpSpLocks/>
        </xdr:cNvGrpSpPr>
      </xdr:nvGrpSpPr>
      <xdr:grpSpPr>
        <a:xfrm>
          <a:off x="4667250" y="2543175"/>
          <a:ext cx="0" cy="0"/>
          <a:chOff x="442" y="872"/>
          <a:chExt cx="418" cy="310"/>
        </a:xfrm>
        <a:solidFill>
          <a:srgbClr val="FFFFFF"/>
        </a:solidFill>
      </xdr:grpSpPr>
      <xdr:grpSp>
        <xdr:nvGrpSpPr>
          <xdr:cNvPr id="55" name="Group 55"/>
          <xdr:cNvGrpSpPr>
            <a:grpSpLocks/>
          </xdr:cNvGrpSpPr>
        </xdr:nvGrpSpPr>
        <xdr:grpSpPr>
          <a:xfrm>
            <a:off x="572" y="908"/>
            <a:ext cx="147" cy="212"/>
            <a:chOff x="534" y="647"/>
            <a:chExt cx="178" cy="223"/>
          </a:xfrm>
          <a:solidFill>
            <a:srgbClr val="FFFFFF"/>
          </a:solidFill>
        </xdr:grpSpPr>
        <xdr:grpSp>
          <xdr:nvGrpSpPr>
            <xdr:cNvPr id="56" name="Group 56"/>
            <xdr:cNvGrpSpPr>
              <a:grpSpLocks/>
            </xdr:cNvGrpSpPr>
          </xdr:nvGrpSpPr>
          <xdr:grpSpPr>
            <a:xfrm>
              <a:off x="534" y="647"/>
              <a:ext cx="178" cy="109"/>
              <a:chOff x="534" y="647"/>
              <a:chExt cx="233" cy="180"/>
            </a:xfrm>
            <a:solidFill>
              <a:srgbClr val="FFFFFF"/>
            </a:solidFill>
          </xdr:grpSpPr>
          <xdr:sp>
            <xdr:nvSpPr>
              <xdr:cNvPr id="57" name="Rectangle 57"/>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Rectangle 58"/>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Rectangle 59"/>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Rectangle 60"/>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Rectangle 61"/>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Rectangle 62"/>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3" name="Group 63"/>
            <xdr:cNvGrpSpPr>
              <a:grpSpLocks/>
            </xdr:cNvGrpSpPr>
          </xdr:nvGrpSpPr>
          <xdr:grpSpPr>
            <a:xfrm flipV="1">
              <a:off x="534" y="761"/>
              <a:ext cx="178" cy="109"/>
              <a:chOff x="534" y="647"/>
              <a:chExt cx="233" cy="180"/>
            </a:xfrm>
            <a:solidFill>
              <a:srgbClr val="FFFFFF"/>
            </a:solidFill>
          </xdr:grpSpPr>
          <xdr:sp>
            <xdr:nvSpPr>
              <xdr:cNvPr id="64" name="Rectangle 64"/>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Rectangle 65"/>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Rectangle 66"/>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Rectangle 67"/>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Rectangle 68"/>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Rectangle 69"/>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70" name="Line 70"/>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71"/>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Line 72"/>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Line 73"/>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4" name="Line 74"/>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Line 75"/>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Line 76"/>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7" name="Line 77"/>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8" name="Line 78"/>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Line 79"/>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80"/>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Line 81"/>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Line 82"/>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Line 83"/>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Line 84"/>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Line 85"/>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Line 86"/>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Line 87"/>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Line 88"/>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Line 89"/>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Line 90"/>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1" name="Line 91"/>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Line 92"/>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Line 93"/>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4" name="Line 94"/>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Line 95"/>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Line 96"/>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7" name="Line 97"/>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Line 98"/>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9" name="Line 99"/>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00" name="Line 100"/>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11</xdr:row>
      <xdr:rowOff>0</xdr:rowOff>
    </xdr:from>
    <xdr:to>
      <xdr:col>3</xdr:col>
      <xdr:colOff>0</xdr:colOff>
      <xdr:row>11</xdr:row>
      <xdr:rowOff>0</xdr:rowOff>
    </xdr:to>
    <xdr:sp>
      <xdr:nvSpPr>
        <xdr:cNvPr id="101" name="Line 101"/>
        <xdr:cNvSpPr>
          <a:spLocks/>
        </xdr:cNvSpPr>
      </xdr:nvSpPr>
      <xdr:spPr>
        <a:xfrm>
          <a:off x="4667250"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02" name="Line 102"/>
        <xdr:cNvSpPr>
          <a:spLocks/>
        </xdr:cNvSpPr>
      </xdr:nvSpPr>
      <xdr:spPr>
        <a:xfrm>
          <a:off x="4667250"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03" name="Line 103"/>
        <xdr:cNvSpPr>
          <a:spLocks/>
        </xdr:cNvSpPr>
      </xdr:nvSpPr>
      <xdr:spPr>
        <a:xfrm>
          <a:off x="4667250"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grpSp>
      <xdr:nvGrpSpPr>
        <xdr:cNvPr id="104" name="Group 104"/>
        <xdr:cNvGrpSpPr>
          <a:grpSpLocks/>
        </xdr:cNvGrpSpPr>
      </xdr:nvGrpSpPr>
      <xdr:grpSpPr>
        <a:xfrm>
          <a:off x="4667250" y="2543175"/>
          <a:ext cx="0" cy="0"/>
          <a:chOff x="599" y="877"/>
          <a:chExt cx="132" cy="169"/>
        </a:xfrm>
        <a:solidFill>
          <a:srgbClr val="FFFFFF"/>
        </a:solidFill>
      </xdr:grpSpPr>
      <xdr:sp>
        <xdr:nvSpPr>
          <xdr:cNvPr id="105" name="AutoShape 105"/>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6" name="AutoShape 106"/>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11</xdr:row>
      <xdr:rowOff>0</xdr:rowOff>
    </xdr:from>
    <xdr:to>
      <xdr:col>3</xdr:col>
      <xdr:colOff>0</xdr:colOff>
      <xdr:row>11</xdr:row>
      <xdr:rowOff>0</xdr:rowOff>
    </xdr:to>
    <xdr:grpSp>
      <xdr:nvGrpSpPr>
        <xdr:cNvPr id="107" name="Group 107"/>
        <xdr:cNvGrpSpPr>
          <a:grpSpLocks/>
        </xdr:cNvGrpSpPr>
      </xdr:nvGrpSpPr>
      <xdr:grpSpPr>
        <a:xfrm>
          <a:off x="4667250" y="2543175"/>
          <a:ext cx="0" cy="0"/>
          <a:chOff x="442" y="872"/>
          <a:chExt cx="418" cy="310"/>
        </a:xfrm>
        <a:solidFill>
          <a:srgbClr val="FFFFFF"/>
        </a:solidFill>
      </xdr:grpSpPr>
      <xdr:grpSp>
        <xdr:nvGrpSpPr>
          <xdr:cNvPr id="108" name="Group 108"/>
          <xdr:cNvGrpSpPr>
            <a:grpSpLocks/>
          </xdr:cNvGrpSpPr>
        </xdr:nvGrpSpPr>
        <xdr:grpSpPr>
          <a:xfrm>
            <a:off x="572" y="908"/>
            <a:ext cx="147" cy="212"/>
            <a:chOff x="534" y="647"/>
            <a:chExt cx="178" cy="223"/>
          </a:xfrm>
          <a:solidFill>
            <a:srgbClr val="FFFFFF"/>
          </a:solidFill>
        </xdr:grpSpPr>
        <xdr:grpSp>
          <xdr:nvGrpSpPr>
            <xdr:cNvPr id="109" name="Group 109"/>
            <xdr:cNvGrpSpPr>
              <a:grpSpLocks/>
            </xdr:cNvGrpSpPr>
          </xdr:nvGrpSpPr>
          <xdr:grpSpPr>
            <a:xfrm>
              <a:off x="534" y="647"/>
              <a:ext cx="178" cy="109"/>
              <a:chOff x="534" y="647"/>
              <a:chExt cx="233" cy="180"/>
            </a:xfrm>
            <a:solidFill>
              <a:srgbClr val="FFFFFF"/>
            </a:solidFill>
          </xdr:grpSpPr>
          <xdr:sp>
            <xdr:nvSpPr>
              <xdr:cNvPr id="110" name="Rectangle 110"/>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1" name="Rectangle 111"/>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2" name="Rectangle 112"/>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3" name="Rectangle 113"/>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4" name="Rectangle 114"/>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5" name="Rectangle 115"/>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16" name="Group 116"/>
            <xdr:cNvGrpSpPr>
              <a:grpSpLocks/>
            </xdr:cNvGrpSpPr>
          </xdr:nvGrpSpPr>
          <xdr:grpSpPr>
            <a:xfrm flipV="1">
              <a:off x="534" y="761"/>
              <a:ext cx="178" cy="109"/>
              <a:chOff x="534" y="647"/>
              <a:chExt cx="233" cy="180"/>
            </a:xfrm>
            <a:solidFill>
              <a:srgbClr val="FFFFFF"/>
            </a:solidFill>
          </xdr:grpSpPr>
          <xdr:sp>
            <xdr:nvSpPr>
              <xdr:cNvPr id="117" name="Rectangle 117"/>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8" name="Rectangle 118"/>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9" name="Rectangle 119"/>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0" name="Rectangle 120"/>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1" name="Rectangle 121"/>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2" name="Rectangle 122"/>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23" name="Line 123"/>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4" name="Line 124"/>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Line 125"/>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6" name="Line 126"/>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7" name="Line 127"/>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Line 128"/>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9" name="Line 129"/>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0" name="Line 130"/>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Line 131"/>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Line 132"/>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Line 133"/>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Line 134"/>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5" name="Line 135"/>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6" name="Line 136"/>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Line 137"/>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8" name="Line 138"/>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9" name="Line 139"/>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0" name="Line 140"/>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1" name="Line 141"/>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2" name="Line 142"/>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Line 143"/>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4" name="Line 144"/>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5" name="Line 145"/>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6" name="Line 146"/>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7" name="Line 147"/>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8" name="Line 148"/>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Line 149"/>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0" name="Line 150"/>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1" name="Line 151"/>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2" name="Line 152"/>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3" name="Line 153"/>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11</xdr:row>
      <xdr:rowOff>0</xdr:rowOff>
    </xdr:from>
    <xdr:to>
      <xdr:col>3</xdr:col>
      <xdr:colOff>0</xdr:colOff>
      <xdr:row>11</xdr:row>
      <xdr:rowOff>0</xdr:rowOff>
    </xdr:to>
    <xdr:sp>
      <xdr:nvSpPr>
        <xdr:cNvPr id="154" name="Line 154"/>
        <xdr:cNvSpPr>
          <a:spLocks/>
        </xdr:cNvSpPr>
      </xdr:nvSpPr>
      <xdr:spPr>
        <a:xfrm>
          <a:off x="4667250" y="2543175"/>
          <a:ext cx="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55" name="Line 155"/>
        <xdr:cNvSpPr>
          <a:spLocks/>
        </xdr:cNvSpPr>
      </xdr:nvSpPr>
      <xdr:spPr>
        <a:xfrm>
          <a:off x="4667250" y="2543175"/>
          <a:ext cx="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56" name="Line 156"/>
        <xdr:cNvSpPr>
          <a:spLocks/>
        </xdr:cNvSpPr>
      </xdr:nvSpPr>
      <xdr:spPr>
        <a:xfrm>
          <a:off x="4667250" y="2543175"/>
          <a:ext cx="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grpSp>
      <xdr:nvGrpSpPr>
        <xdr:cNvPr id="157" name="Group 157"/>
        <xdr:cNvGrpSpPr>
          <a:grpSpLocks/>
        </xdr:cNvGrpSpPr>
      </xdr:nvGrpSpPr>
      <xdr:grpSpPr>
        <a:xfrm>
          <a:off x="4667250" y="2543175"/>
          <a:ext cx="0" cy="0"/>
          <a:chOff x="599" y="877"/>
          <a:chExt cx="132" cy="169"/>
        </a:xfrm>
        <a:solidFill>
          <a:srgbClr val="FFFFFF"/>
        </a:solidFill>
      </xdr:grpSpPr>
      <xdr:sp>
        <xdr:nvSpPr>
          <xdr:cNvPr id="158" name="AutoShape 158"/>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9" name="AutoShape 159"/>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11</xdr:row>
      <xdr:rowOff>0</xdr:rowOff>
    </xdr:from>
    <xdr:to>
      <xdr:col>3</xdr:col>
      <xdr:colOff>0</xdr:colOff>
      <xdr:row>11</xdr:row>
      <xdr:rowOff>0</xdr:rowOff>
    </xdr:to>
    <xdr:sp>
      <xdr:nvSpPr>
        <xdr:cNvPr id="160" name="Line 160"/>
        <xdr:cNvSpPr>
          <a:spLocks/>
        </xdr:cNvSpPr>
      </xdr:nvSpPr>
      <xdr:spPr>
        <a:xfrm>
          <a:off x="4667250"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61" name="Line 161"/>
        <xdr:cNvSpPr>
          <a:spLocks/>
        </xdr:cNvSpPr>
      </xdr:nvSpPr>
      <xdr:spPr>
        <a:xfrm>
          <a:off x="4667250"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62" name="Line 162"/>
        <xdr:cNvSpPr>
          <a:spLocks/>
        </xdr:cNvSpPr>
      </xdr:nvSpPr>
      <xdr:spPr>
        <a:xfrm flipH="1">
          <a:off x="4667250" y="2543175"/>
          <a:ext cx="0" cy="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grpSp>
      <xdr:nvGrpSpPr>
        <xdr:cNvPr id="163" name="Group 163"/>
        <xdr:cNvGrpSpPr>
          <a:grpSpLocks/>
        </xdr:cNvGrpSpPr>
      </xdr:nvGrpSpPr>
      <xdr:grpSpPr>
        <a:xfrm>
          <a:off x="4667250" y="2543175"/>
          <a:ext cx="0" cy="0"/>
          <a:chOff x="442" y="872"/>
          <a:chExt cx="418" cy="310"/>
        </a:xfrm>
        <a:solidFill>
          <a:srgbClr val="FFFFFF"/>
        </a:solidFill>
      </xdr:grpSpPr>
      <xdr:grpSp>
        <xdr:nvGrpSpPr>
          <xdr:cNvPr id="164" name="Group 164"/>
          <xdr:cNvGrpSpPr>
            <a:grpSpLocks/>
          </xdr:cNvGrpSpPr>
        </xdr:nvGrpSpPr>
        <xdr:grpSpPr>
          <a:xfrm>
            <a:off x="572" y="908"/>
            <a:ext cx="147" cy="212"/>
            <a:chOff x="534" y="647"/>
            <a:chExt cx="178" cy="223"/>
          </a:xfrm>
          <a:solidFill>
            <a:srgbClr val="FFFFFF"/>
          </a:solidFill>
        </xdr:grpSpPr>
        <xdr:grpSp>
          <xdr:nvGrpSpPr>
            <xdr:cNvPr id="165" name="Group 165"/>
            <xdr:cNvGrpSpPr>
              <a:grpSpLocks/>
            </xdr:cNvGrpSpPr>
          </xdr:nvGrpSpPr>
          <xdr:grpSpPr>
            <a:xfrm>
              <a:off x="534" y="647"/>
              <a:ext cx="178" cy="109"/>
              <a:chOff x="534" y="647"/>
              <a:chExt cx="233" cy="180"/>
            </a:xfrm>
            <a:solidFill>
              <a:srgbClr val="FFFFFF"/>
            </a:solidFill>
          </xdr:grpSpPr>
          <xdr:sp>
            <xdr:nvSpPr>
              <xdr:cNvPr id="166" name="Rectangle 166"/>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7" name="Rectangle 167"/>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8" name="Rectangle 168"/>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9" name="Rectangle 169"/>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0" name="Rectangle 170"/>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1" name="Rectangle 171"/>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72" name="Group 172"/>
            <xdr:cNvGrpSpPr>
              <a:grpSpLocks/>
            </xdr:cNvGrpSpPr>
          </xdr:nvGrpSpPr>
          <xdr:grpSpPr>
            <a:xfrm flipV="1">
              <a:off x="534" y="761"/>
              <a:ext cx="178" cy="109"/>
              <a:chOff x="534" y="647"/>
              <a:chExt cx="233" cy="180"/>
            </a:xfrm>
            <a:solidFill>
              <a:srgbClr val="FFFFFF"/>
            </a:solidFill>
          </xdr:grpSpPr>
          <xdr:sp>
            <xdr:nvSpPr>
              <xdr:cNvPr id="173" name="Rectangle 173"/>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4" name="Rectangle 174"/>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5" name="Rectangle 175"/>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6" name="Rectangle 176"/>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7" name="Rectangle 177"/>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8" name="Rectangle 178"/>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79" name="Line 179"/>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0" name="Line 180"/>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1" name="Line 181"/>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2" name="Line 182"/>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3" name="Line 183"/>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4" name="Line 184"/>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5" name="Line 185"/>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6" name="Line 186"/>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7" name="Line 187"/>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8" name="Line 188"/>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9" name="Line 189"/>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0" name="Line 190"/>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1" name="Line 191"/>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2" name="Line 192"/>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3" name="Line 193"/>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4" name="Line 194"/>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5" name="Line 195"/>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6" name="Line 196"/>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7" name="Line 197"/>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8" name="Line 198"/>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9" name="Line 199"/>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0" name="Line 200"/>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1" name="Line 201"/>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2" name="Line 202"/>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3" name="Line 203"/>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4" name="Line 204"/>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5" name="Line 205"/>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6" name="Line 206"/>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7" name="Line 207"/>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8" name="Line 208"/>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9" name="Line 209"/>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11</xdr:row>
      <xdr:rowOff>0</xdr:rowOff>
    </xdr:from>
    <xdr:to>
      <xdr:col>3</xdr:col>
      <xdr:colOff>0</xdr:colOff>
      <xdr:row>11</xdr:row>
      <xdr:rowOff>0</xdr:rowOff>
    </xdr:to>
    <xdr:sp>
      <xdr:nvSpPr>
        <xdr:cNvPr id="210" name="Oval 210"/>
        <xdr:cNvSpPr>
          <a:spLocks/>
        </xdr:cNvSpPr>
      </xdr:nvSpPr>
      <xdr:spPr>
        <a:xfrm>
          <a:off x="4667250" y="2543175"/>
          <a:ext cx="0" cy="0"/>
        </a:xfrm>
        <a:prstGeom prst="ellipse">
          <a:avLst/>
        </a:prstGeom>
        <a:solidFill>
          <a:srgbClr val="FFFFFF"/>
        </a:solid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211" name="Line 211"/>
        <xdr:cNvSpPr>
          <a:spLocks/>
        </xdr:cNvSpPr>
      </xdr:nvSpPr>
      <xdr:spPr>
        <a:xfrm>
          <a:off x="4667250"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212" name="Line 212"/>
        <xdr:cNvSpPr>
          <a:spLocks/>
        </xdr:cNvSpPr>
      </xdr:nvSpPr>
      <xdr:spPr>
        <a:xfrm>
          <a:off x="4667250"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213" name="Line 213"/>
        <xdr:cNvSpPr>
          <a:spLocks/>
        </xdr:cNvSpPr>
      </xdr:nvSpPr>
      <xdr:spPr>
        <a:xfrm>
          <a:off x="4667250"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214" name="Rectangle 214"/>
        <xdr:cNvSpPr>
          <a:spLocks/>
        </xdr:cNvSpPr>
      </xdr:nvSpPr>
      <xdr:spPr>
        <a:xfrm>
          <a:off x="4667250" y="254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Why do all of these formulas refer back to B87 =&gt; seems like it should progress with coil</a:t>
          </a:r>
        </a:p>
      </xdr:txBody>
    </xdr:sp>
    <xdr:clientData/>
  </xdr:twoCellAnchor>
  <xdr:twoCellAnchor>
    <xdr:from>
      <xdr:col>3</xdr:col>
      <xdr:colOff>0</xdr:colOff>
      <xdr:row>11</xdr:row>
      <xdr:rowOff>0</xdr:rowOff>
    </xdr:from>
    <xdr:to>
      <xdr:col>3</xdr:col>
      <xdr:colOff>0</xdr:colOff>
      <xdr:row>11</xdr:row>
      <xdr:rowOff>0</xdr:rowOff>
    </xdr:to>
    <xdr:sp>
      <xdr:nvSpPr>
        <xdr:cNvPr id="215" name="Line 215"/>
        <xdr:cNvSpPr>
          <a:spLocks/>
        </xdr:cNvSpPr>
      </xdr:nvSpPr>
      <xdr:spPr>
        <a:xfrm flipV="1">
          <a:off x="4667250" y="25431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9</xdr:col>
      <xdr:colOff>276225</xdr:colOff>
      <xdr:row>53</xdr:row>
      <xdr:rowOff>85725</xdr:rowOff>
    </xdr:to>
    <xdr:pic>
      <xdr:nvPicPr>
        <xdr:cNvPr id="1" name="Picture 1"/>
        <xdr:cNvPicPr preferRelativeResize="1">
          <a:picLocks noChangeAspect="1"/>
        </xdr:cNvPicPr>
      </xdr:nvPicPr>
      <xdr:blipFill>
        <a:blip r:embed="rId1"/>
        <a:stretch>
          <a:fillRect/>
        </a:stretch>
      </xdr:blipFill>
      <xdr:spPr>
        <a:xfrm>
          <a:off x="323850" y="2381250"/>
          <a:ext cx="5448300" cy="7048500"/>
        </a:xfrm>
        <a:prstGeom prst="rect">
          <a:avLst/>
        </a:prstGeom>
        <a:noFill/>
        <a:ln w="9525" cmpd="sng">
          <a:noFill/>
        </a:ln>
      </xdr:spPr>
    </xdr:pic>
    <xdr:clientData/>
  </xdr:twoCellAnchor>
  <xdr:twoCellAnchor editAs="oneCell">
    <xdr:from>
      <xdr:col>10</xdr:col>
      <xdr:colOff>0</xdr:colOff>
      <xdr:row>10</xdr:row>
      <xdr:rowOff>0</xdr:rowOff>
    </xdr:from>
    <xdr:to>
      <xdr:col>19</xdr:col>
      <xdr:colOff>19050</xdr:colOff>
      <xdr:row>54</xdr:row>
      <xdr:rowOff>0</xdr:rowOff>
    </xdr:to>
    <xdr:pic>
      <xdr:nvPicPr>
        <xdr:cNvPr id="2" name="Picture 2"/>
        <xdr:cNvPicPr preferRelativeResize="1">
          <a:picLocks noChangeAspect="1"/>
        </xdr:cNvPicPr>
      </xdr:nvPicPr>
      <xdr:blipFill>
        <a:blip r:embed="rId2"/>
        <a:stretch>
          <a:fillRect/>
        </a:stretch>
      </xdr:blipFill>
      <xdr:spPr>
        <a:xfrm>
          <a:off x="6105525" y="2381250"/>
          <a:ext cx="5505450" cy="7124700"/>
        </a:xfrm>
        <a:prstGeom prst="rect">
          <a:avLst/>
        </a:prstGeom>
        <a:noFill/>
        <a:ln w="9525" cmpd="sng">
          <a:noFill/>
        </a:ln>
      </xdr:spPr>
    </xdr:pic>
    <xdr:clientData/>
  </xdr:twoCellAnchor>
  <xdr:twoCellAnchor editAs="oneCell">
    <xdr:from>
      <xdr:col>1</xdr:col>
      <xdr:colOff>0</xdr:colOff>
      <xdr:row>55</xdr:row>
      <xdr:rowOff>19050</xdr:rowOff>
    </xdr:from>
    <xdr:to>
      <xdr:col>9</xdr:col>
      <xdr:colOff>295275</xdr:colOff>
      <xdr:row>98</xdr:row>
      <xdr:rowOff>123825</xdr:rowOff>
    </xdr:to>
    <xdr:pic>
      <xdr:nvPicPr>
        <xdr:cNvPr id="3" name="Picture 3"/>
        <xdr:cNvPicPr preferRelativeResize="1">
          <a:picLocks noChangeAspect="1"/>
        </xdr:cNvPicPr>
      </xdr:nvPicPr>
      <xdr:blipFill>
        <a:blip r:embed="rId3"/>
        <a:stretch>
          <a:fillRect/>
        </a:stretch>
      </xdr:blipFill>
      <xdr:spPr>
        <a:xfrm>
          <a:off x="323850" y="9686925"/>
          <a:ext cx="5467350" cy="7067550"/>
        </a:xfrm>
        <a:prstGeom prst="rect">
          <a:avLst/>
        </a:prstGeom>
        <a:noFill/>
        <a:ln w="9525" cmpd="sng">
          <a:noFill/>
        </a:ln>
      </xdr:spPr>
    </xdr:pic>
    <xdr:clientData/>
  </xdr:twoCellAnchor>
  <xdr:twoCellAnchor editAs="oneCell">
    <xdr:from>
      <xdr:col>10</xdr:col>
      <xdr:colOff>0</xdr:colOff>
      <xdr:row>55</xdr:row>
      <xdr:rowOff>0</xdr:rowOff>
    </xdr:from>
    <xdr:to>
      <xdr:col>18</xdr:col>
      <xdr:colOff>581025</xdr:colOff>
      <xdr:row>98</xdr:row>
      <xdr:rowOff>95250</xdr:rowOff>
    </xdr:to>
    <xdr:pic>
      <xdr:nvPicPr>
        <xdr:cNvPr id="4" name="Picture 4"/>
        <xdr:cNvPicPr preferRelativeResize="1">
          <a:picLocks noChangeAspect="1"/>
        </xdr:cNvPicPr>
      </xdr:nvPicPr>
      <xdr:blipFill>
        <a:blip r:embed="rId4"/>
        <a:stretch>
          <a:fillRect/>
        </a:stretch>
      </xdr:blipFill>
      <xdr:spPr>
        <a:xfrm>
          <a:off x="6105525" y="9667875"/>
          <a:ext cx="5457825" cy="7058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eb\ncsx.pppl.gov\SystemsEngineering\2007-ETC\NCSX%20Risk%20Register_R9-R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B_DATA_"/>
      <sheetName val="Risk Register"/>
      <sheetName val="Consequences"/>
      <sheetName val="Likelihood"/>
      <sheetName val="Risk Level Matrix"/>
      <sheetName val="Escalation Ris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42"/>
  <sheetViews>
    <sheetView workbookViewId="0" topLeftCell="A1">
      <selection activeCell="B20" sqref="B20"/>
    </sheetView>
  </sheetViews>
  <sheetFormatPr defaultColWidth="9.140625" defaultRowHeight="12.75"/>
  <cols>
    <col min="1" max="1" width="11.421875" style="44" customWidth="1"/>
    <col min="2" max="2" width="76.421875" style="36" customWidth="1"/>
    <col min="3" max="16384" width="9.140625" style="36" customWidth="1"/>
  </cols>
  <sheetData>
    <row r="1" spans="1:2" ht="20.25">
      <c r="A1" s="34" t="s">
        <v>6</v>
      </c>
      <c r="B1" s="35"/>
    </row>
    <row r="2" spans="1:2" ht="12" customHeight="1">
      <c r="A2" s="37"/>
      <c r="B2" s="38"/>
    </row>
    <row r="3" spans="1:2" s="8" customFormat="1" ht="15.75">
      <c r="A3" s="49" t="s">
        <v>16</v>
      </c>
      <c r="B3" s="39"/>
    </row>
    <row r="4" spans="1:2" s="8" customFormat="1" ht="15.75">
      <c r="A4" s="49" t="s">
        <v>17</v>
      </c>
      <c r="B4" s="39"/>
    </row>
    <row r="5" spans="1:2" s="8" customFormat="1" ht="15.75">
      <c r="A5" s="49" t="s">
        <v>58</v>
      </c>
      <c r="B5" s="39"/>
    </row>
    <row r="6" spans="1:2" s="8" customFormat="1" ht="15.75">
      <c r="A6" s="47" t="s">
        <v>18</v>
      </c>
      <c r="B6" s="51"/>
    </row>
    <row r="7" spans="1:2" s="8" customFormat="1" ht="15.75">
      <c r="A7" s="47" t="s">
        <v>66</v>
      </c>
      <c r="B7" s="51"/>
    </row>
    <row r="8" spans="1:2" s="8" customFormat="1" ht="15.75">
      <c r="A8" s="47" t="s">
        <v>60</v>
      </c>
      <c r="B8" s="51"/>
    </row>
    <row r="9" spans="1:2" s="8" customFormat="1" ht="15.75">
      <c r="A9" s="49" t="s">
        <v>61</v>
      </c>
      <c r="B9" s="39"/>
    </row>
    <row r="10" spans="1:2" ht="12.75">
      <c r="A10" s="37"/>
      <c r="B10" s="40"/>
    </row>
    <row r="11" spans="1:2" ht="12.75">
      <c r="A11" s="37" t="s">
        <v>0</v>
      </c>
      <c r="B11" s="40"/>
    </row>
    <row r="12" spans="1:6" ht="122.25" customHeight="1">
      <c r="A12" s="37"/>
      <c r="B12" s="50" t="s">
        <v>59</v>
      </c>
      <c r="C12" s="41"/>
      <c r="D12" s="41"/>
      <c r="E12" s="41"/>
      <c r="F12" s="41"/>
    </row>
    <row r="13" spans="1:2" ht="12.75">
      <c r="A13" s="37" t="s">
        <v>7</v>
      </c>
      <c r="B13" s="40"/>
    </row>
    <row r="14" spans="1:2" ht="12.75">
      <c r="A14" s="37"/>
      <c r="B14" s="40" t="s">
        <v>8</v>
      </c>
    </row>
    <row r="15" spans="1:2" ht="12.75">
      <c r="A15" s="37"/>
      <c r="B15" s="40"/>
    </row>
    <row r="16" spans="1:2" ht="12.75">
      <c r="A16" s="37" t="s">
        <v>185</v>
      </c>
      <c r="B16" s="40"/>
    </row>
    <row r="17" spans="1:2" ht="12.75">
      <c r="A17" s="37"/>
      <c r="B17" s="101" t="s">
        <v>184</v>
      </c>
    </row>
    <row r="18" spans="1:2" ht="12.75">
      <c r="A18" s="37"/>
      <c r="B18" s="101" t="s">
        <v>186</v>
      </c>
    </row>
    <row r="19" spans="1:2" ht="12.75">
      <c r="A19" s="37" t="s">
        <v>9</v>
      </c>
      <c r="B19" s="40"/>
    </row>
    <row r="20" spans="1:2" s="96" customFormat="1" ht="12.75">
      <c r="A20" s="94"/>
      <c r="B20" s="95" t="s">
        <v>10</v>
      </c>
    </row>
    <row r="21" spans="1:2" s="96" customFormat="1" ht="12.75">
      <c r="A21" s="94"/>
      <c r="B21" s="95" t="s">
        <v>67</v>
      </c>
    </row>
    <row r="22" spans="1:2" s="96" customFormat="1" ht="12.75">
      <c r="A22" s="94"/>
      <c r="B22" s="97"/>
    </row>
    <row r="23" spans="1:2" s="96" customFormat="1" ht="12.75">
      <c r="A23" s="94"/>
      <c r="B23" s="97"/>
    </row>
    <row r="24" spans="1:2" s="96" customFormat="1" ht="12.75">
      <c r="A24" s="94"/>
      <c r="B24" s="95" t="s">
        <v>10</v>
      </c>
    </row>
    <row r="25" spans="1:2" s="96" customFormat="1" ht="12.75">
      <c r="A25" s="94"/>
      <c r="B25" s="95" t="s">
        <v>68</v>
      </c>
    </row>
    <row r="26" spans="1:2" s="96" customFormat="1" ht="12.75">
      <c r="A26" s="94"/>
      <c r="B26" s="97"/>
    </row>
    <row r="27" spans="1:2" s="96" customFormat="1" ht="12.75">
      <c r="A27" s="94"/>
      <c r="B27" s="97"/>
    </row>
    <row r="28" spans="1:2" s="96" customFormat="1" ht="12.75">
      <c r="A28" s="94"/>
      <c r="B28" s="95" t="s">
        <v>10</v>
      </c>
    </row>
    <row r="29" spans="1:2" s="96" customFormat="1" ht="12.75">
      <c r="A29" s="94"/>
      <c r="B29" s="97" t="s">
        <v>11</v>
      </c>
    </row>
    <row r="30" spans="1:2" s="96" customFormat="1" ht="12.75">
      <c r="A30" s="94"/>
      <c r="B30" s="97"/>
    </row>
    <row r="31" spans="1:2" s="96" customFormat="1" ht="12.75">
      <c r="A31" s="94"/>
      <c r="B31" s="97"/>
    </row>
    <row r="32" spans="1:5" s="96" customFormat="1" ht="12.75">
      <c r="A32" s="94"/>
      <c r="B32" s="95" t="s">
        <v>10</v>
      </c>
      <c r="E32" s="98" t="s">
        <v>56</v>
      </c>
    </row>
    <row r="33" spans="1:2" s="96" customFormat="1" ht="12.75">
      <c r="A33" s="94"/>
      <c r="B33" s="95" t="s">
        <v>69</v>
      </c>
    </row>
    <row r="34" spans="1:2" ht="13.5" thickBot="1">
      <c r="A34" s="42"/>
      <c r="B34" s="43"/>
    </row>
    <row r="35" ht="12.75">
      <c r="B35" s="45"/>
    </row>
    <row r="36" ht="12.75">
      <c r="B36" s="45"/>
    </row>
    <row r="37" ht="12.75">
      <c r="B37" s="45"/>
    </row>
    <row r="38" ht="12.75">
      <c r="B38" s="45"/>
    </row>
    <row r="39" ht="12.75">
      <c r="B39" s="45"/>
    </row>
    <row r="40" ht="12.75">
      <c r="B40" s="45"/>
    </row>
    <row r="41" ht="12.75">
      <c r="B41" s="45"/>
    </row>
    <row r="42" ht="12.75">
      <c r="B42" s="45"/>
    </row>
  </sheetData>
  <printOptions/>
  <pageMargins left="0.75" right="0.43" top="1" bottom="1" header="0.5" footer="0.5"/>
  <pageSetup horizontalDpi="600" verticalDpi="600" orientation="portrait" scale="105"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J39"/>
  <sheetViews>
    <sheetView workbookViewId="0" topLeftCell="A1">
      <selection activeCell="C29" sqref="C29"/>
    </sheetView>
  </sheetViews>
  <sheetFormatPr defaultColWidth="9.140625" defaultRowHeight="12.75"/>
  <cols>
    <col min="1" max="1" width="4.8515625" style="0" customWidth="1"/>
    <col min="2" max="2" width="32.7109375" style="0" customWidth="1"/>
    <col min="3" max="3" width="9.7109375" style="0" bestFit="1" customWidth="1"/>
    <col min="4" max="4" width="10.57421875" style="0" bestFit="1" customWidth="1"/>
    <col min="5" max="5" width="10.57421875" style="3" bestFit="1" customWidth="1"/>
    <col min="6" max="6" width="22.7109375" style="3" customWidth="1"/>
    <col min="7" max="8" width="7.00390625" style="3" bestFit="1" customWidth="1"/>
    <col min="9" max="9" width="6.57421875" style="3" bestFit="1" customWidth="1"/>
    <col min="10" max="10" width="8.421875" style="3" customWidth="1"/>
    <col min="11" max="11" width="22.57421875" style="0" customWidth="1"/>
    <col min="12" max="12" width="6.140625" style="0" bestFit="1" customWidth="1"/>
    <col min="13" max="13" width="6.00390625" style="0" bestFit="1" customWidth="1"/>
    <col min="14" max="14" width="6.28125" style="0" bestFit="1" customWidth="1"/>
    <col min="15" max="15" width="6.421875" style="0" bestFit="1" customWidth="1"/>
    <col min="16" max="16" width="6.7109375" style="0" bestFit="1" customWidth="1"/>
    <col min="17" max="17" width="6.28125" style="0" bestFit="1" customWidth="1"/>
    <col min="18" max="18" width="6.140625" style="0" customWidth="1"/>
    <col min="19" max="19" width="6.421875" style="0" bestFit="1" customWidth="1"/>
    <col min="20" max="21" width="6.00390625" style="0" bestFit="1" customWidth="1"/>
    <col min="22" max="22" width="4.421875" style="0" bestFit="1" customWidth="1"/>
    <col min="23" max="23" width="6.00390625" style="0" bestFit="1" customWidth="1"/>
    <col min="24" max="24" width="3.57421875" style="0" bestFit="1" customWidth="1"/>
    <col min="25" max="25" width="3.8515625" style="0" customWidth="1"/>
    <col min="26" max="28" width="3.57421875" style="0" bestFit="1" customWidth="1"/>
    <col min="29" max="30" width="3.28125" style="0" customWidth="1"/>
    <col min="31" max="47" width="3.57421875" style="90" bestFit="1" customWidth="1"/>
    <col min="48" max="48" width="3.421875" style="90" customWidth="1"/>
    <col min="49" max="61" width="3.57421875" style="90" bestFit="1" customWidth="1"/>
  </cols>
  <sheetData>
    <row r="1" spans="1:61" s="5" customFormat="1" ht="20.25">
      <c r="A1" s="52" t="s">
        <v>16</v>
      </c>
      <c r="B1" s="52"/>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row>
    <row r="2" spans="1:61" s="5" customFormat="1" ht="20.25">
      <c r="A2" s="52" t="s">
        <v>17</v>
      </c>
      <c r="B2" s="52"/>
      <c r="Y2" s="1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row>
    <row r="3" spans="1:61" s="5" customFormat="1" ht="20.25">
      <c r="A3" s="52" t="s">
        <v>58</v>
      </c>
      <c r="B3" s="52"/>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row>
    <row r="4" spans="1:61" s="5" customFormat="1" ht="20.25">
      <c r="A4" s="216" t="s">
        <v>19</v>
      </c>
      <c r="B4" s="53"/>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row>
    <row r="5" spans="1:61" s="5" customFormat="1" ht="20.25">
      <c r="A5" s="216" t="s">
        <v>18</v>
      </c>
      <c r="B5" s="53"/>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row>
    <row r="6" spans="1:61" s="5" customFormat="1" ht="20.25">
      <c r="A6" s="216" t="s">
        <v>60</v>
      </c>
      <c r="B6" s="53"/>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row>
    <row r="7" spans="1:61" s="5" customFormat="1" ht="20.25">
      <c r="A7" s="52" t="s">
        <v>61</v>
      </c>
      <c r="B7" s="52"/>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row>
    <row r="8" spans="1:7" ht="20.25">
      <c r="A8" s="6"/>
      <c r="B8" s="5"/>
      <c r="G8" s="5"/>
    </row>
    <row r="9" spans="2:61" s="7" customFormat="1" ht="9" customHeight="1">
      <c r="B9" s="20"/>
      <c r="E9" s="77"/>
      <c r="F9" s="77"/>
      <c r="G9" s="77"/>
      <c r="H9" s="77"/>
      <c r="I9" s="77"/>
      <c r="J9" s="77"/>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row>
    <row r="10" ht="20.25">
      <c r="A10" s="54" t="s">
        <v>53</v>
      </c>
    </row>
    <row r="11" spans="1:61" s="58" customFormat="1" ht="24" customHeight="1" thickBot="1">
      <c r="A11" s="55"/>
      <c r="B11" s="56"/>
      <c r="C11" s="55"/>
      <c r="D11" s="55"/>
      <c r="E11" s="55"/>
      <c r="F11" s="199" t="s">
        <v>20</v>
      </c>
      <c r="G11" s="200"/>
      <c r="H11" s="200"/>
      <c r="I11" s="200"/>
      <c r="J11" s="57"/>
      <c r="M11" s="59"/>
      <c r="N11" s="60" t="s">
        <v>21</v>
      </c>
      <c r="O11" s="60"/>
      <c r="P11" s="60"/>
      <c r="Q11" s="60"/>
      <c r="R11" s="60"/>
      <c r="S11" s="60"/>
      <c r="T11" s="60"/>
      <c r="U11" s="60"/>
      <c r="V11" s="60"/>
      <c r="W11" s="60"/>
      <c r="X11" s="60"/>
      <c r="Y11" s="60"/>
      <c r="Z11" s="60" t="s">
        <v>22</v>
      </c>
      <c r="AA11" s="60"/>
      <c r="AB11" s="60"/>
      <c r="AC11" s="60"/>
      <c r="AD11" s="60"/>
      <c r="AE11" s="92"/>
      <c r="AF11" s="92"/>
      <c r="AG11" s="92"/>
      <c r="AH11" s="92"/>
      <c r="AI11" s="92"/>
      <c r="AJ11" s="92"/>
      <c r="AK11" s="92"/>
      <c r="AL11" s="92" t="s">
        <v>23</v>
      </c>
      <c r="AM11" s="92"/>
      <c r="AN11" s="92"/>
      <c r="AO11" s="92"/>
      <c r="AP11" s="92"/>
      <c r="AQ11" s="92"/>
      <c r="AR11" s="92"/>
      <c r="AS11" s="92"/>
      <c r="AT11" s="92"/>
      <c r="AU11" s="92"/>
      <c r="AV11" s="92"/>
      <c r="AW11" s="92"/>
      <c r="AX11" s="92" t="s">
        <v>24</v>
      </c>
      <c r="AY11" s="92"/>
      <c r="AZ11" s="92"/>
      <c r="BA11" s="92"/>
      <c r="BB11" s="92"/>
      <c r="BC11" s="92"/>
      <c r="BD11" s="92"/>
      <c r="BE11" s="92"/>
      <c r="BF11" s="92"/>
      <c r="BG11" s="92"/>
      <c r="BH11" s="92"/>
      <c r="BI11" s="92"/>
    </row>
    <row r="12" spans="1:61" s="63" customFormat="1" ht="25.5">
      <c r="A12" s="61" t="s">
        <v>25</v>
      </c>
      <c r="B12" s="62"/>
      <c r="C12" s="62"/>
      <c r="D12" s="62"/>
      <c r="E12" s="88" t="s">
        <v>26</v>
      </c>
      <c r="F12" s="78" t="s">
        <v>21</v>
      </c>
      <c r="G12" s="79" t="s">
        <v>22</v>
      </c>
      <c r="H12" s="80" t="s">
        <v>23</v>
      </c>
      <c r="I12" s="79" t="s">
        <v>24</v>
      </c>
      <c r="J12" s="79" t="s">
        <v>180</v>
      </c>
      <c r="L12" s="63" t="s">
        <v>27</v>
      </c>
      <c r="M12" s="59"/>
      <c r="N12" s="59" t="s">
        <v>28</v>
      </c>
      <c r="O12" s="59" t="s">
        <v>29</v>
      </c>
      <c r="P12" s="59" t="s">
        <v>30</v>
      </c>
      <c r="Q12" s="59" t="s">
        <v>31</v>
      </c>
      <c r="R12" s="59" t="s">
        <v>32</v>
      </c>
      <c r="S12" s="59" t="s">
        <v>33</v>
      </c>
      <c r="T12" s="59" t="s">
        <v>34</v>
      </c>
      <c r="U12" s="59" t="s">
        <v>33</v>
      </c>
      <c r="V12" s="59" t="s">
        <v>31</v>
      </c>
      <c r="W12" s="59" t="s">
        <v>31</v>
      </c>
      <c r="X12" s="59" t="s">
        <v>34</v>
      </c>
      <c r="Y12" s="59" t="s">
        <v>35</v>
      </c>
      <c r="Z12" s="59" t="s">
        <v>28</v>
      </c>
      <c r="AA12" s="59" t="s">
        <v>29</v>
      </c>
      <c r="AB12" s="59" t="s">
        <v>30</v>
      </c>
      <c r="AC12" s="59" t="s">
        <v>31</v>
      </c>
      <c r="AD12" s="59" t="s">
        <v>32</v>
      </c>
      <c r="AE12" s="93" t="s">
        <v>33</v>
      </c>
      <c r="AF12" s="93" t="s">
        <v>34</v>
      </c>
      <c r="AG12" s="93" t="s">
        <v>33</v>
      </c>
      <c r="AH12" s="93" t="s">
        <v>31</v>
      </c>
      <c r="AI12" s="93" t="s">
        <v>31</v>
      </c>
      <c r="AJ12" s="93" t="s">
        <v>34</v>
      </c>
      <c r="AK12" s="93" t="s">
        <v>35</v>
      </c>
      <c r="AL12" s="93" t="s">
        <v>28</v>
      </c>
      <c r="AM12" s="93" t="s">
        <v>29</v>
      </c>
      <c r="AN12" s="93" t="s">
        <v>30</v>
      </c>
      <c r="AO12" s="93" t="s">
        <v>31</v>
      </c>
      <c r="AP12" s="93" t="s">
        <v>32</v>
      </c>
      <c r="AQ12" s="93" t="s">
        <v>33</v>
      </c>
      <c r="AR12" s="93" t="s">
        <v>34</v>
      </c>
      <c r="AS12" s="93" t="s">
        <v>33</v>
      </c>
      <c r="AT12" s="93" t="s">
        <v>31</v>
      </c>
      <c r="AU12" s="93" t="s">
        <v>31</v>
      </c>
      <c r="AV12" s="93" t="s">
        <v>34</v>
      </c>
      <c r="AW12" s="93" t="s">
        <v>35</v>
      </c>
      <c r="AX12" s="93" t="s">
        <v>28</v>
      </c>
      <c r="AY12" s="93" t="s">
        <v>29</v>
      </c>
      <c r="AZ12" s="93" t="s">
        <v>30</v>
      </c>
      <c r="BA12" s="93" t="s">
        <v>31</v>
      </c>
      <c r="BB12" s="93" t="s">
        <v>32</v>
      </c>
      <c r="BC12" s="93" t="s">
        <v>33</v>
      </c>
      <c r="BD12" s="93" t="s">
        <v>34</v>
      </c>
      <c r="BE12" s="93" t="s">
        <v>33</v>
      </c>
      <c r="BF12" s="93" t="s">
        <v>31</v>
      </c>
      <c r="BG12" s="93" t="s">
        <v>31</v>
      </c>
      <c r="BH12" s="93" t="s">
        <v>34</v>
      </c>
      <c r="BI12" s="93" t="s">
        <v>35</v>
      </c>
    </row>
    <row r="13" spans="1:62" s="63" customFormat="1" ht="15">
      <c r="A13" s="64"/>
      <c r="B13" s="139">
        <v>81</v>
      </c>
      <c r="C13" s="65" t="s">
        <v>36</v>
      </c>
      <c r="D13" s="65" t="s">
        <v>37</v>
      </c>
      <c r="E13" s="149">
        <v>0.85</v>
      </c>
      <c r="F13" s="190">
        <v>0.85</v>
      </c>
      <c r="G13" s="193">
        <v>0.5</v>
      </c>
      <c r="H13" s="193">
        <v>0.5</v>
      </c>
      <c r="I13" s="150">
        <v>0.25</v>
      </c>
      <c r="J13" s="150">
        <v>0.25</v>
      </c>
      <c r="K13" s="151"/>
      <c r="L13" s="63" t="str">
        <f aca="true" t="shared" si="0" ref="L13:M17">+C13</f>
        <v>R///RM3</v>
      </c>
      <c r="M13" s="63" t="str">
        <f t="shared" si="0"/>
        <v>Neilson</v>
      </c>
      <c r="N13" s="59" t="s">
        <v>27</v>
      </c>
      <c r="O13" s="59">
        <f>+$F13*1726/12</f>
        <v>122.25833333333333</v>
      </c>
      <c r="P13" s="59">
        <f aca="true" t="shared" si="1" ref="P13:Z13">+$F13*1726/12</f>
        <v>122.25833333333333</v>
      </c>
      <c r="Q13" s="59">
        <f t="shared" si="1"/>
        <v>122.25833333333333</v>
      </c>
      <c r="R13" s="59">
        <f t="shared" si="1"/>
        <v>122.25833333333333</v>
      </c>
      <c r="S13" s="59">
        <f t="shared" si="1"/>
        <v>122.25833333333333</v>
      </c>
      <c r="T13" s="59">
        <f t="shared" si="1"/>
        <v>122.25833333333333</v>
      </c>
      <c r="U13" s="59">
        <f t="shared" si="1"/>
        <v>122.25833333333333</v>
      </c>
      <c r="V13" s="59">
        <f t="shared" si="1"/>
        <v>122.25833333333333</v>
      </c>
      <c r="W13" s="59">
        <f t="shared" si="1"/>
        <v>122.25833333333333</v>
      </c>
      <c r="X13" s="59">
        <f t="shared" si="1"/>
        <v>122.25833333333333</v>
      </c>
      <c r="Y13" s="59">
        <f t="shared" si="1"/>
        <v>122.25833333333333</v>
      </c>
      <c r="Z13" s="59">
        <f t="shared" si="1"/>
        <v>122.25833333333333</v>
      </c>
      <c r="AA13" s="59">
        <f>+$G13*1726/12</f>
        <v>71.91666666666667</v>
      </c>
      <c r="AB13" s="59">
        <f aca="true" t="shared" si="2" ref="AB13:AL13">+$G13*1726/12</f>
        <v>71.91666666666667</v>
      </c>
      <c r="AC13" s="59">
        <f t="shared" si="2"/>
        <v>71.91666666666667</v>
      </c>
      <c r="AD13" s="59">
        <f t="shared" si="2"/>
        <v>71.91666666666667</v>
      </c>
      <c r="AE13" s="59">
        <f t="shared" si="2"/>
        <v>71.91666666666667</v>
      </c>
      <c r="AF13" s="93">
        <f t="shared" si="2"/>
        <v>71.91666666666667</v>
      </c>
      <c r="AG13" s="93">
        <f t="shared" si="2"/>
        <v>71.91666666666667</v>
      </c>
      <c r="AH13" s="93">
        <f t="shared" si="2"/>
        <v>71.91666666666667</v>
      </c>
      <c r="AI13" s="93">
        <f t="shared" si="2"/>
        <v>71.91666666666667</v>
      </c>
      <c r="AJ13" s="93">
        <f t="shared" si="2"/>
        <v>71.91666666666667</v>
      </c>
      <c r="AK13" s="93">
        <f t="shared" si="2"/>
        <v>71.91666666666667</v>
      </c>
      <c r="AL13" s="93">
        <f t="shared" si="2"/>
        <v>71.91666666666667</v>
      </c>
      <c r="AM13" s="93">
        <f>+$G13*1726/12</f>
        <v>71.91666666666667</v>
      </c>
      <c r="AN13" s="93">
        <f aca="true" t="shared" si="3" ref="AM13:AX17">+$G13*1726/12</f>
        <v>71.91666666666667</v>
      </c>
      <c r="AO13" s="93">
        <f t="shared" si="3"/>
        <v>71.91666666666667</v>
      </c>
      <c r="AP13" s="93">
        <f t="shared" si="3"/>
        <v>71.91666666666667</v>
      </c>
      <c r="AQ13" s="93">
        <f t="shared" si="3"/>
        <v>71.91666666666667</v>
      </c>
      <c r="AR13" s="93">
        <f t="shared" si="3"/>
        <v>71.91666666666667</v>
      </c>
      <c r="AS13" s="93">
        <f t="shared" si="3"/>
        <v>71.91666666666667</v>
      </c>
      <c r="AT13" s="93">
        <f t="shared" si="3"/>
        <v>71.91666666666667</v>
      </c>
      <c r="AU13" s="93">
        <f t="shared" si="3"/>
        <v>71.91666666666667</v>
      </c>
      <c r="AV13" s="93">
        <f t="shared" si="3"/>
        <v>71.91666666666667</v>
      </c>
      <c r="AW13" s="93">
        <f t="shared" si="3"/>
        <v>71.91666666666667</v>
      </c>
      <c r="AX13" s="93">
        <f t="shared" si="3"/>
        <v>71.91666666666667</v>
      </c>
      <c r="AY13" s="93">
        <f aca="true" t="shared" si="4" ref="AY13:BJ17">+$I13*1726/12</f>
        <v>35.958333333333336</v>
      </c>
      <c r="AZ13" s="93">
        <f t="shared" si="4"/>
        <v>35.958333333333336</v>
      </c>
      <c r="BA13" s="93">
        <f t="shared" si="4"/>
        <v>35.958333333333336</v>
      </c>
      <c r="BB13" s="93">
        <f t="shared" si="4"/>
        <v>35.958333333333336</v>
      </c>
      <c r="BC13" s="93">
        <f t="shared" si="4"/>
        <v>35.958333333333336</v>
      </c>
      <c r="BD13" s="93">
        <f t="shared" si="4"/>
        <v>35.958333333333336</v>
      </c>
      <c r="BE13" s="93">
        <f t="shared" si="4"/>
        <v>35.958333333333336</v>
      </c>
      <c r="BF13" s="93">
        <f t="shared" si="4"/>
        <v>35.958333333333336</v>
      </c>
      <c r="BG13" s="93">
        <f t="shared" si="4"/>
        <v>35.958333333333336</v>
      </c>
      <c r="BH13" s="93">
        <f t="shared" si="4"/>
        <v>35.958333333333336</v>
      </c>
      <c r="BI13" s="93">
        <f t="shared" si="4"/>
        <v>35.958333333333336</v>
      </c>
      <c r="BJ13" s="93">
        <f t="shared" si="4"/>
        <v>35.958333333333336</v>
      </c>
    </row>
    <row r="14" spans="1:62" s="63" customFormat="1" ht="15">
      <c r="A14" s="66"/>
      <c r="B14" s="139">
        <v>81</v>
      </c>
      <c r="C14" s="102" t="s">
        <v>74</v>
      </c>
      <c r="D14" s="102" t="s">
        <v>75</v>
      </c>
      <c r="E14" s="103"/>
      <c r="F14" s="191">
        <v>1E-06</v>
      </c>
      <c r="G14" s="191">
        <v>0.75</v>
      </c>
      <c r="H14" s="192">
        <v>1</v>
      </c>
      <c r="I14" s="104">
        <v>1</v>
      </c>
      <c r="J14" s="105">
        <v>1</v>
      </c>
      <c r="K14" s="152"/>
      <c r="N14" s="59"/>
      <c r="O14" s="59"/>
      <c r="P14" s="59"/>
      <c r="Q14" s="59"/>
      <c r="R14" s="59"/>
      <c r="S14" s="59"/>
      <c r="T14" s="59"/>
      <c r="U14" s="59"/>
      <c r="V14" s="59"/>
      <c r="W14" s="59"/>
      <c r="X14" s="59"/>
      <c r="Y14" s="59"/>
      <c r="Z14" s="59"/>
      <c r="AA14" s="59"/>
      <c r="AB14" s="59"/>
      <c r="AC14" s="59"/>
      <c r="AD14" s="59"/>
      <c r="AE14" s="59"/>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row>
    <row r="15" spans="1:62" s="63" customFormat="1" ht="15.75" thickBot="1">
      <c r="A15" s="66"/>
      <c r="B15" s="153">
        <v>81</v>
      </c>
      <c r="C15" s="68" t="s">
        <v>38</v>
      </c>
      <c r="D15" s="68" t="s">
        <v>39</v>
      </c>
      <c r="E15" s="154">
        <v>0.94</v>
      </c>
      <c r="F15" s="192">
        <v>0.85</v>
      </c>
      <c r="G15" s="192">
        <v>0.85</v>
      </c>
      <c r="H15" s="192">
        <v>0.85</v>
      </c>
      <c r="I15" s="104">
        <v>0.85</v>
      </c>
      <c r="J15" s="105">
        <v>0.85</v>
      </c>
      <c r="K15" s="152"/>
      <c r="L15" s="63" t="str">
        <f t="shared" si="0"/>
        <v>FC//AM</v>
      </c>
      <c r="M15" s="63" t="str">
        <f t="shared" si="0"/>
        <v>Strykowsky</v>
      </c>
      <c r="N15" s="59" t="s">
        <v>27</v>
      </c>
      <c r="O15" s="59">
        <f aca="true" t="shared" si="5" ref="O15:Z17">+$F15*1726/12</f>
        <v>122.25833333333333</v>
      </c>
      <c r="P15" s="59">
        <f t="shared" si="5"/>
        <v>122.25833333333333</v>
      </c>
      <c r="Q15" s="59">
        <f t="shared" si="5"/>
        <v>122.25833333333333</v>
      </c>
      <c r="R15" s="59">
        <f t="shared" si="5"/>
        <v>122.25833333333333</v>
      </c>
      <c r="S15" s="59">
        <f t="shared" si="5"/>
        <v>122.25833333333333</v>
      </c>
      <c r="T15" s="59">
        <f t="shared" si="5"/>
        <v>122.25833333333333</v>
      </c>
      <c r="U15" s="59">
        <f t="shared" si="5"/>
        <v>122.25833333333333</v>
      </c>
      <c r="V15" s="59">
        <f t="shared" si="5"/>
        <v>122.25833333333333</v>
      </c>
      <c r="W15" s="59">
        <f t="shared" si="5"/>
        <v>122.25833333333333</v>
      </c>
      <c r="X15" s="59">
        <f t="shared" si="5"/>
        <v>122.25833333333333</v>
      </c>
      <c r="Y15" s="59">
        <f t="shared" si="5"/>
        <v>122.25833333333333</v>
      </c>
      <c r="Z15" s="59">
        <f t="shared" si="5"/>
        <v>122.25833333333333</v>
      </c>
      <c r="AA15" s="59">
        <f aca="true" t="shared" si="6" ref="AA15:AO17">+$G15*1726/12</f>
        <v>122.25833333333333</v>
      </c>
      <c r="AB15" s="59">
        <f t="shared" si="6"/>
        <v>122.25833333333333</v>
      </c>
      <c r="AC15" s="59">
        <f t="shared" si="6"/>
        <v>122.25833333333333</v>
      </c>
      <c r="AD15" s="59">
        <f t="shared" si="6"/>
        <v>122.25833333333333</v>
      </c>
      <c r="AE15" s="59">
        <f t="shared" si="6"/>
        <v>122.25833333333333</v>
      </c>
      <c r="AF15" s="93">
        <f t="shared" si="6"/>
        <v>122.25833333333333</v>
      </c>
      <c r="AG15" s="93">
        <f t="shared" si="6"/>
        <v>122.25833333333333</v>
      </c>
      <c r="AH15" s="93">
        <f t="shared" si="6"/>
        <v>122.25833333333333</v>
      </c>
      <c r="AI15" s="93">
        <f t="shared" si="6"/>
        <v>122.25833333333333</v>
      </c>
      <c r="AJ15" s="93">
        <f t="shared" si="6"/>
        <v>122.25833333333333</v>
      </c>
      <c r="AK15" s="93">
        <f t="shared" si="6"/>
        <v>122.25833333333333</v>
      </c>
      <c r="AL15" s="93">
        <f t="shared" si="6"/>
        <v>122.25833333333333</v>
      </c>
      <c r="AM15" s="93">
        <f t="shared" si="6"/>
        <v>122.25833333333333</v>
      </c>
      <c r="AN15" s="93">
        <f t="shared" si="6"/>
        <v>122.25833333333333</v>
      </c>
      <c r="AO15" s="93">
        <f t="shared" si="6"/>
        <v>122.25833333333333</v>
      </c>
      <c r="AP15" s="93">
        <f t="shared" si="3"/>
        <v>122.25833333333333</v>
      </c>
      <c r="AQ15" s="93">
        <f t="shared" si="3"/>
        <v>122.25833333333333</v>
      </c>
      <c r="AR15" s="93">
        <f t="shared" si="3"/>
        <v>122.25833333333333</v>
      </c>
      <c r="AS15" s="93">
        <f t="shared" si="3"/>
        <v>122.25833333333333</v>
      </c>
      <c r="AT15" s="93">
        <f t="shared" si="3"/>
        <v>122.25833333333333</v>
      </c>
      <c r="AU15" s="93">
        <f t="shared" si="3"/>
        <v>122.25833333333333</v>
      </c>
      <c r="AV15" s="93">
        <f t="shared" si="3"/>
        <v>122.25833333333333</v>
      </c>
      <c r="AW15" s="93">
        <f t="shared" si="3"/>
        <v>122.25833333333333</v>
      </c>
      <c r="AX15" s="93">
        <f t="shared" si="3"/>
        <v>122.25833333333333</v>
      </c>
      <c r="AY15" s="93">
        <f t="shared" si="4"/>
        <v>122.25833333333333</v>
      </c>
      <c r="AZ15" s="93">
        <f t="shared" si="4"/>
        <v>122.25833333333333</v>
      </c>
      <c r="BA15" s="93">
        <f t="shared" si="4"/>
        <v>122.25833333333333</v>
      </c>
      <c r="BB15" s="93">
        <f t="shared" si="4"/>
        <v>122.25833333333333</v>
      </c>
      <c r="BC15" s="93">
        <f t="shared" si="4"/>
        <v>122.25833333333333</v>
      </c>
      <c r="BD15" s="93">
        <f t="shared" si="4"/>
        <v>122.25833333333333</v>
      </c>
      <c r="BE15" s="93">
        <f t="shared" si="4"/>
        <v>122.25833333333333</v>
      </c>
      <c r="BF15" s="93">
        <f t="shared" si="4"/>
        <v>122.25833333333333</v>
      </c>
      <c r="BG15" s="93">
        <f t="shared" si="4"/>
        <v>122.25833333333333</v>
      </c>
      <c r="BH15" s="93">
        <f t="shared" si="4"/>
        <v>122.25833333333333</v>
      </c>
      <c r="BI15" s="93">
        <f t="shared" si="4"/>
        <v>122.25833333333333</v>
      </c>
      <c r="BJ15" s="93">
        <f t="shared" si="4"/>
        <v>122.25833333333333</v>
      </c>
    </row>
    <row r="16" spans="1:62" s="63" customFormat="1" ht="15.75" thickBot="1">
      <c r="A16" s="66"/>
      <c r="B16" s="153">
        <v>81</v>
      </c>
      <c r="C16" s="102" t="s">
        <v>38</v>
      </c>
      <c r="D16" s="102" t="s">
        <v>73</v>
      </c>
      <c r="E16" s="103"/>
      <c r="F16" s="191">
        <v>0.25</v>
      </c>
      <c r="G16" s="194">
        <v>0.5</v>
      </c>
      <c r="H16" s="194">
        <v>0.5</v>
      </c>
      <c r="I16" s="155">
        <v>0.5</v>
      </c>
      <c r="J16" s="156">
        <v>0.5</v>
      </c>
      <c r="K16" s="152"/>
      <c r="N16" s="59"/>
      <c r="O16" s="59"/>
      <c r="P16" s="59"/>
      <c r="Q16" s="59"/>
      <c r="R16" s="59"/>
      <c r="S16" s="59"/>
      <c r="T16" s="59"/>
      <c r="U16" s="59"/>
      <c r="V16" s="59"/>
      <c r="W16" s="59"/>
      <c r="X16" s="59"/>
      <c r="Y16" s="59"/>
      <c r="Z16" s="59"/>
      <c r="AA16" s="59"/>
      <c r="AB16" s="59"/>
      <c r="AC16" s="59"/>
      <c r="AD16" s="59"/>
      <c r="AE16" s="59"/>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row>
    <row r="17" spans="1:62" s="63" customFormat="1" ht="15.75" thickBot="1">
      <c r="A17" s="66"/>
      <c r="B17" s="153">
        <v>81</v>
      </c>
      <c r="C17" s="68" t="s">
        <v>40</v>
      </c>
      <c r="D17" s="68" t="s">
        <v>41</v>
      </c>
      <c r="E17" s="154">
        <v>0.29</v>
      </c>
      <c r="F17" s="192">
        <v>0.4</v>
      </c>
      <c r="G17" s="195">
        <v>0.8</v>
      </c>
      <c r="H17" s="195">
        <v>0.8</v>
      </c>
      <c r="I17" s="105">
        <v>0.8</v>
      </c>
      <c r="J17" s="157">
        <v>0.5</v>
      </c>
      <c r="K17" s="81"/>
      <c r="L17" s="63" t="str">
        <f t="shared" si="0"/>
        <v>B///CB</v>
      </c>
      <c r="M17" s="63" t="str">
        <f t="shared" si="0"/>
        <v>Hampton</v>
      </c>
      <c r="N17" s="59" t="s">
        <v>27</v>
      </c>
      <c r="O17" s="59">
        <f t="shared" si="5"/>
        <v>57.53333333333334</v>
      </c>
      <c r="P17" s="59">
        <f t="shared" si="5"/>
        <v>57.53333333333334</v>
      </c>
      <c r="Q17" s="59">
        <f t="shared" si="5"/>
        <v>57.53333333333334</v>
      </c>
      <c r="R17" s="59">
        <f t="shared" si="5"/>
        <v>57.53333333333334</v>
      </c>
      <c r="S17" s="59">
        <f t="shared" si="5"/>
        <v>57.53333333333334</v>
      </c>
      <c r="T17" s="59">
        <f t="shared" si="5"/>
        <v>57.53333333333334</v>
      </c>
      <c r="U17" s="59">
        <f t="shared" si="5"/>
        <v>57.53333333333334</v>
      </c>
      <c r="V17" s="59">
        <f t="shared" si="5"/>
        <v>57.53333333333334</v>
      </c>
      <c r="W17" s="59">
        <f t="shared" si="5"/>
        <v>57.53333333333334</v>
      </c>
      <c r="X17" s="59">
        <f t="shared" si="5"/>
        <v>57.53333333333334</v>
      </c>
      <c r="Y17" s="59">
        <f t="shared" si="5"/>
        <v>57.53333333333334</v>
      </c>
      <c r="Z17" s="59">
        <f t="shared" si="5"/>
        <v>57.53333333333334</v>
      </c>
      <c r="AA17" s="59">
        <f t="shared" si="6"/>
        <v>115.06666666666668</v>
      </c>
      <c r="AB17" s="59">
        <f t="shared" si="6"/>
        <v>115.06666666666668</v>
      </c>
      <c r="AC17" s="59">
        <f t="shared" si="6"/>
        <v>115.06666666666668</v>
      </c>
      <c r="AD17" s="59">
        <f t="shared" si="6"/>
        <v>115.06666666666668</v>
      </c>
      <c r="AE17" s="59">
        <f t="shared" si="6"/>
        <v>115.06666666666668</v>
      </c>
      <c r="AF17" s="93">
        <f t="shared" si="6"/>
        <v>115.06666666666668</v>
      </c>
      <c r="AG17" s="93">
        <f t="shared" si="6"/>
        <v>115.06666666666668</v>
      </c>
      <c r="AH17" s="93">
        <f t="shared" si="6"/>
        <v>115.06666666666668</v>
      </c>
      <c r="AI17" s="93">
        <f t="shared" si="6"/>
        <v>115.06666666666668</v>
      </c>
      <c r="AJ17" s="93">
        <f t="shared" si="6"/>
        <v>115.06666666666668</v>
      </c>
      <c r="AK17" s="93">
        <f t="shared" si="6"/>
        <v>115.06666666666668</v>
      </c>
      <c r="AL17" s="93">
        <f t="shared" si="6"/>
        <v>115.06666666666668</v>
      </c>
      <c r="AM17" s="93">
        <f t="shared" si="3"/>
        <v>115.06666666666668</v>
      </c>
      <c r="AN17" s="93">
        <f t="shared" si="3"/>
        <v>115.06666666666668</v>
      </c>
      <c r="AO17" s="93">
        <f t="shared" si="3"/>
        <v>115.06666666666668</v>
      </c>
      <c r="AP17" s="93">
        <f t="shared" si="3"/>
        <v>115.06666666666668</v>
      </c>
      <c r="AQ17" s="93">
        <f t="shared" si="3"/>
        <v>115.06666666666668</v>
      </c>
      <c r="AR17" s="93">
        <f t="shared" si="3"/>
        <v>115.06666666666668</v>
      </c>
      <c r="AS17" s="93">
        <f t="shared" si="3"/>
        <v>115.06666666666668</v>
      </c>
      <c r="AT17" s="93">
        <f t="shared" si="3"/>
        <v>115.06666666666668</v>
      </c>
      <c r="AU17" s="93">
        <f t="shared" si="3"/>
        <v>115.06666666666668</v>
      </c>
      <c r="AV17" s="93">
        <f t="shared" si="3"/>
        <v>115.06666666666668</v>
      </c>
      <c r="AW17" s="93">
        <f t="shared" si="3"/>
        <v>115.06666666666668</v>
      </c>
      <c r="AX17" s="93">
        <f t="shared" si="3"/>
        <v>115.06666666666668</v>
      </c>
      <c r="AY17" s="93">
        <f t="shared" si="4"/>
        <v>115.06666666666668</v>
      </c>
      <c r="AZ17" s="93">
        <f t="shared" si="4"/>
        <v>115.06666666666668</v>
      </c>
      <c r="BA17" s="93">
        <f t="shared" si="4"/>
        <v>115.06666666666668</v>
      </c>
      <c r="BB17" s="93">
        <f t="shared" si="4"/>
        <v>115.06666666666668</v>
      </c>
      <c r="BC17" s="93">
        <f t="shared" si="4"/>
        <v>115.06666666666668</v>
      </c>
      <c r="BD17" s="93">
        <f t="shared" si="4"/>
        <v>115.06666666666668</v>
      </c>
      <c r="BE17" s="93">
        <f t="shared" si="4"/>
        <v>115.06666666666668</v>
      </c>
      <c r="BF17" s="93">
        <f t="shared" si="4"/>
        <v>115.06666666666668</v>
      </c>
      <c r="BG17" s="93">
        <f t="shared" si="4"/>
        <v>115.06666666666668</v>
      </c>
      <c r="BH17" s="93">
        <f t="shared" si="4"/>
        <v>115.06666666666668</v>
      </c>
      <c r="BI17" s="93">
        <f t="shared" si="4"/>
        <v>115.06666666666668</v>
      </c>
      <c r="BJ17" s="93">
        <f t="shared" si="4"/>
        <v>115.06666666666668</v>
      </c>
    </row>
    <row r="18" spans="1:62" s="63" customFormat="1" ht="15">
      <c r="A18" s="66"/>
      <c r="B18" s="153">
        <v>81</v>
      </c>
      <c r="C18" s="69">
        <v>41</v>
      </c>
      <c r="D18" s="69" t="s">
        <v>42</v>
      </c>
      <c r="E18" s="158">
        <v>6</v>
      </c>
      <c r="F18" s="196">
        <v>12</v>
      </c>
      <c r="G18" s="197">
        <v>10</v>
      </c>
      <c r="H18" s="197">
        <v>10</v>
      </c>
      <c r="I18" s="160">
        <v>6</v>
      </c>
      <c r="J18" s="160">
        <v>3</v>
      </c>
      <c r="K18" s="82">
        <f>SUM(F18:J18)</f>
        <v>41</v>
      </c>
      <c r="N18" s="59"/>
      <c r="O18" s="59"/>
      <c r="P18" s="59"/>
      <c r="Q18" s="59"/>
      <c r="R18" s="59"/>
      <c r="S18" s="59"/>
      <c r="T18" s="59"/>
      <c r="U18" s="59"/>
      <c r="V18" s="59"/>
      <c r="W18" s="59"/>
      <c r="X18" s="59"/>
      <c r="Y18" s="59"/>
      <c r="Z18" s="59"/>
      <c r="AA18" s="59"/>
      <c r="AB18" s="59"/>
      <c r="AC18" s="59"/>
      <c r="AD18" s="59"/>
      <c r="AE18" s="59"/>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row>
    <row r="19" spans="1:62" s="63" customFormat="1" ht="15">
      <c r="A19" s="66"/>
      <c r="B19" s="153">
        <v>81</v>
      </c>
      <c r="C19" s="69">
        <v>35</v>
      </c>
      <c r="D19" s="69" t="s">
        <v>43</v>
      </c>
      <c r="E19" s="158">
        <v>9.7</v>
      </c>
      <c r="F19" s="196">
        <v>10</v>
      </c>
      <c r="G19" s="197">
        <v>10</v>
      </c>
      <c r="H19" s="197">
        <v>10</v>
      </c>
      <c r="I19" s="160">
        <v>8</v>
      </c>
      <c r="J19" s="160">
        <v>4</v>
      </c>
      <c r="K19" s="82">
        <f>SUM(F19:J19)</f>
        <v>42</v>
      </c>
      <c r="M19" s="63" t="s">
        <v>44</v>
      </c>
      <c r="N19" s="59"/>
      <c r="O19" s="59"/>
      <c r="P19" s="59"/>
      <c r="Q19" s="59"/>
      <c r="R19" s="59"/>
      <c r="S19" s="59"/>
      <c r="T19" s="59"/>
      <c r="U19" s="59"/>
      <c r="V19" s="59"/>
      <c r="W19" s="59"/>
      <c r="X19" s="59"/>
      <c r="Y19" s="59"/>
      <c r="Z19" s="59"/>
      <c r="AA19" s="59"/>
      <c r="AB19" s="59"/>
      <c r="AC19" s="59"/>
      <c r="AD19" s="59"/>
      <c r="AE19" s="59"/>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row>
    <row r="20" spans="1:62" s="63" customFormat="1" ht="15">
      <c r="A20" s="66"/>
      <c r="B20" s="67"/>
      <c r="C20" s="69"/>
      <c r="D20" s="69"/>
      <c r="E20" s="69"/>
      <c r="F20" s="161"/>
      <c r="G20" s="162"/>
      <c r="H20" s="162"/>
      <c r="I20" s="162"/>
      <c r="J20" s="162"/>
      <c r="K20" s="83"/>
      <c r="N20" s="59"/>
      <c r="O20" s="59"/>
      <c r="P20" s="59"/>
      <c r="Q20" s="59"/>
      <c r="R20" s="59"/>
      <c r="S20" s="59"/>
      <c r="T20" s="59"/>
      <c r="U20" s="59"/>
      <c r="V20" s="59"/>
      <c r="W20" s="59"/>
      <c r="X20" s="59"/>
      <c r="Y20" s="59"/>
      <c r="Z20" s="59"/>
      <c r="AA20" s="59"/>
      <c r="AB20" s="59"/>
      <c r="AC20" s="59"/>
      <c r="AD20" s="59"/>
      <c r="AE20" s="59"/>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row>
    <row r="21" spans="1:62" s="63" customFormat="1" ht="20.25">
      <c r="A21" s="54" t="s">
        <v>54</v>
      </c>
      <c r="B21" s="67"/>
      <c r="C21" s="69"/>
      <c r="D21" s="69"/>
      <c r="E21" s="69"/>
      <c r="F21" s="161"/>
      <c r="G21" s="162"/>
      <c r="H21" s="162"/>
      <c r="I21" s="162"/>
      <c r="J21" s="162"/>
      <c r="K21" s="83"/>
      <c r="N21" s="59"/>
      <c r="O21" s="59"/>
      <c r="P21" s="59"/>
      <c r="Q21" s="59"/>
      <c r="R21" s="59"/>
      <c r="S21" s="59"/>
      <c r="T21" s="59"/>
      <c r="U21" s="59"/>
      <c r="V21" s="59"/>
      <c r="W21" s="59"/>
      <c r="X21" s="59"/>
      <c r="Y21" s="59"/>
      <c r="Z21" s="59"/>
      <c r="AA21" s="59"/>
      <c r="AB21" s="59"/>
      <c r="AC21" s="59"/>
      <c r="AD21" s="59"/>
      <c r="AE21" s="59"/>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row>
    <row r="22" spans="1:62" s="58" customFormat="1" ht="24" customHeight="1" thickBot="1">
      <c r="A22" s="55"/>
      <c r="B22" s="56"/>
      <c r="C22" s="55"/>
      <c r="D22" s="55"/>
      <c r="E22" s="55"/>
      <c r="F22" s="199" t="s">
        <v>20</v>
      </c>
      <c r="G22" s="201"/>
      <c r="H22" s="201"/>
      <c r="I22" s="201"/>
      <c r="J22" s="163"/>
      <c r="K22" s="57"/>
      <c r="N22" s="59"/>
      <c r="O22" s="60" t="s">
        <v>21</v>
      </c>
      <c r="P22" s="60"/>
      <c r="Q22" s="60"/>
      <c r="R22" s="60"/>
      <c r="S22" s="60"/>
      <c r="T22" s="60"/>
      <c r="U22" s="60"/>
      <c r="V22" s="60"/>
      <c r="W22" s="60"/>
      <c r="X22" s="60"/>
      <c r="Y22" s="60"/>
      <c r="Z22" s="60"/>
      <c r="AA22" s="60" t="s">
        <v>22</v>
      </c>
      <c r="AB22" s="60"/>
      <c r="AC22" s="60"/>
      <c r="AD22" s="60"/>
      <c r="AE22" s="60"/>
      <c r="AF22" s="92"/>
      <c r="AG22" s="92"/>
      <c r="AH22" s="92"/>
      <c r="AI22" s="92"/>
      <c r="AJ22" s="92"/>
      <c r="AK22" s="92"/>
      <c r="AL22" s="92"/>
      <c r="AM22" s="92" t="s">
        <v>23</v>
      </c>
      <c r="AN22" s="92"/>
      <c r="AO22" s="92"/>
      <c r="AP22" s="92"/>
      <c r="AQ22" s="92"/>
      <c r="AR22" s="92"/>
      <c r="AS22" s="92"/>
      <c r="AT22" s="92"/>
      <c r="AU22" s="92"/>
      <c r="AV22" s="92"/>
      <c r="AW22" s="92"/>
      <c r="AX22" s="92"/>
      <c r="AY22" s="92" t="s">
        <v>24</v>
      </c>
      <c r="AZ22" s="92"/>
      <c r="BA22" s="92"/>
      <c r="BB22" s="92"/>
      <c r="BC22" s="92"/>
      <c r="BD22" s="92"/>
      <c r="BE22" s="92"/>
      <c r="BF22" s="92"/>
      <c r="BG22" s="92"/>
      <c r="BH22" s="92"/>
      <c r="BI22" s="92"/>
      <c r="BJ22" s="92"/>
    </row>
    <row r="23" spans="1:62" s="63" customFormat="1" ht="15">
      <c r="A23" s="66"/>
      <c r="B23" s="67"/>
      <c r="C23" s="69"/>
      <c r="D23" s="69"/>
      <c r="E23" s="164"/>
      <c r="F23" s="161"/>
      <c r="G23" s="162"/>
      <c r="H23" s="162"/>
      <c r="I23" s="162"/>
      <c r="J23" s="162"/>
      <c r="K23" s="83"/>
      <c r="N23" s="59"/>
      <c r="O23" s="59"/>
      <c r="P23" s="59"/>
      <c r="Q23" s="59"/>
      <c r="R23" s="59"/>
      <c r="S23" s="59"/>
      <c r="T23" s="59"/>
      <c r="U23" s="59"/>
      <c r="V23" s="59"/>
      <c r="W23" s="59"/>
      <c r="X23" s="59"/>
      <c r="Y23" s="59"/>
      <c r="Z23" s="59"/>
      <c r="AA23" s="59"/>
      <c r="AB23" s="59"/>
      <c r="AC23" s="59"/>
      <c r="AD23" s="59"/>
      <c r="AE23" s="59"/>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row>
    <row r="24" spans="1:62" s="63" customFormat="1" ht="34.5" customHeight="1" thickBot="1">
      <c r="A24" s="66"/>
      <c r="B24" s="153">
        <v>81</v>
      </c>
      <c r="C24" s="68" t="s">
        <v>45</v>
      </c>
      <c r="D24" s="68" t="s">
        <v>46</v>
      </c>
      <c r="E24" s="158">
        <v>140</v>
      </c>
      <c r="F24" s="159">
        <f>140*1.035</f>
        <v>144.89999999999998</v>
      </c>
      <c r="G24" s="160">
        <v>120</v>
      </c>
      <c r="H24" s="160">
        <v>120</v>
      </c>
      <c r="I24" s="165">
        <v>60</v>
      </c>
      <c r="J24" s="165">
        <v>60</v>
      </c>
      <c r="K24" s="84" t="s">
        <v>55</v>
      </c>
      <c r="L24" s="63" t="str">
        <f>+C24</f>
        <v>ORNL</v>
      </c>
      <c r="M24" s="63" t="str">
        <f>+D24</f>
        <v>Lyon,Akers,Martin,travel,m&amp;s</v>
      </c>
      <c r="N24" s="59" t="s">
        <v>44</v>
      </c>
      <c r="O24" s="70">
        <f>+$F24/12</f>
        <v>12.074999999999998</v>
      </c>
      <c r="P24" s="70">
        <f aca="true" t="shared" si="7" ref="P24:Z24">+$F24/12</f>
        <v>12.074999999999998</v>
      </c>
      <c r="Q24" s="70">
        <f t="shared" si="7"/>
        <v>12.074999999999998</v>
      </c>
      <c r="R24" s="70">
        <f t="shared" si="7"/>
        <v>12.074999999999998</v>
      </c>
      <c r="S24" s="70">
        <f t="shared" si="7"/>
        <v>12.074999999999998</v>
      </c>
      <c r="T24" s="70">
        <f t="shared" si="7"/>
        <v>12.074999999999998</v>
      </c>
      <c r="U24" s="70">
        <f t="shared" si="7"/>
        <v>12.074999999999998</v>
      </c>
      <c r="V24" s="70">
        <f t="shared" si="7"/>
        <v>12.074999999999998</v>
      </c>
      <c r="W24" s="70">
        <f t="shared" si="7"/>
        <v>12.074999999999998</v>
      </c>
      <c r="X24" s="70">
        <f t="shared" si="7"/>
        <v>12.074999999999998</v>
      </c>
      <c r="Y24" s="70">
        <f t="shared" si="7"/>
        <v>12.074999999999998</v>
      </c>
      <c r="Z24" s="70">
        <f t="shared" si="7"/>
        <v>12.074999999999998</v>
      </c>
      <c r="AA24" s="70">
        <f>+$G24/12</f>
        <v>10</v>
      </c>
      <c r="AB24" s="70">
        <f aca="true" t="shared" si="8" ref="AB24:AL24">+$G24/12</f>
        <v>10</v>
      </c>
      <c r="AC24" s="70">
        <f t="shared" si="8"/>
        <v>10</v>
      </c>
      <c r="AD24" s="70">
        <f t="shared" si="8"/>
        <v>10</v>
      </c>
      <c r="AE24" s="70">
        <f t="shared" si="8"/>
        <v>10</v>
      </c>
      <c r="AF24" s="93">
        <f t="shared" si="8"/>
        <v>10</v>
      </c>
      <c r="AG24" s="93">
        <f t="shared" si="8"/>
        <v>10</v>
      </c>
      <c r="AH24" s="93">
        <f t="shared" si="8"/>
        <v>10</v>
      </c>
      <c r="AI24" s="93">
        <f t="shared" si="8"/>
        <v>10</v>
      </c>
      <c r="AJ24" s="93">
        <f t="shared" si="8"/>
        <v>10</v>
      </c>
      <c r="AK24" s="93">
        <f t="shared" si="8"/>
        <v>10</v>
      </c>
      <c r="AL24" s="93">
        <f t="shared" si="8"/>
        <v>10</v>
      </c>
      <c r="AM24" s="93">
        <f>+$G24/12</f>
        <v>10</v>
      </c>
      <c r="AN24" s="93">
        <f aca="true" t="shared" si="9" ref="AN24:AX24">+$G24/12</f>
        <v>10</v>
      </c>
      <c r="AO24" s="93">
        <f t="shared" si="9"/>
        <v>10</v>
      </c>
      <c r="AP24" s="93">
        <f t="shared" si="9"/>
        <v>10</v>
      </c>
      <c r="AQ24" s="93">
        <f t="shared" si="9"/>
        <v>10</v>
      </c>
      <c r="AR24" s="93">
        <f t="shared" si="9"/>
        <v>10</v>
      </c>
      <c r="AS24" s="93">
        <f t="shared" si="9"/>
        <v>10</v>
      </c>
      <c r="AT24" s="93">
        <f t="shared" si="9"/>
        <v>10</v>
      </c>
      <c r="AU24" s="93">
        <f t="shared" si="9"/>
        <v>10</v>
      </c>
      <c r="AV24" s="93">
        <f t="shared" si="9"/>
        <v>10</v>
      </c>
      <c r="AW24" s="93">
        <f t="shared" si="9"/>
        <v>10</v>
      </c>
      <c r="AX24" s="93">
        <f t="shared" si="9"/>
        <v>10</v>
      </c>
      <c r="AY24" s="93">
        <f aca="true" t="shared" si="10" ref="AY24:BJ24">+$I24/12</f>
        <v>5</v>
      </c>
      <c r="AZ24" s="93">
        <f t="shared" si="10"/>
        <v>5</v>
      </c>
      <c r="BA24" s="93">
        <f t="shared" si="10"/>
        <v>5</v>
      </c>
      <c r="BB24" s="93">
        <f t="shared" si="10"/>
        <v>5</v>
      </c>
      <c r="BC24" s="93">
        <f t="shared" si="10"/>
        <v>5</v>
      </c>
      <c r="BD24" s="93">
        <f t="shared" si="10"/>
        <v>5</v>
      </c>
      <c r="BE24" s="93">
        <f t="shared" si="10"/>
        <v>5</v>
      </c>
      <c r="BF24" s="93">
        <f t="shared" si="10"/>
        <v>5</v>
      </c>
      <c r="BG24" s="93">
        <f t="shared" si="10"/>
        <v>5</v>
      </c>
      <c r="BH24" s="93">
        <f t="shared" si="10"/>
        <v>5</v>
      </c>
      <c r="BI24" s="93">
        <f t="shared" si="10"/>
        <v>5</v>
      </c>
      <c r="BJ24" s="93">
        <f t="shared" si="10"/>
        <v>5</v>
      </c>
    </row>
    <row r="25" spans="1:62" s="63" customFormat="1" ht="34.5" customHeight="1" thickBot="1">
      <c r="A25" s="66"/>
      <c r="B25" s="153"/>
      <c r="C25" s="102" t="s">
        <v>45</v>
      </c>
      <c r="D25" s="106" t="s">
        <v>76</v>
      </c>
      <c r="E25" s="107"/>
      <c r="F25" s="166">
        <v>1E-07</v>
      </c>
      <c r="G25" s="165">
        <v>39</v>
      </c>
      <c r="H25" s="184">
        <v>40</v>
      </c>
      <c r="I25" s="185">
        <v>41</v>
      </c>
      <c r="J25" s="167">
        <v>0</v>
      </c>
      <c r="K25" s="108" t="s">
        <v>181</v>
      </c>
      <c r="N25" s="59"/>
      <c r="O25" s="70" t="s">
        <v>182</v>
      </c>
      <c r="P25" s="70"/>
      <c r="Q25" s="70"/>
      <c r="R25" s="70"/>
      <c r="S25" s="70"/>
      <c r="T25" s="70"/>
      <c r="U25" s="70"/>
      <c r="V25" s="70"/>
      <c r="W25" s="70"/>
      <c r="X25" s="70"/>
      <c r="Y25" s="70"/>
      <c r="Z25" s="70"/>
      <c r="AA25" s="70"/>
      <c r="AB25" s="70"/>
      <c r="AC25" s="70"/>
      <c r="AD25" s="70"/>
      <c r="AE25" s="70"/>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row>
    <row r="26" spans="1:62" s="63" customFormat="1" ht="15">
      <c r="A26" s="66"/>
      <c r="B26" s="153">
        <v>81</v>
      </c>
      <c r="C26" s="68" t="s">
        <v>45</v>
      </c>
      <c r="D26" s="68" t="s">
        <v>47</v>
      </c>
      <c r="E26" s="154"/>
      <c r="F26" s="168"/>
      <c r="G26" s="169"/>
      <c r="H26" s="169"/>
      <c r="I26" s="169">
        <v>0</v>
      </c>
      <c r="J26" s="169"/>
      <c r="K26" s="85"/>
      <c r="N26" s="59"/>
      <c r="O26" s="59"/>
      <c r="P26" s="59"/>
      <c r="Q26" s="59"/>
      <c r="R26" s="59"/>
      <c r="S26" s="59"/>
      <c r="T26" s="59"/>
      <c r="U26" s="59"/>
      <c r="V26" s="59"/>
      <c r="W26" s="59"/>
      <c r="X26" s="59"/>
      <c r="Y26" s="59"/>
      <c r="Z26" s="59"/>
      <c r="AA26" s="59"/>
      <c r="AB26" s="59"/>
      <c r="AC26" s="59"/>
      <c r="AD26" s="59"/>
      <c r="AE26" s="59"/>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row>
    <row r="27" spans="1:62" s="63" customFormat="1" ht="15">
      <c r="A27" s="66"/>
      <c r="B27" s="153">
        <v>81</v>
      </c>
      <c r="C27" s="69" t="s">
        <v>48</v>
      </c>
      <c r="D27" s="69" t="s">
        <v>42</v>
      </c>
      <c r="E27" s="164"/>
      <c r="F27" s="170"/>
      <c r="G27" s="171"/>
      <c r="H27" s="171"/>
      <c r="I27" s="171">
        <v>0</v>
      </c>
      <c r="J27" s="171"/>
      <c r="K27" s="83"/>
      <c r="N27" s="59"/>
      <c r="O27" s="59"/>
      <c r="P27" s="59"/>
      <c r="Q27" s="59"/>
      <c r="R27" s="59"/>
      <c r="S27" s="59"/>
      <c r="T27" s="59"/>
      <c r="U27" s="59"/>
      <c r="V27" s="59"/>
      <c r="W27" s="59"/>
      <c r="X27" s="59"/>
      <c r="Y27" s="59"/>
      <c r="Z27" s="59"/>
      <c r="AA27" s="59"/>
      <c r="AB27" s="59"/>
      <c r="AC27" s="59"/>
      <c r="AD27" s="59"/>
      <c r="AE27" s="59"/>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row>
    <row r="28" spans="1:62" s="63" customFormat="1" ht="15">
      <c r="A28" s="71"/>
      <c r="B28" s="172">
        <v>81</v>
      </c>
      <c r="C28" s="73" t="s">
        <v>49</v>
      </c>
      <c r="D28" s="73" t="s">
        <v>43</v>
      </c>
      <c r="E28" s="173"/>
      <c r="F28" s="174"/>
      <c r="G28" s="175"/>
      <c r="H28" s="186"/>
      <c r="I28" s="171">
        <v>0</v>
      </c>
      <c r="J28" s="171"/>
      <c r="K28" s="86"/>
      <c r="N28" s="59"/>
      <c r="O28" s="59"/>
      <c r="P28" s="59"/>
      <c r="Q28" s="59"/>
      <c r="R28" s="59"/>
      <c r="S28" s="59"/>
      <c r="T28" s="59"/>
      <c r="U28" s="59"/>
      <c r="V28" s="59"/>
      <c r="W28" s="59"/>
      <c r="X28" s="59"/>
      <c r="Y28" s="59"/>
      <c r="Z28" s="59"/>
      <c r="AA28" s="59"/>
      <c r="AB28" s="59"/>
      <c r="AC28" s="59"/>
      <c r="AD28" s="59"/>
      <c r="AE28" s="59"/>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row>
    <row r="29" spans="1:62" s="63" customFormat="1" ht="15">
      <c r="A29" s="148"/>
      <c r="B29" s="72"/>
      <c r="C29" s="73"/>
      <c r="D29" s="73"/>
      <c r="E29" s="176"/>
      <c r="F29" s="177"/>
      <c r="G29" s="178"/>
      <c r="H29" s="187"/>
      <c r="I29" s="187"/>
      <c r="J29" s="187"/>
      <c r="K29" s="188"/>
      <c r="N29" s="59"/>
      <c r="O29" s="59"/>
      <c r="P29" s="59"/>
      <c r="Q29" s="59"/>
      <c r="R29" s="59"/>
      <c r="S29" s="59"/>
      <c r="T29" s="59"/>
      <c r="U29" s="59"/>
      <c r="V29" s="59"/>
      <c r="W29" s="59"/>
      <c r="X29" s="59"/>
      <c r="Y29" s="59"/>
      <c r="Z29" s="59"/>
      <c r="AA29" s="59"/>
      <c r="AB29" s="59"/>
      <c r="AC29" s="59"/>
      <c r="AD29" s="59"/>
      <c r="AE29" s="59"/>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row>
    <row r="30" spans="1:62" s="63" customFormat="1" ht="20.25">
      <c r="A30" s="54" t="s">
        <v>57</v>
      </c>
      <c r="B30" s="67"/>
      <c r="C30" s="69"/>
      <c r="D30" s="69"/>
      <c r="E30" s="69"/>
      <c r="F30" s="161">
        <f>SUM(F24:F29)</f>
        <v>144.90000009999997</v>
      </c>
      <c r="G30" s="161">
        <f>SUM(G24:G29)</f>
        <v>159</v>
      </c>
      <c r="H30" s="161">
        <f>SUM(H24:H29)</f>
        <v>160</v>
      </c>
      <c r="I30" s="161">
        <f>SUM(I24:I29)</f>
        <v>101</v>
      </c>
      <c r="J30" s="161">
        <f>SUM(J24:J29)</f>
        <v>60</v>
      </c>
      <c r="K30" s="83"/>
      <c r="N30" s="59"/>
      <c r="O30" s="59"/>
      <c r="P30" s="59"/>
      <c r="Q30" s="59"/>
      <c r="R30" s="59"/>
      <c r="S30" s="59"/>
      <c r="T30" s="59"/>
      <c r="U30" s="59"/>
      <c r="V30" s="59"/>
      <c r="W30" s="59"/>
      <c r="X30" s="59"/>
      <c r="Y30" s="59"/>
      <c r="Z30" s="59"/>
      <c r="AA30" s="59"/>
      <c r="AB30" s="59"/>
      <c r="AC30" s="59"/>
      <c r="AD30" s="59"/>
      <c r="AE30" s="59"/>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row>
    <row r="31" spans="1:62" s="58" customFormat="1" ht="24" customHeight="1" thickBot="1">
      <c r="A31" s="55"/>
      <c r="B31" s="56"/>
      <c r="C31" s="55"/>
      <c r="D31" s="55"/>
      <c r="E31" s="55"/>
      <c r="F31" s="199" t="s">
        <v>20</v>
      </c>
      <c r="G31" s="201"/>
      <c r="H31" s="201"/>
      <c r="I31" s="201"/>
      <c r="J31" s="163">
        <f>+J30/250</f>
        <v>0.24</v>
      </c>
      <c r="K31" s="57"/>
      <c r="N31" s="59"/>
      <c r="O31" s="60" t="s">
        <v>21</v>
      </c>
      <c r="P31" s="60"/>
      <c r="Q31" s="60"/>
      <c r="R31" s="60"/>
      <c r="S31" s="60"/>
      <c r="T31" s="60"/>
      <c r="U31" s="60"/>
      <c r="V31" s="60"/>
      <c r="W31" s="60"/>
      <c r="X31" s="60"/>
      <c r="Y31" s="60"/>
      <c r="Z31" s="60"/>
      <c r="AA31" s="60" t="s">
        <v>22</v>
      </c>
      <c r="AB31" s="60"/>
      <c r="AC31" s="60"/>
      <c r="AD31" s="60"/>
      <c r="AE31" s="60"/>
      <c r="AF31" s="92"/>
      <c r="AG31" s="92"/>
      <c r="AH31" s="92"/>
      <c r="AI31" s="92"/>
      <c r="AJ31" s="92"/>
      <c r="AK31" s="92"/>
      <c r="AL31" s="92"/>
      <c r="AM31" s="92" t="s">
        <v>23</v>
      </c>
      <c r="AN31" s="92"/>
      <c r="AO31" s="92"/>
      <c r="AP31" s="92"/>
      <c r="AQ31" s="92"/>
      <c r="AR31" s="92"/>
      <c r="AS31" s="92"/>
      <c r="AT31" s="92"/>
      <c r="AU31" s="92"/>
      <c r="AV31" s="92"/>
      <c r="AW31" s="92"/>
      <c r="AX31" s="92"/>
      <c r="AY31" s="92" t="s">
        <v>24</v>
      </c>
      <c r="AZ31" s="92"/>
      <c r="BA31" s="92"/>
      <c r="BB31" s="92"/>
      <c r="BC31" s="92"/>
      <c r="BD31" s="92"/>
      <c r="BE31" s="92"/>
      <c r="BF31" s="92"/>
      <c r="BG31" s="92"/>
      <c r="BH31" s="92"/>
      <c r="BI31" s="92"/>
      <c r="BJ31" s="92"/>
    </row>
    <row r="32" spans="1:62" s="63" customFormat="1" ht="15">
      <c r="A32" s="76"/>
      <c r="B32" s="72"/>
      <c r="C32" s="73"/>
      <c r="D32" s="73"/>
      <c r="E32" s="176"/>
      <c r="F32" s="177"/>
      <c r="G32" s="178"/>
      <c r="H32" s="178"/>
      <c r="I32" s="178"/>
      <c r="J32" s="179"/>
      <c r="K32" s="86"/>
      <c r="N32" s="59"/>
      <c r="O32" s="59"/>
      <c r="P32" s="59"/>
      <c r="Q32" s="59"/>
      <c r="R32" s="59"/>
      <c r="S32" s="59"/>
      <c r="T32" s="59"/>
      <c r="U32" s="59"/>
      <c r="V32" s="59"/>
      <c r="W32" s="59"/>
      <c r="X32" s="59"/>
      <c r="Y32" s="59"/>
      <c r="Z32" s="59"/>
      <c r="AA32" s="59"/>
      <c r="AB32" s="59"/>
      <c r="AC32" s="59"/>
      <c r="AD32" s="59"/>
      <c r="AE32" s="59"/>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row>
    <row r="33" spans="1:62" s="63" customFormat="1" ht="54.75" customHeight="1">
      <c r="A33" s="74"/>
      <c r="B33" s="180" t="s">
        <v>50</v>
      </c>
      <c r="C33" s="75"/>
      <c r="D33" s="75"/>
      <c r="E33" s="181" t="s">
        <v>51</v>
      </c>
      <c r="F33" s="182">
        <v>218</v>
      </c>
      <c r="G33" s="183">
        <v>224</v>
      </c>
      <c r="H33" s="183">
        <v>232</v>
      </c>
      <c r="I33" s="183">
        <f>+H33*1.035</f>
        <v>240.11999999999998</v>
      </c>
      <c r="J33" s="198" t="s">
        <v>183</v>
      </c>
      <c r="K33" s="87" t="s">
        <v>52</v>
      </c>
      <c r="N33" s="59"/>
      <c r="O33" s="59"/>
      <c r="P33" s="59"/>
      <c r="Q33" s="59"/>
      <c r="R33" s="59"/>
      <c r="S33" s="59"/>
      <c r="T33" s="59"/>
      <c r="U33" s="59"/>
      <c r="V33" s="59"/>
      <c r="W33" s="59"/>
      <c r="X33" s="59"/>
      <c r="Y33" s="59"/>
      <c r="Z33" s="59"/>
      <c r="AA33" s="59"/>
      <c r="AB33" s="59"/>
      <c r="AC33" s="59"/>
      <c r="AD33" s="59"/>
      <c r="AE33" s="59"/>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row>
    <row r="35" ht="12.75">
      <c r="A35" s="1" t="s">
        <v>64</v>
      </c>
    </row>
    <row r="36" spans="1:24" ht="105" customHeight="1">
      <c r="A36" s="202" t="s">
        <v>77</v>
      </c>
      <c r="B36" s="203"/>
      <c r="C36" s="203"/>
      <c r="D36" s="203"/>
      <c r="E36" s="203"/>
      <c r="F36" s="203"/>
      <c r="G36" s="203"/>
      <c r="H36" s="203"/>
      <c r="I36" s="203"/>
      <c r="J36" s="203"/>
      <c r="K36" s="203"/>
      <c r="L36" s="100"/>
      <c r="M36" s="100"/>
      <c r="N36" s="100"/>
      <c r="O36" s="100"/>
      <c r="P36" s="100"/>
      <c r="Q36" s="100"/>
      <c r="R36" s="100"/>
      <c r="S36" s="100"/>
      <c r="T36" s="100"/>
      <c r="U36" s="100"/>
      <c r="V36" s="100"/>
      <c r="W36" s="100"/>
      <c r="X36" s="100"/>
    </row>
    <row r="37" spans="1:61" s="30" customFormat="1" ht="81.75" customHeight="1">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row>
    <row r="39" ht="12.75">
      <c r="B39" t="s">
        <v>56</v>
      </c>
    </row>
  </sheetData>
  <mergeCells count="4">
    <mergeCell ref="F11:I11"/>
    <mergeCell ref="F22:I22"/>
    <mergeCell ref="F31:I31"/>
    <mergeCell ref="A36:K36"/>
  </mergeCells>
  <printOptions/>
  <pageMargins left="0.75" right="0.75" top="1.25" bottom="1" header="0.5" footer="0.5"/>
  <pageSetup fitToHeight="1" fitToWidth="1" horizontalDpi="600" verticalDpi="600" orientation="landscape" scale="32" r:id="rId2"/>
  <headerFooter alignWithMargins="0">
    <oddHeader>&amp;C&amp;"Arial,Bold"&amp;14NCSX June 2007 ETC 
TABLE I - Design Labor</oddHeader>
    <oddFooter>&amp;L&amp;F&amp;C&amp;"Arial,Bold"&amp;A    &amp;P of &amp;N&amp;R
&amp;D   &amp;T</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13"/>
  <sheetViews>
    <sheetView workbookViewId="0" topLeftCell="A1">
      <selection activeCell="C47" sqref="C47"/>
    </sheetView>
  </sheetViews>
  <sheetFormatPr defaultColWidth="9.140625" defaultRowHeight="12.75"/>
  <cols>
    <col min="1" max="1" width="34.00390625" style="0" customWidth="1"/>
    <col min="2" max="2" width="18.57421875" style="0" customWidth="1"/>
    <col min="3" max="3" width="17.421875" style="0" customWidth="1"/>
    <col min="5" max="5" width="13.140625" style="0" bestFit="1" customWidth="1"/>
    <col min="12" max="12" width="3.421875" style="0" customWidth="1"/>
    <col min="13" max="13" width="53.7109375" style="0" customWidth="1"/>
  </cols>
  <sheetData>
    <row r="1" spans="1:2" s="5" customFormat="1" ht="20.25">
      <c r="A1" s="52" t="s">
        <v>16</v>
      </c>
      <c r="B1" s="52"/>
    </row>
    <row r="2" spans="1:2" s="5" customFormat="1" ht="20.25">
      <c r="A2" s="52" t="s">
        <v>17</v>
      </c>
      <c r="B2" s="52"/>
    </row>
    <row r="3" spans="1:2" s="5" customFormat="1" ht="20.25">
      <c r="A3" s="52" t="s">
        <v>58</v>
      </c>
      <c r="B3" s="52"/>
    </row>
    <row r="4" spans="1:2" s="5" customFormat="1" ht="20.25">
      <c r="A4" s="216" t="s">
        <v>19</v>
      </c>
      <c r="B4" s="53"/>
    </row>
    <row r="5" spans="1:2" s="5" customFormat="1" ht="20.25">
      <c r="A5" s="216" t="s">
        <v>18</v>
      </c>
      <c r="B5" s="53"/>
    </row>
    <row r="6" spans="1:2" s="5" customFormat="1" ht="20.25">
      <c r="A6" s="216" t="s">
        <v>60</v>
      </c>
      <c r="B6" s="53"/>
    </row>
    <row r="7" spans="1:2" s="5" customFormat="1" ht="20.25">
      <c r="A7" s="52" t="s">
        <v>61</v>
      </c>
      <c r="B7" s="52"/>
    </row>
    <row r="8" s="5" customFormat="1" ht="20.25"/>
    <row r="9" spans="1:11" s="7" customFormat="1" ht="12.75">
      <c r="A9" s="21"/>
      <c r="B9" s="22"/>
      <c r="C9" s="23"/>
      <c r="D9" s="23"/>
      <c r="E9" s="23"/>
      <c r="F9" s="23"/>
      <c r="G9" s="23"/>
      <c r="H9" s="23"/>
      <c r="I9" s="24"/>
      <c r="J9" s="22"/>
      <c r="K9" s="25"/>
    </row>
    <row r="10" ht="12.75">
      <c r="A10" s="1"/>
    </row>
    <row r="11" s="32" customFormat="1" ht="12.75">
      <c r="A11" s="31" t="s">
        <v>0</v>
      </c>
    </row>
    <row r="12" s="32" customFormat="1" ht="12.75">
      <c r="A12" s="31"/>
    </row>
    <row r="13" spans="1:5" s="32" customFormat="1" ht="20.25" customHeight="1">
      <c r="A13" s="204" t="s">
        <v>65</v>
      </c>
      <c r="B13" s="204"/>
      <c r="C13" s="204"/>
      <c r="D13" s="204"/>
      <c r="E13" s="204"/>
    </row>
  </sheetData>
  <mergeCells count="1">
    <mergeCell ref="A13:E13"/>
  </mergeCells>
  <printOptions/>
  <pageMargins left="0.75" right="0.75" top="1" bottom="1" header="0.5" footer="0.5"/>
  <pageSetup fitToHeight="1" fitToWidth="1" horizontalDpi="600" verticalDpi="600" orientation="landscape" scale="59" r:id="rId2"/>
  <headerFooter alignWithMargins="0">
    <oddHeader>&amp;C&amp;"Arial,Bold"&amp;14NCSX June 2007 ETC 
TABLE I - Materials and Subcontracts</oddHeader>
    <oddFooter>&amp;L&amp;F&amp;C&amp;"Arial,Bold"&amp;A    &amp;P of &amp;N&amp;R
&amp;D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O13"/>
  <sheetViews>
    <sheetView zoomScale="75" zoomScaleNormal="75" workbookViewId="0" topLeftCell="A1">
      <selection activeCell="I41" sqref="I41"/>
    </sheetView>
  </sheetViews>
  <sheetFormatPr defaultColWidth="9.140625" defaultRowHeight="12.75"/>
  <cols>
    <col min="1" max="1" width="8.00390625" style="0" customWidth="1"/>
    <col min="2" max="2" width="26.8515625" style="0" customWidth="1"/>
    <col min="3" max="3" width="12.00390625" style="14" bestFit="1" customWidth="1"/>
    <col min="4" max="4" width="10.28125" style="0" bestFit="1" customWidth="1"/>
    <col min="5" max="5" width="10.57421875" style="0" bestFit="1" customWidth="1"/>
    <col min="6" max="6" width="10.28125" style="0" customWidth="1"/>
    <col min="7" max="7" width="9.28125" style="0" customWidth="1"/>
    <col min="8" max="8" width="9.8515625" style="0" bestFit="1" customWidth="1"/>
    <col min="9" max="9" width="10.28125" style="0" customWidth="1"/>
    <col min="10" max="11" width="11.140625" style="0" customWidth="1"/>
    <col min="12" max="12" width="87.28125" style="0" customWidth="1"/>
    <col min="13" max="13" width="11.421875" style="0" bestFit="1" customWidth="1"/>
    <col min="14" max="14" width="4.140625" style="0" bestFit="1" customWidth="1"/>
    <col min="15" max="16" width="5.8515625" style="0" bestFit="1" customWidth="1"/>
    <col min="17" max="17" width="4.28125" style="0" bestFit="1" customWidth="1"/>
    <col min="18" max="18" width="5.8515625" style="0" bestFit="1" customWidth="1"/>
    <col min="19" max="25" width="3.28125" style="0" bestFit="1" customWidth="1"/>
    <col min="26" max="26" width="1.7109375" style="0" customWidth="1"/>
    <col min="27" max="27" width="70.28125" style="0" customWidth="1"/>
  </cols>
  <sheetData>
    <row r="1" spans="1:2" s="5" customFormat="1" ht="20.25">
      <c r="A1" s="52" t="s">
        <v>16</v>
      </c>
      <c r="B1" s="52"/>
    </row>
    <row r="2" spans="1:2" s="5" customFormat="1" ht="20.25">
      <c r="A2" s="52" t="s">
        <v>17</v>
      </c>
      <c r="B2" s="52"/>
    </row>
    <row r="3" spans="1:2" s="5" customFormat="1" ht="20.25">
      <c r="A3" s="52" t="s">
        <v>58</v>
      </c>
      <c r="B3" s="52"/>
    </row>
    <row r="4" spans="1:2" s="5" customFormat="1" ht="20.25">
      <c r="A4" s="216" t="s">
        <v>19</v>
      </c>
      <c r="B4" s="53"/>
    </row>
    <row r="5" spans="1:2" s="5" customFormat="1" ht="20.25">
      <c r="A5" s="216" t="s">
        <v>18</v>
      </c>
      <c r="B5" s="53"/>
    </row>
    <row r="6" spans="1:2" s="5" customFormat="1" ht="20.25">
      <c r="A6" s="216" t="s">
        <v>60</v>
      </c>
      <c r="B6" s="53"/>
    </row>
    <row r="7" spans="1:2" s="5" customFormat="1" ht="20.25">
      <c r="A7" s="52" t="s">
        <v>61</v>
      </c>
      <c r="B7" s="52"/>
    </row>
    <row r="8" spans="1:2" s="5" customFormat="1" ht="20.25">
      <c r="A8" s="52"/>
      <c r="B8" s="52"/>
    </row>
    <row r="9" spans="1:13" s="7" customFormat="1" ht="12.75">
      <c r="A9" s="21"/>
      <c r="B9" s="21"/>
      <c r="C9" s="22"/>
      <c r="D9" s="23"/>
      <c r="E9" s="23"/>
      <c r="F9" s="23"/>
      <c r="G9" s="23"/>
      <c r="H9" s="23"/>
      <c r="I9" s="23"/>
      <c r="J9" s="24"/>
      <c r="K9" s="24"/>
      <c r="L9" s="22"/>
      <c r="M9" s="25"/>
    </row>
    <row r="10" spans="1:13" s="27" customFormat="1" ht="12.75">
      <c r="A10" s="17"/>
      <c r="B10" s="17"/>
      <c r="C10" s="18"/>
      <c r="D10" s="19"/>
      <c r="E10" s="19"/>
      <c r="F10" s="19"/>
      <c r="G10" s="19"/>
      <c r="H10" s="19"/>
      <c r="I10" s="19"/>
      <c r="J10" s="26"/>
      <c r="K10" s="26"/>
      <c r="L10" s="18"/>
      <c r="M10" s="16"/>
    </row>
    <row r="11" spans="1:6" ht="15.75">
      <c r="A11" s="29" t="s">
        <v>5</v>
      </c>
      <c r="B11" s="29"/>
      <c r="C11" s="140" t="s">
        <v>179</v>
      </c>
      <c r="D11" s="19"/>
      <c r="E11" s="19"/>
      <c r="F11" s="19"/>
    </row>
    <row r="12" spans="1:6" ht="15.75">
      <c r="A12" s="29"/>
      <c r="B12" s="29"/>
      <c r="C12" s="28"/>
      <c r="D12" s="19"/>
      <c r="E12" s="19"/>
      <c r="F12" s="19"/>
    </row>
    <row r="13" spans="1:15" s="32" customFormat="1" ht="9" customHeight="1">
      <c r="A13" s="46"/>
      <c r="B13" s="46"/>
      <c r="C13" s="46"/>
      <c r="D13" s="46"/>
      <c r="E13" s="46"/>
      <c r="F13" s="46"/>
      <c r="G13" s="33"/>
      <c r="H13" s="205"/>
      <c r="I13" s="205"/>
      <c r="J13" s="205"/>
      <c r="K13" s="205"/>
      <c r="L13" s="205"/>
      <c r="M13" s="205"/>
      <c r="N13" s="205"/>
      <c r="O13" s="205"/>
    </row>
  </sheetData>
  <mergeCells count="4">
    <mergeCell ref="N13:O13"/>
    <mergeCell ref="H13:I13"/>
    <mergeCell ref="J13:K13"/>
    <mergeCell ref="L13:M13"/>
  </mergeCells>
  <printOptions gridLines="1"/>
  <pageMargins left="0.17" right="0.17" top="0.89" bottom="0.37" header="0.24" footer="0.17"/>
  <pageSetup fitToHeight="1" fitToWidth="1" horizontalDpi="600" verticalDpi="600" orientation="landscape" scale="59" r:id="rId1"/>
  <headerFooter alignWithMargins="0">
    <oddHeader>&amp;C&amp;"Arial,Bold"&amp;14NCSX June 2007 ETC 
TABLE III - Fabrication and Assembly</oddHeader>
    <oddFooter xml:space="preserve">&amp;L&amp;F&amp;C&amp;"Arial,Bold"&amp;A   page &amp;P of &amp;N &amp;R &amp;D    &amp;T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55"/>
  <sheetViews>
    <sheetView workbookViewId="0" topLeftCell="A1">
      <selection activeCell="F25" sqref="F25"/>
    </sheetView>
  </sheetViews>
  <sheetFormatPr defaultColWidth="9.140625" defaultRowHeight="12.75"/>
  <cols>
    <col min="1" max="1" width="4.8515625" style="0" customWidth="1"/>
    <col min="7" max="7" width="13.57421875" style="0" customWidth="1"/>
  </cols>
  <sheetData>
    <row r="1" spans="1:2" s="5" customFormat="1" ht="20.25">
      <c r="A1" s="52" t="s">
        <v>16</v>
      </c>
      <c r="B1" s="52"/>
    </row>
    <row r="2" spans="1:2" s="5" customFormat="1" ht="20.25">
      <c r="A2" s="52" t="s">
        <v>17</v>
      </c>
      <c r="B2" s="52"/>
    </row>
    <row r="3" spans="1:2" s="5" customFormat="1" ht="20.25">
      <c r="A3" s="52" t="s">
        <v>58</v>
      </c>
      <c r="B3" s="52"/>
    </row>
    <row r="4" spans="1:2" s="5" customFormat="1" ht="20.25">
      <c r="A4" s="216" t="s">
        <v>19</v>
      </c>
      <c r="B4" s="53"/>
    </row>
    <row r="5" spans="1:2" s="5" customFormat="1" ht="20.25">
      <c r="A5" s="216" t="s">
        <v>18</v>
      </c>
      <c r="B5" s="53"/>
    </row>
    <row r="6" spans="1:2" s="5" customFormat="1" ht="20.25">
      <c r="A6" s="216" t="s">
        <v>60</v>
      </c>
      <c r="B6" s="53"/>
    </row>
    <row r="7" spans="1:2" s="5" customFormat="1" ht="20.25">
      <c r="A7" s="52" t="s">
        <v>61</v>
      </c>
      <c r="B7" s="52"/>
    </row>
    <row r="8" spans="1:2" s="5" customFormat="1" ht="20.25">
      <c r="A8" s="52"/>
      <c r="B8" s="52"/>
    </row>
    <row r="9" spans="1:19" ht="12.75">
      <c r="A9" s="7"/>
      <c r="B9" s="7"/>
      <c r="C9" s="7"/>
      <c r="D9" s="7"/>
      <c r="E9" s="7"/>
      <c r="F9" s="7"/>
      <c r="G9" s="7"/>
      <c r="H9" s="7"/>
      <c r="I9" s="7"/>
      <c r="J9" s="7"/>
      <c r="K9" s="7"/>
      <c r="L9" s="7"/>
      <c r="M9" s="7"/>
      <c r="N9" s="7"/>
      <c r="O9" s="7"/>
      <c r="P9" s="7"/>
      <c r="Q9" s="7"/>
      <c r="R9" s="7"/>
      <c r="S9" s="7"/>
    </row>
    <row r="10" ht="15.75">
      <c r="A10" s="9" t="s">
        <v>62</v>
      </c>
    </row>
    <row r="11" spans="1:19" ht="26.25">
      <c r="A11" s="9"/>
      <c r="D11" s="11" t="s">
        <v>2</v>
      </c>
      <c r="E11" s="11" t="s">
        <v>3</v>
      </c>
      <c r="F11" s="11" t="s">
        <v>4</v>
      </c>
      <c r="G11" s="13" t="s">
        <v>12</v>
      </c>
      <c r="H11" s="12" t="s">
        <v>13</v>
      </c>
      <c r="I11" s="2"/>
      <c r="J11" s="2"/>
      <c r="K11" s="2"/>
      <c r="L11" s="2"/>
      <c r="M11" s="2"/>
      <c r="N11" s="2"/>
      <c r="O11" s="2"/>
      <c r="P11" s="2"/>
      <c r="Q11" s="2"/>
      <c r="R11" s="2"/>
      <c r="S11" s="2"/>
    </row>
    <row r="12" spans="2:12" ht="12.75">
      <c r="B12" s="1" t="s">
        <v>1</v>
      </c>
      <c r="D12" s="15" t="s">
        <v>15</v>
      </c>
      <c r="E12" s="15"/>
      <c r="G12" s="4"/>
      <c r="H12" s="1" t="s">
        <v>63</v>
      </c>
      <c r="L12" s="1"/>
    </row>
    <row r="13" spans="4:12" ht="12.75">
      <c r="D13" s="4"/>
      <c r="E13" s="4"/>
      <c r="F13" s="4"/>
      <c r="G13" s="48" t="s">
        <v>72</v>
      </c>
      <c r="L13" s="1"/>
    </row>
    <row r="14" spans="2:12" ht="12.75">
      <c r="B14" s="1" t="s">
        <v>14</v>
      </c>
      <c r="D14" s="4"/>
      <c r="E14" s="4"/>
      <c r="F14" s="15" t="s">
        <v>15</v>
      </c>
      <c r="G14" s="15"/>
      <c r="H14" s="1" t="s">
        <v>63</v>
      </c>
      <c r="L14" s="1"/>
    </row>
    <row r="15" spans="4:7" s="1" customFormat="1" ht="12.75">
      <c r="D15" s="15"/>
      <c r="E15" s="15"/>
      <c r="F15" s="15"/>
      <c r="G15" s="15"/>
    </row>
    <row r="16" spans="1:7" s="1" customFormat="1" ht="12.75">
      <c r="A16" s="99" t="s">
        <v>71</v>
      </c>
      <c r="D16" s="15"/>
      <c r="E16" s="15"/>
      <c r="F16" s="15"/>
      <c r="G16" s="15"/>
    </row>
    <row r="17" spans="2:12" ht="12.75">
      <c r="B17" s="1"/>
      <c r="D17" s="4"/>
      <c r="E17" s="4"/>
      <c r="F17" s="15"/>
      <c r="G17" s="15"/>
      <c r="L17" s="1"/>
    </row>
    <row r="18" spans="1:20" ht="12.75">
      <c r="A18" s="7"/>
      <c r="B18" s="7"/>
      <c r="C18" s="7"/>
      <c r="D18" s="7"/>
      <c r="E18" s="7"/>
      <c r="F18" s="7"/>
      <c r="G18" s="7"/>
      <c r="H18" s="7"/>
      <c r="I18" s="7"/>
      <c r="J18" s="7"/>
      <c r="K18" s="7"/>
      <c r="L18" s="7"/>
      <c r="M18" s="7"/>
      <c r="N18" s="7"/>
      <c r="O18" s="7"/>
      <c r="P18" s="7"/>
      <c r="Q18" s="7"/>
      <c r="R18" s="7"/>
      <c r="S18" s="7"/>
      <c r="T18" s="7"/>
    </row>
    <row r="19" s="27" customFormat="1" ht="12.75">
      <c r="A19" s="10" t="s">
        <v>70</v>
      </c>
    </row>
    <row r="20" spans="6:17" s="110" customFormat="1" ht="12.75">
      <c r="F20" s="111"/>
      <c r="G20" s="111"/>
      <c r="N20" s="206" t="s">
        <v>78</v>
      </c>
      <c r="O20" s="206"/>
      <c r="P20" s="112" t="s">
        <v>79</v>
      </c>
      <c r="Q20" s="113"/>
    </row>
    <row r="21" spans="1:17" s="114" customFormat="1" ht="25.5">
      <c r="A21" s="114" t="s">
        <v>80</v>
      </c>
      <c r="B21" s="207" t="s">
        <v>81</v>
      </c>
      <c r="C21" s="207"/>
      <c r="D21" s="207"/>
      <c r="E21" s="207"/>
      <c r="F21" s="207"/>
      <c r="G21" s="115" t="s">
        <v>82</v>
      </c>
      <c r="H21" s="207" t="s">
        <v>83</v>
      </c>
      <c r="I21" s="207"/>
      <c r="J21" s="207"/>
      <c r="K21" s="207" t="s">
        <v>84</v>
      </c>
      <c r="L21" s="207"/>
      <c r="M21" s="207"/>
      <c r="N21" s="114" t="s">
        <v>4</v>
      </c>
      <c r="O21" s="114" t="s">
        <v>2</v>
      </c>
      <c r="P21" s="114" t="s">
        <v>4</v>
      </c>
      <c r="Q21" s="114" t="s">
        <v>2</v>
      </c>
    </row>
    <row r="22" spans="1:13" s="118" customFormat="1" ht="12.75">
      <c r="A22" s="116"/>
      <c r="B22" s="208"/>
      <c r="C22" s="208"/>
      <c r="D22" s="208"/>
      <c r="E22" s="208"/>
      <c r="F22" s="208"/>
      <c r="G22" s="117"/>
      <c r="H22" s="209"/>
      <c r="I22" s="209"/>
      <c r="J22" s="209"/>
      <c r="K22" s="209"/>
      <c r="L22" s="209"/>
      <c r="M22" s="209"/>
    </row>
    <row r="23" spans="1:13" s="118" customFormat="1" ht="12.75">
      <c r="A23" s="119">
        <v>8101</v>
      </c>
      <c r="B23" s="120"/>
      <c r="C23" s="120"/>
      <c r="D23" s="120"/>
      <c r="E23" s="120"/>
      <c r="F23" s="120"/>
      <c r="G23" s="117"/>
      <c r="H23" s="209"/>
      <c r="I23" s="209"/>
      <c r="J23" s="209"/>
      <c r="K23" s="209"/>
      <c r="L23" s="209"/>
      <c r="M23" s="209"/>
    </row>
    <row r="24" spans="2:17" s="121" customFormat="1" ht="37.5" customHeight="1">
      <c r="B24" s="210" t="s">
        <v>99</v>
      </c>
      <c r="C24" s="210"/>
      <c r="D24" s="210"/>
      <c r="E24" s="210"/>
      <c r="F24" s="210"/>
      <c r="G24" s="123" t="s">
        <v>101</v>
      </c>
      <c r="H24" s="209"/>
      <c r="I24" s="209"/>
      <c r="J24" s="209"/>
      <c r="K24" s="210" t="s">
        <v>100</v>
      </c>
      <c r="L24" s="210"/>
      <c r="M24" s="210"/>
      <c r="N24" s="141">
        <v>0</v>
      </c>
      <c r="O24" s="142">
        <v>0</v>
      </c>
      <c r="P24" s="143">
        <v>-2</v>
      </c>
      <c r="Q24" s="143">
        <v>2</v>
      </c>
    </row>
    <row r="25" spans="2:17" s="121" customFormat="1" ht="14.25" customHeight="1">
      <c r="B25" s="122"/>
      <c r="C25" s="122"/>
      <c r="D25" s="122"/>
      <c r="E25" s="122"/>
      <c r="F25" s="122"/>
      <c r="G25" s="123"/>
      <c r="H25" s="117"/>
      <c r="I25" s="117"/>
      <c r="J25" s="117"/>
      <c r="K25" s="124"/>
      <c r="L25" s="124"/>
      <c r="M25" s="124"/>
      <c r="N25" s="141"/>
      <c r="O25" s="142"/>
      <c r="P25" s="143"/>
      <c r="Q25" s="143"/>
    </row>
    <row r="26" spans="2:17" s="121" customFormat="1" ht="37.5" customHeight="1">
      <c r="B26" s="210" t="s">
        <v>102</v>
      </c>
      <c r="C26" s="210"/>
      <c r="D26" s="210"/>
      <c r="E26" s="210"/>
      <c r="F26" s="210"/>
      <c r="G26" s="123" t="s">
        <v>101</v>
      </c>
      <c r="H26" s="209"/>
      <c r="I26" s="209"/>
      <c r="J26" s="209"/>
      <c r="K26" s="210" t="s">
        <v>103</v>
      </c>
      <c r="L26" s="210"/>
      <c r="M26" s="210"/>
      <c r="N26" s="144">
        <f>-45000*0.02</f>
        <v>-900</v>
      </c>
      <c r="O26" s="145">
        <f>45000*0.02</f>
        <v>900</v>
      </c>
      <c r="P26" s="146">
        <v>-1</v>
      </c>
      <c r="Q26" s="146">
        <v>1</v>
      </c>
    </row>
    <row r="27" spans="2:17" s="121" customFormat="1" ht="15.75" customHeight="1">
      <c r="B27" s="124"/>
      <c r="C27" s="124"/>
      <c r="D27" s="124"/>
      <c r="E27" s="124"/>
      <c r="F27" s="124"/>
      <c r="G27" s="123"/>
      <c r="H27" s="117"/>
      <c r="I27" s="117"/>
      <c r="J27" s="117"/>
      <c r="K27" s="124"/>
      <c r="L27" s="124"/>
      <c r="M27" s="124"/>
      <c r="N27" s="144"/>
      <c r="O27" s="145"/>
      <c r="P27" s="146"/>
      <c r="Q27" s="146"/>
    </row>
    <row r="28" spans="2:17" s="125" customFormat="1" ht="38.25" customHeight="1">
      <c r="B28" s="211" t="s">
        <v>104</v>
      </c>
      <c r="C28" s="211"/>
      <c r="D28" s="211"/>
      <c r="E28" s="211"/>
      <c r="F28" s="211"/>
      <c r="G28" s="126" t="s">
        <v>105</v>
      </c>
      <c r="H28" s="212" t="s">
        <v>106</v>
      </c>
      <c r="I28" s="212"/>
      <c r="J28" s="212"/>
      <c r="K28" s="211" t="s">
        <v>107</v>
      </c>
      <c r="L28" s="211"/>
      <c r="M28" s="211"/>
      <c r="N28" s="134">
        <v>11</v>
      </c>
      <c r="O28" s="135">
        <v>81</v>
      </c>
      <c r="P28" s="147">
        <v>0</v>
      </c>
      <c r="Q28" s="147">
        <v>0</v>
      </c>
    </row>
    <row r="29" spans="2:17" s="121" customFormat="1" ht="12.75" customHeight="1">
      <c r="B29" s="124"/>
      <c r="C29" s="124"/>
      <c r="D29" s="124"/>
      <c r="E29" s="124"/>
      <c r="F29" s="124"/>
      <c r="G29" s="122"/>
      <c r="K29" s="124"/>
      <c r="L29" s="124"/>
      <c r="M29" s="124"/>
      <c r="N29" s="134"/>
      <c r="O29" s="135"/>
      <c r="P29" s="135"/>
      <c r="Q29" s="135"/>
    </row>
    <row r="30" spans="2:17" s="121" customFormat="1" ht="42" customHeight="1">
      <c r="B30" s="210" t="s">
        <v>170</v>
      </c>
      <c r="C30" s="210"/>
      <c r="D30" s="210"/>
      <c r="E30" s="210"/>
      <c r="F30" s="210"/>
      <c r="G30" s="126" t="s">
        <v>105</v>
      </c>
      <c r="H30" s="212" t="s">
        <v>106</v>
      </c>
      <c r="I30" s="212"/>
      <c r="J30" s="212"/>
      <c r="K30" s="211" t="s">
        <v>107</v>
      </c>
      <c r="L30" s="211"/>
      <c r="M30" s="211"/>
      <c r="N30" s="144">
        <f>'[1]Escalation Risk'!O34</f>
        <v>0</v>
      </c>
      <c r="O30" s="145">
        <f>'[1]Escalation Risk'!O36</f>
        <v>0</v>
      </c>
      <c r="P30" s="147">
        <v>0</v>
      </c>
      <c r="Q30" s="147">
        <v>0</v>
      </c>
    </row>
    <row r="31" spans="2:17" s="121" customFormat="1" ht="10.5" customHeight="1">
      <c r="B31" s="124"/>
      <c r="C31" s="124"/>
      <c r="D31" s="124"/>
      <c r="E31" s="124"/>
      <c r="F31" s="124"/>
      <c r="G31" s="122"/>
      <c r="K31" s="124"/>
      <c r="L31" s="124"/>
      <c r="M31" s="124"/>
      <c r="N31" s="134"/>
      <c r="O31" s="135"/>
      <c r="P31" s="135"/>
      <c r="Q31" s="135"/>
    </row>
    <row r="32" spans="2:17" s="121" customFormat="1" ht="38.25" customHeight="1">
      <c r="B32" s="210" t="s">
        <v>171</v>
      </c>
      <c r="C32" s="210"/>
      <c r="D32" s="210"/>
      <c r="E32" s="210"/>
      <c r="F32" s="210"/>
      <c r="G32" s="122" t="s">
        <v>172</v>
      </c>
      <c r="H32" s="214" t="s">
        <v>173</v>
      </c>
      <c r="I32" s="214"/>
      <c r="J32" s="214"/>
      <c r="K32" s="215"/>
      <c r="L32" s="215"/>
      <c r="M32" s="215"/>
      <c r="N32" s="136"/>
      <c r="O32" s="137"/>
      <c r="P32" s="137"/>
      <c r="Q32" s="137"/>
    </row>
    <row r="33" spans="2:17" s="121" customFormat="1" ht="10.5" customHeight="1">
      <c r="B33" s="124"/>
      <c r="C33" s="124"/>
      <c r="D33" s="124"/>
      <c r="E33" s="124"/>
      <c r="F33" s="124"/>
      <c r="G33" s="122"/>
      <c r="K33" s="124"/>
      <c r="L33" s="124"/>
      <c r="M33" s="124"/>
      <c r="N33" s="134"/>
      <c r="O33" s="135"/>
      <c r="P33" s="135"/>
      <c r="Q33" s="135"/>
    </row>
    <row r="34" spans="2:17" s="121" customFormat="1" ht="85.5" customHeight="1">
      <c r="B34" s="210" t="s">
        <v>176</v>
      </c>
      <c r="C34" s="210"/>
      <c r="D34" s="210"/>
      <c r="E34" s="210"/>
      <c r="F34" s="210"/>
      <c r="G34" s="122" t="s">
        <v>177</v>
      </c>
      <c r="H34" s="213"/>
      <c r="I34" s="213"/>
      <c r="J34" s="213"/>
      <c r="K34" s="210" t="s">
        <v>178</v>
      </c>
      <c r="L34" s="210"/>
      <c r="M34" s="210"/>
      <c r="N34" s="141">
        <v>-500</v>
      </c>
      <c r="O34" s="142">
        <v>500</v>
      </c>
      <c r="P34" s="143">
        <v>-0.5</v>
      </c>
      <c r="Q34" s="143">
        <v>0.5</v>
      </c>
    </row>
    <row r="35" spans="2:17" s="121" customFormat="1" ht="10.5" customHeight="1">
      <c r="B35" s="124"/>
      <c r="C35" s="124"/>
      <c r="D35" s="124"/>
      <c r="E35" s="124"/>
      <c r="F35" s="124"/>
      <c r="G35" s="122"/>
      <c r="K35" s="124"/>
      <c r="L35" s="124"/>
      <c r="M35" s="124"/>
      <c r="N35" s="134"/>
      <c r="O35" s="135"/>
      <c r="P35" s="135"/>
      <c r="Q35" s="135"/>
    </row>
    <row r="36" spans="1:17" s="121" customFormat="1" ht="10.5" customHeight="1">
      <c r="A36" s="138" t="s">
        <v>174</v>
      </c>
      <c r="B36" s="124"/>
      <c r="C36" s="124"/>
      <c r="D36" s="124"/>
      <c r="E36" s="124"/>
      <c r="F36" s="124"/>
      <c r="G36" s="122"/>
      <c r="K36" s="124"/>
      <c r="L36" s="124"/>
      <c r="M36" s="124"/>
      <c r="N36" s="134"/>
      <c r="O36" s="135"/>
      <c r="P36" s="135"/>
      <c r="Q36" s="135"/>
    </row>
    <row r="37" spans="2:17" s="121" customFormat="1" ht="10.5" customHeight="1">
      <c r="B37" s="124"/>
      <c r="C37" s="124"/>
      <c r="D37" s="124"/>
      <c r="E37" s="124"/>
      <c r="F37" s="124"/>
      <c r="G37" s="122"/>
      <c r="K37" s="124"/>
      <c r="L37" s="124"/>
      <c r="M37" s="124"/>
      <c r="N37" s="134"/>
      <c r="O37" s="135"/>
      <c r="P37" s="135"/>
      <c r="Q37" s="135"/>
    </row>
    <row r="38" spans="1:17" s="121" customFormat="1" ht="10.5" customHeight="1">
      <c r="A38" s="138" t="s">
        <v>175</v>
      </c>
      <c r="B38" s="124"/>
      <c r="C38" s="124"/>
      <c r="D38" s="124"/>
      <c r="E38" s="124"/>
      <c r="F38" s="124"/>
      <c r="G38" s="122"/>
      <c r="K38" s="124"/>
      <c r="L38" s="124"/>
      <c r="M38" s="124"/>
      <c r="N38" s="134"/>
      <c r="O38" s="135"/>
      <c r="P38" s="135"/>
      <c r="Q38" s="135"/>
    </row>
    <row r="39" spans="5:8" ht="12.75">
      <c r="E39" s="4"/>
      <c r="F39" s="4"/>
      <c r="G39" s="4"/>
      <c r="H39" s="4"/>
    </row>
    <row r="40" spans="1:8" s="1" customFormat="1" ht="12.75">
      <c r="A40" s="1" t="s">
        <v>85</v>
      </c>
      <c r="E40" s="15"/>
      <c r="F40" s="15"/>
      <c r="G40" s="15"/>
      <c r="H40" s="15"/>
    </row>
    <row r="41" spans="1:8" s="1" customFormat="1" ht="12.75">
      <c r="A41" s="1" t="s">
        <v>86</v>
      </c>
      <c r="B41" s="1" t="s">
        <v>87</v>
      </c>
      <c r="E41" s="15"/>
      <c r="F41" s="15"/>
      <c r="G41" s="15"/>
      <c r="H41" s="15"/>
    </row>
    <row r="42" spans="2:8" s="1" customFormat="1" ht="12.75">
      <c r="B42" s="1" t="s">
        <v>88</v>
      </c>
      <c r="E42" s="15"/>
      <c r="F42" s="15"/>
      <c r="G42" s="15"/>
      <c r="H42" s="15"/>
    </row>
    <row r="43" spans="1:8" s="1" customFormat="1" ht="12.75">
      <c r="A43" s="1" t="s">
        <v>89</v>
      </c>
      <c r="B43" s="1" t="s">
        <v>90</v>
      </c>
      <c r="E43" s="15"/>
      <c r="F43" s="15"/>
      <c r="G43" s="15"/>
      <c r="H43" s="15"/>
    </row>
    <row r="44" spans="2:8" s="1" customFormat="1" ht="12.75">
      <c r="B44" s="1" t="s">
        <v>91</v>
      </c>
      <c r="E44" s="15"/>
      <c r="F44" s="15"/>
      <c r="G44" s="15"/>
      <c r="H44" s="15"/>
    </row>
    <row r="45" s="1" customFormat="1" ht="12.75">
      <c r="B45" s="1" t="s">
        <v>92</v>
      </c>
    </row>
    <row r="46" spans="1:2" s="1" customFormat="1" ht="12.75">
      <c r="A46" s="1" t="s">
        <v>93</v>
      </c>
      <c r="B46" s="1" t="s">
        <v>94</v>
      </c>
    </row>
    <row r="47" s="1" customFormat="1" ht="12.75">
      <c r="B47" s="1" t="s">
        <v>95</v>
      </c>
    </row>
    <row r="48" spans="1:2" s="1" customFormat="1" ht="12.75">
      <c r="A48" s="1" t="s">
        <v>96</v>
      </c>
      <c r="B48" s="1" t="s">
        <v>97</v>
      </c>
    </row>
    <row r="49" s="1" customFormat="1" ht="12.75">
      <c r="B49" s="1" t="s">
        <v>98</v>
      </c>
    </row>
    <row r="50" spans="5:8" ht="12.75">
      <c r="E50" s="4"/>
      <c r="F50" s="4"/>
      <c r="G50" s="4"/>
      <c r="H50" s="4"/>
    </row>
    <row r="51" spans="5:8" ht="12.75">
      <c r="E51" s="4"/>
      <c r="F51" s="4"/>
      <c r="G51" s="4"/>
      <c r="H51" s="4"/>
    </row>
    <row r="52" spans="5:8" ht="12.75">
      <c r="E52" s="4"/>
      <c r="F52" s="4"/>
      <c r="G52" s="4"/>
      <c r="H52" s="4"/>
    </row>
    <row r="53" spans="5:8" ht="12.75">
      <c r="E53" s="4"/>
      <c r="F53" s="4"/>
      <c r="G53" s="4"/>
      <c r="H53" s="4"/>
    </row>
    <row r="54" spans="5:8" ht="12.75">
      <c r="E54" s="4"/>
      <c r="F54" s="4"/>
      <c r="G54" s="4"/>
      <c r="H54" s="4"/>
    </row>
    <row r="55" spans="5:8" ht="12.75">
      <c r="E55" s="4"/>
      <c r="F55" s="4"/>
      <c r="G55" s="4"/>
      <c r="H55" s="4"/>
    </row>
  </sheetData>
  <mergeCells count="27">
    <mergeCell ref="B34:F34"/>
    <mergeCell ref="H34:J34"/>
    <mergeCell ref="K34:M34"/>
    <mergeCell ref="B30:F30"/>
    <mergeCell ref="H30:J30"/>
    <mergeCell ref="K30:M30"/>
    <mergeCell ref="B32:F32"/>
    <mergeCell ref="H32:J32"/>
    <mergeCell ref="K32:M32"/>
    <mergeCell ref="B24:F24"/>
    <mergeCell ref="K24:M24"/>
    <mergeCell ref="B28:F28"/>
    <mergeCell ref="H28:J28"/>
    <mergeCell ref="K28:M28"/>
    <mergeCell ref="H24:J24"/>
    <mergeCell ref="B26:F26"/>
    <mergeCell ref="H26:J26"/>
    <mergeCell ref="K26:M26"/>
    <mergeCell ref="B22:F22"/>
    <mergeCell ref="H22:J22"/>
    <mergeCell ref="K22:M22"/>
    <mergeCell ref="H23:J23"/>
    <mergeCell ref="K23:M23"/>
    <mergeCell ref="N20:O20"/>
    <mergeCell ref="B21:F21"/>
    <mergeCell ref="H21:J21"/>
    <mergeCell ref="K21:M21"/>
  </mergeCells>
  <printOptions/>
  <pageMargins left="0.75" right="0.75" top="1.25" bottom="1" header="0.75" footer="0.5"/>
  <pageSetup fitToHeight="1" fitToWidth="1" horizontalDpi="600" verticalDpi="600" orientation="landscape" scale="50" r:id="rId1"/>
  <headerFooter alignWithMargins="0">
    <oddHeader>&amp;C&amp;"Arial,Bold"&amp;14NCSX June 2007 ETC 
TABLE IV - Uncertainty of Estimate and Residual Risk Assessment</oddHeader>
    <oddFooter xml:space="preserve">&amp;L&amp;F&amp;C&amp;A   page &amp;P of &amp;N &amp;R &amp;D    &amp;T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15"/>
  <sheetViews>
    <sheetView workbookViewId="0" topLeftCell="A1">
      <selection activeCell="A1" sqref="A1:A7"/>
    </sheetView>
  </sheetViews>
  <sheetFormatPr defaultColWidth="9.140625" defaultRowHeight="12.75"/>
  <cols>
    <col min="1" max="1" width="4.8515625" style="0" customWidth="1"/>
    <col min="7" max="7" width="13.57421875" style="0" customWidth="1"/>
  </cols>
  <sheetData>
    <row r="1" spans="1:2" s="5" customFormat="1" ht="20.25">
      <c r="A1" s="52" t="s">
        <v>16</v>
      </c>
      <c r="B1" s="52"/>
    </row>
    <row r="2" spans="1:2" s="5" customFormat="1" ht="20.25">
      <c r="A2" s="52" t="s">
        <v>17</v>
      </c>
      <c r="B2" s="52"/>
    </row>
    <row r="3" spans="1:2" s="5" customFormat="1" ht="20.25">
      <c r="A3" s="52" t="s">
        <v>58</v>
      </c>
      <c r="B3" s="52"/>
    </row>
    <row r="4" spans="1:2" s="5" customFormat="1" ht="20.25">
      <c r="A4" s="216" t="s">
        <v>19</v>
      </c>
      <c r="B4" s="53"/>
    </row>
    <row r="5" spans="1:2" s="5" customFormat="1" ht="20.25">
      <c r="A5" s="216" t="s">
        <v>18</v>
      </c>
      <c r="B5" s="53"/>
    </row>
    <row r="6" spans="1:2" s="5" customFormat="1" ht="20.25">
      <c r="A6" s="216" t="s">
        <v>60</v>
      </c>
      <c r="B6" s="53"/>
    </row>
    <row r="7" spans="1:2" s="5" customFormat="1" ht="20.25">
      <c r="A7" s="52" t="s">
        <v>61</v>
      </c>
      <c r="B7" s="52"/>
    </row>
    <row r="8" spans="1:2" s="5" customFormat="1" ht="20.25">
      <c r="A8" s="52"/>
      <c r="B8" s="52"/>
    </row>
    <row r="9" spans="1:19" ht="12.75">
      <c r="A9" s="7"/>
      <c r="B9" s="7"/>
      <c r="C9" s="7"/>
      <c r="D9" s="7"/>
      <c r="E9" s="7"/>
      <c r="F9" s="7"/>
      <c r="G9" s="7"/>
      <c r="H9" s="7"/>
      <c r="I9" s="7"/>
      <c r="J9" s="7"/>
      <c r="K9" s="7"/>
      <c r="L9" s="7"/>
      <c r="M9" s="7"/>
      <c r="N9" s="7"/>
      <c r="O9" s="7"/>
      <c r="P9" s="7"/>
      <c r="Q9" s="7"/>
      <c r="R9" s="7"/>
      <c r="S9" s="7"/>
    </row>
    <row r="10" spans="5:8" ht="12.75">
      <c r="E10" s="4"/>
      <c r="F10" s="4"/>
      <c r="G10" s="4"/>
      <c r="H10" s="4"/>
    </row>
    <row r="11" spans="5:8" ht="12.75">
      <c r="E11" s="4"/>
      <c r="F11" s="4"/>
      <c r="G11" s="4"/>
      <c r="H11" s="4"/>
    </row>
    <row r="12" spans="5:8" ht="12.75">
      <c r="E12" s="4"/>
      <c r="F12" s="4"/>
      <c r="G12" s="4"/>
      <c r="H12" s="4"/>
    </row>
    <row r="13" spans="5:8" ht="12.75">
      <c r="E13" s="4"/>
      <c r="F13" s="4"/>
      <c r="G13" s="4"/>
      <c r="H13" s="4"/>
    </row>
    <row r="14" spans="5:8" ht="12.75">
      <c r="E14" s="4"/>
      <c r="F14" s="4"/>
      <c r="G14" s="4"/>
      <c r="H14" s="4"/>
    </row>
    <row r="15" spans="5:8" ht="12.75">
      <c r="E15" s="4"/>
      <c r="F15" s="4"/>
      <c r="G15" s="4"/>
      <c r="H15" s="4"/>
    </row>
  </sheetData>
  <printOptions/>
  <pageMargins left="0.75" right="0.75" top="1.25" bottom="1" header="0.75" footer="0.5"/>
  <pageSetup fitToHeight="1" fitToWidth="1" horizontalDpi="600" verticalDpi="600" orientation="landscape" scale="35" r:id="rId2"/>
  <headerFooter alignWithMargins="0">
    <oddHeader>&amp;C&amp;"Arial,Bold"&amp;14NCSX June 2007 ETC 
TABLE V - Basis of Estimate</oddHeader>
    <oddFooter xml:space="preserve">&amp;L&amp;F&amp;C&amp;A   page &amp;P of &amp;N &amp;R &amp;D    &amp;T   </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S54"/>
  <sheetViews>
    <sheetView tabSelected="1" workbookViewId="0" topLeftCell="A1">
      <selection activeCell="E27" sqref="E27"/>
    </sheetView>
  </sheetViews>
  <sheetFormatPr defaultColWidth="9.140625" defaultRowHeight="12.75"/>
  <cols>
    <col min="1" max="1" width="4.8515625" style="0" customWidth="1"/>
    <col min="2" max="2" width="56.8515625" style="0" customWidth="1"/>
    <col min="4" max="4" width="21.8515625" style="0" customWidth="1"/>
    <col min="7" max="7" width="13.57421875" style="0" customWidth="1"/>
  </cols>
  <sheetData>
    <row r="1" spans="1:2" s="5" customFormat="1" ht="20.25">
      <c r="A1" s="52" t="s">
        <v>16</v>
      </c>
      <c r="B1" s="52"/>
    </row>
    <row r="2" spans="1:2" s="5" customFormat="1" ht="20.25">
      <c r="A2" s="52" t="s">
        <v>17</v>
      </c>
      <c r="B2" s="52"/>
    </row>
    <row r="3" spans="1:2" s="5" customFormat="1" ht="20.25">
      <c r="A3" s="52" t="s">
        <v>58</v>
      </c>
      <c r="B3" s="52"/>
    </row>
    <row r="4" spans="1:2" s="5" customFormat="1" ht="20.25">
      <c r="A4" s="216" t="s">
        <v>19</v>
      </c>
      <c r="B4" s="53"/>
    </row>
    <row r="5" spans="1:2" s="5" customFormat="1" ht="20.25">
      <c r="A5" s="216" t="s">
        <v>18</v>
      </c>
      <c r="B5" s="53"/>
    </row>
    <row r="6" spans="1:2" s="5" customFormat="1" ht="20.25">
      <c r="A6" s="216" t="s">
        <v>60</v>
      </c>
      <c r="B6" s="53"/>
    </row>
    <row r="7" spans="1:2" s="5" customFormat="1" ht="20.25">
      <c r="A7" s="52" t="s">
        <v>61</v>
      </c>
      <c r="B7" s="52"/>
    </row>
    <row r="8" spans="1:2" s="5" customFormat="1" ht="20.25">
      <c r="A8" s="52"/>
      <c r="B8" s="52"/>
    </row>
    <row r="9" spans="1:19" ht="12.75">
      <c r="A9" s="7"/>
      <c r="B9" s="7"/>
      <c r="C9" s="7"/>
      <c r="D9" s="7"/>
      <c r="E9" s="7"/>
      <c r="F9" s="7"/>
      <c r="G9" s="7"/>
      <c r="H9" s="7"/>
      <c r="I9" s="7"/>
      <c r="J9" s="7"/>
      <c r="K9" s="7"/>
      <c r="L9" s="7"/>
      <c r="M9" s="7"/>
      <c r="N9" s="7"/>
      <c r="O9" s="7"/>
      <c r="P9" s="7"/>
      <c r="Q9" s="7"/>
      <c r="R9" s="7"/>
      <c r="S9" s="7"/>
    </row>
    <row r="10" spans="5:8" ht="12.75">
      <c r="E10" s="4"/>
      <c r="F10" s="4"/>
      <c r="G10" s="4"/>
      <c r="H10" s="4"/>
    </row>
    <row r="11" ht="12.75">
      <c r="A11" s="10" t="s">
        <v>108</v>
      </c>
    </row>
    <row r="12" spans="1:5" ht="12.75">
      <c r="A12" t="s">
        <v>109</v>
      </c>
      <c r="E12" t="s">
        <v>110</v>
      </c>
    </row>
    <row r="13" spans="5:10" ht="12.75">
      <c r="E13" s="10" t="s">
        <v>111</v>
      </c>
      <c r="F13" s="10" t="s">
        <v>112</v>
      </c>
      <c r="G13" s="10" t="s">
        <v>113</v>
      </c>
      <c r="H13" s="10" t="s">
        <v>114</v>
      </c>
      <c r="I13" s="10" t="s">
        <v>115</v>
      </c>
      <c r="J13" s="10" t="s">
        <v>116</v>
      </c>
    </row>
    <row r="14" spans="1:10" ht="12.75">
      <c r="A14" t="s">
        <v>117</v>
      </c>
      <c r="E14" s="127"/>
      <c r="F14" s="127"/>
      <c r="G14" s="127"/>
      <c r="H14" s="127"/>
      <c r="I14" s="127"/>
      <c r="J14" s="127"/>
    </row>
    <row r="15" spans="2:10" ht="12.75">
      <c r="B15" t="s">
        <v>118</v>
      </c>
      <c r="C15" t="s">
        <v>119</v>
      </c>
      <c r="D15" t="s">
        <v>120</v>
      </c>
      <c r="E15" s="127"/>
      <c r="F15" s="127">
        <v>95.3</v>
      </c>
      <c r="G15" s="127"/>
      <c r="H15" s="127"/>
      <c r="I15" s="127"/>
      <c r="J15" s="127">
        <v>95.3</v>
      </c>
    </row>
    <row r="16" spans="2:10" ht="12.75">
      <c r="B16" t="s">
        <v>121</v>
      </c>
      <c r="C16" t="s">
        <v>122</v>
      </c>
      <c r="D16" t="s">
        <v>123</v>
      </c>
      <c r="E16" s="127"/>
      <c r="F16" s="127"/>
      <c r="G16" s="127">
        <v>33.7</v>
      </c>
      <c r="H16" s="127"/>
      <c r="I16" s="127"/>
      <c r="J16" s="127">
        <v>33.7</v>
      </c>
    </row>
    <row r="17" spans="2:10" ht="12.75">
      <c r="B17" t="s">
        <v>124</v>
      </c>
      <c r="C17" t="s">
        <v>125</v>
      </c>
      <c r="D17" t="s">
        <v>126</v>
      </c>
      <c r="E17" s="127"/>
      <c r="F17" s="127"/>
      <c r="G17" s="127">
        <v>64.7</v>
      </c>
      <c r="H17" s="127">
        <v>17.8</v>
      </c>
      <c r="I17" s="127"/>
      <c r="J17" s="127">
        <v>82.5</v>
      </c>
    </row>
    <row r="18" spans="2:10" ht="12.75">
      <c r="B18" t="s">
        <v>127</v>
      </c>
      <c r="C18" t="s">
        <v>128</v>
      </c>
      <c r="D18" t="s">
        <v>129</v>
      </c>
      <c r="E18" s="127"/>
      <c r="F18" s="127"/>
      <c r="G18" s="127">
        <v>10</v>
      </c>
      <c r="H18" s="127"/>
      <c r="I18" s="127"/>
      <c r="J18" s="127">
        <v>10</v>
      </c>
    </row>
    <row r="19" spans="2:10" ht="12.75">
      <c r="B19" t="s">
        <v>130</v>
      </c>
      <c r="C19" t="s">
        <v>131</v>
      </c>
      <c r="D19" t="s">
        <v>132</v>
      </c>
      <c r="E19" s="127"/>
      <c r="F19" s="127"/>
      <c r="G19" s="127">
        <v>45</v>
      </c>
      <c r="H19" s="127"/>
      <c r="I19" s="127"/>
      <c r="J19" s="127">
        <v>45</v>
      </c>
    </row>
    <row r="20" spans="2:10" ht="12.75">
      <c r="B20" t="s">
        <v>130</v>
      </c>
      <c r="C20" t="s">
        <v>133</v>
      </c>
      <c r="D20" t="s">
        <v>134</v>
      </c>
      <c r="E20" s="128"/>
      <c r="F20" s="128"/>
      <c r="G20" s="128">
        <v>140</v>
      </c>
      <c r="H20" s="128"/>
      <c r="I20" s="128"/>
      <c r="J20" s="128">
        <v>140</v>
      </c>
    </row>
    <row r="21" spans="5:10" ht="12.75">
      <c r="E21" s="129">
        <f aca="true" t="shared" si="0" ref="E21:J21">SUM(E14:E20)</f>
        <v>0</v>
      </c>
      <c r="F21" s="129">
        <f t="shared" si="0"/>
        <v>95.3</v>
      </c>
      <c r="G21" s="129">
        <f t="shared" si="0"/>
        <v>293.4</v>
      </c>
      <c r="H21" s="129">
        <f t="shared" si="0"/>
        <v>17.8</v>
      </c>
      <c r="I21" s="129">
        <f t="shared" si="0"/>
        <v>0</v>
      </c>
      <c r="J21" s="129">
        <f t="shared" si="0"/>
        <v>406.5</v>
      </c>
    </row>
    <row r="22" spans="1:10" ht="12.75">
      <c r="A22" t="s">
        <v>135</v>
      </c>
      <c r="E22" s="127"/>
      <c r="F22" s="127"/>
      <c r="G22" s="127"/>
      <c r="H22" s="127"/>
      <c r="I22" s="127"/>
      <c r="J22" s="127"/>
    </row>
    <row r="23" spans="2:10" ht="12.75">
      <c r="B23" t="s">
        <v>136</v>
      </c>
      <c r="C23" t="s">
        <v>137</v>
      </c>
      <c r="D23" t="s">
        <v>138</v>
      </c>
      <c r="E23" s="127"/>
      <c r="F23" s="127"/>
      <c r="G23" s="127">
        <v>58.5</v>
      </c>
      <c r="H23" s="127"/>
      <c r="I23" s="127"/>
      <c r="J23" s="127">
        <v>58.5</v>
      </c>
    </row>
    <row r="24" spans="2:10" ht="12.75">
      <c r="B24" t="s">
        <v>139</v>
      </c>
      <c r="C24" t="s">
        <v>140</v>
      </c>
      <c r="D24" t="s">
        <v>141</v>
      </c>
      <c r="E24" s="127">
        <v>30</v>
      </c>
      <c r="F24" s="127"/>
      <c r="G24" s="127"/>
      <c r="H24" s="127"/>
      <c r="I24" s="127"/>
      <c r="J24" s="127">
        <v>30</v>
      </c>
    </row>
    <row r="25" spans="2:10" ht="12.75">
      <c r="B25" t="s">
        <v>142</v>
      </c>
      <c r="C25" t="s">
        <v>143</v>
      </c>
      <c r="D25" t="s">
        <v>144</v>
      </c>
      <c r="E25" s="127">
        <v>77.6</v>
      </c>
      <c r="F25" s="127"/>
      <c r="G25" s="127"/>
      <c r="H25" s="127"/>
      <c r="I25" s="127"/>
      <c r="J25" s="127">
        <v>77.6</v>
      </c>
    </row>
    <row r="26" spans="2:10" ht="12.75">
      <c r="B26" t="s">
        <v>142</v>
      </c>
      <c r="C26" t="s">
        <v>145</v>
      </c>
      <c r="D26" t="s">
        <v>146</v>
      </c>
      <c r="E26" s="127">
        <v>57.1</v>
      </c>
      <c r="F26" s="127">
        <v>3.5</v>
      </c>
      <c r="G26" s="127"/>
      <c r="H26" s="127"/>
      <c r="I26" s="127"/>
      <c r="J26" s="127">
        <v>60.6</v>
      </c>
    </row>
    <row r="27" spans="2:10" ht="12.75">
      <c r="B27" t="s">
        <v>147</v>
      </c>
      <c r="C27" t="s">
        <v>148</v>
      </c>
      <c r="D27" t="s">
        <v>149</v>
      </c>
      <c r="E27" s="127"/>
      <c r="F27" s="127">
        <v>30</v>
      </c>
      <c r="G27" s="127"/>
      <c r="H27" s="127"/>
      <c r="I27" s="127"/>
      <c r="J27" s="127">
        <v>30</v>
      </c>
    </row>
    <row r="28" spans="2:10" ht="12.75">
      <c r="B28" t="s">
        <v>150</v>
      </c>
      <c r="C28" t="s">
        <v>151</v>
      </c>
      <c r="D28" t="s">
        <v>152</v>
      </c>
      <c r="E28" s="127"/>
      <c r="F28" s="127">
        <v>371.2</v>
      </c>
      <c r="G28" s="127">
        <v>88.4</v>
      </c>
      <c r="H28" s="127"/>
      <c r="I28" s="127"/>
      <c r="J28" s="127">
        <v>459.6</v>
      </c>
    </row>
    <row r="29" spans="2:10" ht="12.75">
      <c r="B29" t="s">
        <v>150</v>
      </c>
      <c r="C29" t="s">
        <v>153</v>
      </c>
      <c r="D29" t="s">
        <v>154</v>
      </c>
      <c r="E29" s="127"/>
      <c r="F29" s="127"/>
      <c r="G29" s="127">
        <v>480.1</v>
      </c>
      <c r="H29" s="127">
        <v>108.7</v>
      </c>
      <c r="I29" s="127"/>
      <c r="J29" s="127">
        <v>588.8</v>
      </c>
    </row>
    <row r="30" spans="2:10" ht="12.75">
      <c r="B30" t="s">
        <v>150</v>
      </c>
      <c r="C30" t="s">
        <v>155</v>
      </c>
      <c r="D30" t="s">
        <v>156</v>
      </c>
      <c r="E30" s="127"/>
      <c r="F30" s="127"/>
      <c r="G30" s="127">
        <v>83.6</v>
      </c>
      <c r="H30" s="127"/>
      <c r="I30" s="127"/>
      <c r="J30" s="127">
        <v>83.6</v>
      </c>
    </row>
    <row r="31" spans="2:10" ht="12.75">
      <c r="B31" t="s">
        <v>150</v>
      </c>
      <c r="C31" t="s">
        <v>157</v>
      </c>
      <c r="D31" t="s">
        <v>158</v>
      </c>
      <c r="E31" s="127"/>
      <c r="F31" s="127"/>
      <c r="G31" s="127">
        <v>84.8</v>
      </c>
      <c r="H31" s="127"/>
      <c r="I31" s="127"/>
      <c r="J31" s="127">
        <v>84.8</v>
      </c>
    </row>
    <row r="32" spans="2:10" ht="12.75">
      <c r="B32" t="s">
        <v>150</v>
      </c>
      <c r="C32" t="s">
        <v>159</v>
      </c>
      <c r="D32" t="s">
        <v>160</v>
      </c>
      <c r="E32" s="127"/>
      <c r="F32" s="127">
        <v>97.5</v>
      </c>
      <c r="G32" s="127"/>
      <c r="H32" s="127"/>
      <c r="I32" s="127"/>
      <c r="J32" s="127">
        <v>97.5</v>
      </c>
    </row>
    <row r="33" spans="2:10" ht="12.75">
      <c r="B33" t="s">
        <v>150</v>
      </c>
      <c r="C33" t="s">
        <v>161</v>
      </c>
      <c r="D33" t="s">
        <v>162</v>
      </c>
      <c r="E33" s="128"/>
      <c r="F33" s="128">
        <v>13.9</v>
      </c>
      <c r="G33" s="128"/>
      <c r="H33" s="128"/>
      <c r="I33" s="128"/>
      <c r="J33" s="128">
        <v>13.9</v>
      </c>
    </row>
    <row r="34" spans="5:10" ht="12.75">
      <c r="E34" s="129">
        <f aca="true" t="shared" si="1" ref="E34:J34">SUM(E23:E33)</f>
        <v>164.7</v>
      </c>
      <c r="F34" s="129">
        <f t="shared" si="1"/>
        <v>516.1</v>
      </c>
      <c r="G34" s="129">
        <f t="shared" si="1"/>
        <v>795.4</v>
      </c>
      <c r="H34" s="129">
        <f t="shared" si="1"/>
        <v>108.7</v>
      </c>
      <c r="I34" s="129">
        <f t="shared" si="1"/>
        <v>0</v>
      </c>
      <c r="J34" s="129">
        <f t="shared" si="1"/>
        <v>1584.8999999999999</v>
      </c>
    </row>
    <row r="35" spans="5:10" ht="12.75">
      <c r="E35" s="127"/>
      <c r="F35" s="127"/>
      <c r="G35" s="127"/>
      <c r="H35" s="127"/>
      <c r="I35" s="127"/>
      <c r="J35" s="127"/>
    </row>
    <row r="36" spans="5:10" ht="12.75">
      <c r="E36" s="127"/>
      <c r="F36" s="127"/>
      <c r="G36" s="127"/>
      <c r="H36" s="127"/>
      <c r="I36" s="127"/>
      <c r="J36" s="127"/>
    </row>
    <row r="37" spans="1:10" ht="12.75">
      <c r="A37" s="130" t="s">
        <v>163</v>
      </c>
      <c r="E37" s="127"/>
      <c r="F37" s="127"/>
      <c r="G37" s="127"/>
      <c r="H37" s="127"/>
      <c r="I37" s="127"/>
      <c r="J37" s="127"/>
    </row>
    <row r="38" spans="5:10" ht="12.75">
      <c r="E38" s="127"/>
      <c r="F38" s="127"/>
      <c r="G38" s="127"/>
      <c r="H38" s="127"/>
      <c r="I38" s="127"/>
      <c r="J38" s="127"/>
    </row>
    <row r="39" spans="2:10" ht="12.75">
      <c r="B39" t="s">
        <v>164</v>
      </c>
      <c r="E39" s="129">
        <f aca="true" t="shared" si="2" ref="E39:J39">+E21/2</f>
        <v>0</v>
      </c>
      <c r="F39" s="129">
        <f t="shared" si="2"/>
        <v>47.65</v>
      </c>
      <c r="G39" s="129">
        <f t="shared" si="2"/>
        <v>146.7</v>
      </c>
      <c r="H39" s="129">
        <f t="shared" si="2"/>
        <v>8.9</v>
      </c>
      <c r="I39" s="129">
        <f t="shared" si="2"/>
        <v>0</v>
      </c>
      <c r="J39" s="129">
        <f t="shared" si="2"/>
        <v>203.25</v>
      </c>
    </row>
    <row r="40" spans="2:10" ht="12.75">
      <c r="B40" t="s">
        <v>165</v>
      </c>
      <c r="C40" s="131">
        <v>0.03</v>
      </c>
      <c r="D40" t="s">
        <v>166</v>
      </c>
      <c r="E40" s="132">
        <v>0</v>
      </c>
      <c r="F40" s="132">
        <f>(1+$C$40)-1</f>
        <v>0.030000000000000027</v>
      </c>
      <c r="G40" s="132">
        <f>((1+C40)*(1+C40))-1</f>
        <v>0.060899999999999954</v>
      </c>
      <c r="H40" s="132">
        <f>((1+C40)*(1+C40)*(1+C40))-1</f>
        <v>0.092727</v>
      </c>
      <c r="I40" s="132">
        <f>((1+C40)*(1+C40)*(1+C40)*(1+C40))-1</f>
        <v>0.12550881000000014</v>
      </c>
      <c r="J40" s="132"/>
    </row>
    <row r="41" spans="3:10" ht="12.75">
      <c r="C41" s="131"/>
      <c r="E41" s="129">
        <f>E40*E$29</f>
        <v>0</v>
      </c>
      <c r="F41" s="129">
        <f>F39*F40</f>
        <v>1.4295000000000013</v>
      </c>
      <c r="G41" s="129">
        <f>G39*G40</f>
        <v>8.934029999999993</v>
      </c>
      <c r="H41" s="129">
        <f>H39*H40</f>
        <v>0.8252703</v>
      </c>
      <c r="I41" s="129">
        <f>I39*I40</f>
        <v>0</v>
      </c>
      <c r="J41" s="133">
        <f>SUM(E41:I41)</f>
        <v>11.188800299999993</v>
      </c>
    </row>
    <row r="42" spans="2:10" ht="12.75">
      <c r="B42" t="s">
        <v>167</v>
      </c>
      <c r="C42" s="131">
        <v>0.2</v>
      </c>
      <c r="D42" t="s">
        <v>166</v>
      </c>
      <c r="E42" s="132">
        <v>0</v>
      </c>
      <c r="F42" s="132">
        <f>(1+$C$42)-1</f>
        <v>0.19999999999999996</v>
      </c>
      <c r="G42" s="132">
        <f>((1+C42)*(1+C42))-1</f>
        <v>0.43999999999999995</v>
      </c>
      <c r="H42" s="132">
        <f>((1+C42)*(1+C42)*(1+C42))-1</f>
        <v>0.728</v>
      </c>
      <c r="I42" s="132">
        <f>((1+C42)*(1+C42)*(1+C42)*(1+C42))-1</f>
        <v>1.0735999999999999</v>
      </c>
      <c r="J42" s="132"/>
    </row>
    <row r="43" spans="5:10" ht="12.75">
      <c r="E43" s="129">
        <f>E42*E$29</f>
        <v>0</v>
      </c>
      <c r="F43" s="129">
        <f>F39*F42</f>
        <v>9.529999999999998</v>
      </c>
      <c r="G43" s="129">
        <f>G39*G42</f>
        <v>64.54799999999999</v>
      </c>
      <c r="H43" s="129">
        <f>H39*H42</f>
        <v>6.4792000000000005</v>
      </c>
      <c r="I43" s="129">
        <f>I39*I42</f>
        <v>0</v>
      </c>
      <c r="J43" s="133">
        <f>SUM(E43:I43)</f>
        <v>80.5572</v>
      </c>
    </row>
    <row r="44" spans="5:10" ht="12.75">
      <c r="E44" s="129"/>
      <c r="F44" s="129"/>
      <c r="G44" s="129"/>
      <c r="H44" s="129"/>
      <c r="I44" s="129"/>
      <c r="J44" s="129"/>
    </row>
    <row r="45" spans="2:10" ht="12.75">
      <c r="B45" t="s">
        <v>168</v>
      </c>
      <c r="E45" s="129">
        <f aca="true" t="shared" si="3" ref="E45:J45">+E34/2</f>
        <v>82.35</v>
      </c>
      <c r="F45" s="129">
        <f t="shared" si="3"/>
        <v>258.05</v>
      </c>
      <c r="G45" s="129">
        <f t="shared" si="3"/>
        <v>397.7</v>
      </c>
      <c r="H45" s="129">
        <f t="shared" si="3"/>
        <v>54.35</v>
      </c>
      <c r="I45" s="129">
        <f t="shared" si="3"/>
        <v>0</v>
      </c>
      <c r="J45" s="129">
        <f t="shared" si="3"/>
        <v>792.4499999999999</v>
      </c>
    </row>
    <row r="46" spans="2:10" ht="12.75">
      <c r="B46" t="s">
        <v>165</v>
      </c>
      <c r="C46" s="131">
        <v>0.03</v>
      </c>
      <c r="D46" t="s">
        <v>166</v>
      </c>
      <c r="E46" s="132">
        <v>0</v>
      </c>
      <c r="F46" s="132">
        <f>(1+$C$46)-1</f>
        <v>0.030000000000000027</v>
      </c>
      <c r="G46" s="132">
        <f>((1+C46)*(1+C46))-1</f>
        <v>0.060899999999999954</v>
      </c>
      <c r="H46" s="132">
        <f>((1+C46)*(1+C46)*(1+C46))-1</f>
        <v>0.092727</v>
      </c>
      <c r="I46" s="132">
        <f>((1+C46)*(1+C46)*(1+C46)*(1+C46))-1</f>
        <v>0.12550881000000014</v>
      </c>
      <c r="J46" s="132"/>
    </row>
    <row r="47" spans="3:10" ht="12.75">
      <c r="C47" s="131"/>
      <c r="E47" s="129">
        <f>E46*E$35</f>
        <v>0</v>
      </c>
      <c r="F47" s="129">
        <f>F45*F46</f>
        <v>7.741500000000007</v>
      </c>
      <c r="G47" s="129">
        <f>G45*G46</f>
        <v>24.21992999999998</v>
      </c>
      <c r="H47" s="129">
        <f>H45*H46</f>
        <v>5.039712450000001</v>
      </c>
      <c r="I47" s="129">
        <f>I45*I46</f>
        <v>0</v>
      </c>
      <c r="J47" s="133">
        <f>SUM(E47:I47)</f>
        <v>37.00114244999999</v>
      </c>
    </row>
    <row r="48" spans="2:10" ht="12.75">
      <c r="B48" t="s">
        <v>169</v>
      </c>
      <c r="C48" s="131">
        <v>0.2</v>
      </c>
      <c r="D48" t="s">
        <v>166</v>
      </c>
      <c r="E48" s="132">
        <v>0</v>
      </c>
      <c r="F48" s="132">
        <f>(1+$C$48)-1</f>
        <v>0.19999999999999996</v>
      </c>
      <c r="G48" s="132">
        <f>((1+C48)*(1+C48))-1</f>
        <v>0.43999999999999995</v>
      </c>
      <c r="H48" s="132">
        <f>((1+C48)*(1+C48)*(1+C48))-1</f>
        <v>0.728</v>
      </c>
      <c r="I48" s="132">
        <f>((1+C48)*(1+C48)*(1+C48)*(1+C48))-1</f>
        <v>1.0735999999999999</v>
      </c>
      <c r="J48" s="132"/>
    </row>
    <row r="49" spans="5:10" ht="12.75">
      <c r="E49" s="129">
        <f>E48*E$35</f>
        <v>0</v>
      </c>
      <c r="F49" s="129">
        <f>F48*F$45</f>
        <v>51.60999999999999</v>
      </c>
      <c r="G49" s="129">
        <f>G48*G$45</f>
        <v>174.98799999999997</v>
      </c>
      <c r="H49" s="129">
        <f>H48*H$45</f>
        <v>39.5668</v>
      </c>
      <c r="I49" s="129">
        <f>I48*I$45</f>
        <v>0</v>
      </c>
      <c r="J49" s="133">
        <f>SUM(E49:I49)</f>
        <v>266.16479999999996</v>
      </c>
    </row>
    <row r="50" spans="5:8" ht="12.75">
      <c r="E50" s="4"/>
      <c r="F50" s="4"/>
      <c r="G50" s="4"/>
      <c r="H50" s="4"/>
    </row>
    <row r="51" spans="5:8" ht="12.75">
      <c r="E51" s="4"/>
      <c r="F51" s="4"/>
      <c r="G51" s="4"/>
      <c r="H51" s="4"/>
    </row>
    <row r="52" spans="5:8" ht="12.75">
      <c r="E52" s="4"/>
      <c r="F52" s="4"/>
      <c r="G52" s="4"/>
      <c r="H52" s="4"/>
    </row>
    <row r="53" spans="5:8" ht="12.75">
      <c r="E53" s="4"/>
      <c r="F53" s="4"/>
      <c r="G53" s="4"/>
      <c r="H53" s="4"/>
    </row>
    <row r="54" spans="5:8" ht="12.75">
      <c r="E54" s="4"/>
      <c r="F54" s="4"/>
      <c r="G54" s="4"/>
      <c r="H54" s="4"/>
    </row>
  </sheetData>
  <printOptions/>
  <pageMargins left="0.75" right="0.75" top="1.25" bottom="1" header="0.75" footer="0.5"/>
  <pageSetup fitToHeight="1" fitToWidth="1" horizontalDpi="600" verticalDpi="600" orientation="landscape" scale="53" r:id="rId1"/>
  <headerFooter alignWithMargins="0">
    <oddHeader>&amp;C&amp;"Arial,Bold"&amp;14NCSX June 2007 ETC 
TABLE VI - Special Material Escalation</oddHeader>
    <oddFooter xml:space="preserve">&amp;L&amp;F&amp;C&amp;A   page &amp;P of &amp;N &amp;R &amp;D    &amp;T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2007-06-19T18:57:05Z</cp:lastPrinted>
  <dcterms:created xsi:type="dcterms:W3CDTF">2001-10-24T18:11:20Z</dcterms:created>
  <dcterms:modified xsi:type="dcterms:W3CDTF">2007-06-19T18:59:46Z</dcterms:modified>
  <cp:category/>
  <cp:version/>
  <cp:contentType/>
  <cp:contentStatus/>
</cp:coreProperties>
</file>