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23130" windowHeight="14490" activeTab="4"/>
  </bookViews>
  <sheets>
    <sheet name="Tab 0 Approval Form" sheetId="1" r:id="rId1"/>
    <sheet name="Table I - Dsn Labor" sheetId="2" r:id="rId2"/>
    <sheet name="Table II - M&amp;S" sheetId="3" r:id="rId3"/>
    <sheet name="Table III Fab &amp; Assy" sheetId="4" r:id="rId4"/>
    <sheet name="Table IV - Conting &amp; Risk " sheetId="5" r:id="rId5"/>
  </sheets>
  <definedNames>
    <definedName name="_xlnm.Print_Area" localSheetId="0">'Tab 0 Approval Form'!$A$1:$B$32</definedName>
    <definedName name="_xlnm.Print_Area" localSheetId="1">'Table I - Dsn Labor'!$A$8:$Q$90</definedName>
    <definedName name="_xlnm.Print_Area" localSheetId="2">'Table II - M&amp;S'!$A$8:$K$86</definedName>
    <definedName name="_xlnm.Print_Area" localSheetId="3">'Table III Fab &amp; Assy'!$A$8:$L$59</definedName>
    <definedName name="_xlnm.Print_Titles" localSheetId="1">'Table I - Dsn Labor'!$1:$7</definedName>
    <definedName name="_xlnm.Print_Titles" localSheetId="2">'Table II - M&amp;S'!$1:$7</definedName>
    <definedName name="_xlnm.Print_Titles" localSheetId="3">'Table III Fab &amp; Assy'!$1:$7</definedName>
  </definedNames>
  <calcPr calcMode="manual" fullCalcOnLoad="1"/>
</workbook>
</file>

<file path=xl/sharedStrings.xml><?xml version="1.0" encoding="utf-8"?>
<sst xmlns="http://schemas.openxmlformats.org/spreadsheetml/2006/main" count="400" uniqueCount="238">
  <si>
    <t>EAEM</t>
  </si>
  <si>
    <t>Description:</t>
  </si>
  <si>
    <t>EMTB</t>
  </si>
  <si>
    <t>EMEM</t>
  </si>
  <si>
    <t>Basis of Estimate</t>
  </si>
  <si>
    <t>EMSM</t>
  </si>
  <si>
    <t>Uncertainty of the Estimate</t>
  </si>
  <si>
    <t>Design Maturity</t>
  </si>
  <si>
    <t>High</t>
  </si>
  <si>
    <t>Medium</t>
  </si>
  <si>
    <t>Low</t>
  </si>
  <si>
    <t>HOURS</t>
  </si>
  <si>
    <t>Task ID</t>
  </si>
  <si>
    <t>EMSB</t>
  </si>
  <si>
    <t>EASB</t>
  </si>
  <si>
    <t>ORNL EM</t>
  </si>
  <si>
    <t>ORNL DSN</t>
  </si>
  <si>
    <t>hours</t>
  </si>
  <si>
    <t>Total</t>
  </si>
  <si>
    <t>Hours</t>
  </si>
  <si>
    <t>Fabrication and Assembly</t>
  </si>
  <si>
    <t>Materials and Supplies</t>
  </si>
  <si>
    <t>WBS Number: 161</t>
  </si>
  <si>
    <t>WBS Title:  LN2 Distribution System</t>
  </si>
  <si>
    <t>Job Title:  LN2 Distribution System</t>
  </si>
  <si>
    <t>Labor category</t>
  </si>
  <si>
    <t>EADM</t>
  </si>
  <si>
    <t>multiplier</t>
  </si>
  <si>
    <t>unit</t>
  </si>
  <si>
    <t>no.</t>
  </si>
  <si>
    <t>hrs</t>
  </si>
  <si>
    <t>Pro-E models (avg)</t>
  </si>
  <si>
    <t>hrs/model</t>
  </si>
  <si>
    <t xml:space="preserve">assy dwgs </t>
  </si>
  <si>
    <t>hrs/dwg</t>
  </si>
  <si>
    <t>Detail drawings</t>
  </si>
  <si>
    <t>installation dwg</t>
  </si>
  <si>
    <t>cooling schematic</t>
  </si>
  <si>
    <t>electrical schematic</t>
  </si>
  <si>
    <t>I&amp;C schematic</t>
  </si>
  <si>
    <t>stress analysis</t>
  </si>
  <si>
    <t>hrs/calc</t>
  </si>
  <si>
    <t>thermal analysis</t>
  </si>
  <si>
    <t>special analysis (electromagnetics)</t>
  </si>
  <si>
    <t>fab specifications</t>
  </si>
  <si>
    <t>hrs/spec</t>
  </si>
  <si>
    <t>preliminary and final design reviews</t>
  </si>
  <si>
    <t>hrs/rev</t>
  </si>
  <si>
    <t>meetings/reporting/presentations</t>
  </si>
  <si>
    <t>subtotal</t>
  </si>
  <si>
    <t xml:space="preserve">Title III </t>
  </si>
  <si>
    <t>Disposition of deviation requests and non-conformances</t>
  </si>
  <si>
    <t>As-built drawings</t>
  </si>
  <si>
    <t>Procurement coordination</t>
  </si>
  <si>
    <t>Notes and worksheets</t>
  </si>
  <si>
    <t>LN2 distribution system</t>
  </si>
  <si>
    <t>total</t>
  </si>
  <si>
    <t>NBI duct</t>
  </si>
  <si>
    <t>Pro-E models</t>
  </si>
  <si>
    <t>models for each type of tube, manifold, and header</t>
  </si>
  <si>
    <t>assy dwgs</t>
  </si>
  <si>
    <t>drawings of each manifold and header</t>
  </si>
  <si>
    <t>on drawing per type of part</t>
  </si>
  <si>
    <t>one analysis for all cooling lines</t>
  </si>
  <si>
    <t>special analysis</t>
  </si>
  <si>
    <t>procurement specifications</t>
  </si>
  <si>
    <t>one procurement spec for the tubing, piping and fittings</t>
  </si>
  <si>
    <t>one review for all the plumbing</t>
  </si>
  <si>
    <t>elements added to piping system</t>
  </si>
  <si>
    <t>block flow diagram</t>
  </si>
  <si>
    <t>actuator electrical schematic, if applicable</t>
  </si>
  <si>
    <t>one procurement specification for all flow control elements</t>
  </si>
  <si>
    <t>reviews covered under WBS 191</t>
  </si>
  <si>
    <t>Local I&amp;C</t>
  </si>
  <si>
    <t>1. LN2 distribution system instrumentation consists of a single thermocouple placed on each return header inside cryostat</t>
  </si>
  <si>
    <t xml:space="preserve">2. There will be a single supply and return header for each field period which supplies the TF coils and the upper and lower PF coils </t>
  </si>
  <si>
    <t>3. Reviews and procurement specs for T/C are covered as part of WBS 171</t>
  </si>
  <si>
    <t>Title I an II Design</t>
  </si>
  <si>
    <t>Number of Units</t>
  </si>
  <si>
    <t>Multiplier</t>
  </si>
  <si>
    <t>Unit</t>
  </si>
  <si>
    <t>% of tot hrs</t>
  </si>
  <si>
    <t>Subtotal Title I &amp; II Design</t>
  </si>
  <si>
    <t># dwgs</t>
  </si>
  <si>
    <t>hrs per</t>
  </si>
  <si>
    <t>Based on recent experience on NCSX</t>
  </si>
  <si>
    <t>Subtotal Title III Design</t>
  </si>
  <si>
    <t>Flow Control System</t>
  </si>
  <si>
    <t>Vessel Torus,</t>
  </si>
  <si>
    <t>Port Extensions</t>
  </si>
  <si>
    <t>Manifolds</t>
  </si>
  <si>
    <t>Headers</t>
  </si>
  <si>
    <t>Notes:</t>
  </si>
  <si>
    <t xml:space="preserve">This effort covers procurement of materials for the LN2 distribution system by fixed price subcontract. </t>
  </si>
  <si>
    <t>Assumptions:</t>
  </si>
  <si>
    <t>outside engr rate =</t>
  </si>
  <si>
    <t>$ per hour</t>
  </si>
  <si>
    <t>outside fab rate =</t>
  </si>
  <si>
    <t>outside inspection/technician rate =</t>
  </si>
  <si>
    <t>Purchased parts:</t>
  </si>
  <si>
    <t>see notes below</t>
  </si>
  <si>
    <t>Insulating Jumper hoses</t>
  </si>
  <si>
    <t>valves</t>
  </si>
  <si>
    <t>other hardware</t>
  </si>
  <si>
    <t>Thermocouples</t>
  </si>
  <si>
    <t>subtotal, purchased parts</t>
  </si>
  <si>
    <t>Worksheet:</t>
  </si>
  <si>
    <t>coolant line pigtails from coils to manifolds</t>
  </si>
  <si>
    <t>Average length of pigtail</t>
  </si>
  <si>
    <t>ft</t>
  </si>
  <si>
    <t>TF</t>
  </si>
  <si>
    <t>Modular</t>
  </si>
  <si>
    <t>PF1</t>
  </si>
  <si>
    <t>PF2</t>
  </si>
  <si>
    <t>PF3</t>
  </si>
  <si>
    <t>PF4</t>
  </si>
  <si>
    <t>PF5</t>
  </si>
  <si>
    <t>PF6</t>
  </si>
  <si>
    <t>No. of coils</t>
  </si>
  <si>
    <t>circuits per coil at header</t>
  </si>
  <si>
    <t>total circuits</t>
  </si>
  <si>
    <t>Total number of pigtails</t>
  </si>
  <si>
    <t>supply and return per circuit</t>
  </si>
  <si>
    <t>Cost per pigtail, with fittings</t>
  </si>
  <si>
    <t>Total cost of pigtails</t>
  </si>
  <si>
    <t>Number of MC coil insulating break jumper hoses and end fittings</t>
  </si>
  <si>
    <t>cost per jumper</t>
  </si>
  <si>
    <t>total cost of jumpers</t>
  </si>
  <si>
    <t>total cost of all lines</t>
  </si>
  <si>
    <t>Manifolds for cooling lines</t>
  </si>
  <si>
    <t>Assume 1  pair of 1.5 inch manifolds for each field period, one above and one below the midplane inside the PF5 coil</t>
  </si>
  <si>
    <t>Each manifold will have 1/3 of the required cooling connections plus 25% spare</t>
  </si>
  <si>
    <t>The manifolds will connect via vertical pipes to the supply system below the cryostat</t>
  </si>
  <si>
    <t>avg toroidal perimeter of field period</t>
  </si>
  <si>
    <t>avg vertical height of connection lines</t>
  </si>
  <si>
    <t>no of header pairs</t>
  </si>
  <si>
    <t>cost of tubing</t>
  </si>
  <si>
    <t>per foot, 316 SSt</t>
  </si>
  <si>
    <t>cost per field period</t>
  </si>
  <si>
    <t>total number of coolant connections, all headers</t>
  </si>
  <si>
    <t>cost per connection</t>
  </si>
  <si>
    <t>cost of nipples for all manifolds</t>
  </si>
  <si>
    <t>welding consumables</t>
  </si>
  <si>
    <t>no. connections for supply piping</t>
  </si>
  <si>
    <t>2 connections per manifold</t>
  </si>
  <si>
    <t>cost for supply piping connections</t>
  </si>
  <si>
    <t>total matl cost for manifolds</t>
  </si>
  <si>
    <t>Flow control hardware</t>
  </si>
  <si>
    <t>no. of circuits</t>
  </si>
  <si>
    <t>Valves</t>
  </si>
  <si>
    <t>ea</t>
  </si>
  <si>
    <t>no.of valves</t>
  </si>
  <si>
    <t>one for each pf and tf coil circuit at manifold</t>
  </si>
  <si>
    <t>Total cost for valves</t>
  </si>
  <si>
    <t>flow control orifice at manifold</t>
  </si>
  <si>
    <t>no of orifice units</t>
  </si>
  <si>
    <t>one for each MC coil circuit</t>
  </si>
  <si>
    <t>Total cost for orifice</t>
  </si>
  <si>
    <t>Other misc items</t>
  </si>
  <si>
    <t>total hardware</t>
  </si>
  <si>
    <t xml:space="preserve"> Number </t>
  </si>
  <si>
    <t>Thermocouple cost each, with connector</t>
  </si>
  <si>
    <t>$ each</t>
  </si>
  <si>
    <t>total for thermocouples</t>
  </si>
  <si>
    <t>See Worksheet Below</t>
  </si>
  <si>
    <t>Included in Job 1431</t>
  </si>
  <si>
    <t>included in job 1431 for the modular coil fabrication</t>
  </si>
  <si>
    <t>This effort covers all the assembly time to put the cooling line tracing on the exterior of the vessel and ports, and to build the coolant manifolds</t>
  </si>
  <si>
    <t>Fab operations summary</t>
  </si>
  <si>
    <t>hrs/lot</t>
  </si>
  <si>
    <t>Assembly operations summary</t>
  </si>
  <si>
    <t>Worksheets</t>
  </si>
  <si>
    <t>Assume 1 pair of 1.5 inch manifolds for each field period, one above and one below the midplane inside the PF5 coil</t>
  </si>
  <si>
    <t>hours to weld each connection</t>
  </si>
  <si>
    <t>hr per connection</t>
  </si>
  <si>
    <t>shifts to form manifold tube</t>
  </si>
  <si>
    <t>per manifold pair</t>
  </si>
  <si>
    <t>crew size for forming</t>
  </si>
  <si>
    <t>hours to cut vertical pipes</t>
  </si>
  <si>
    <t>hrs per pipe</t>
  </si>
  <si>
    <t>hours to weld vertical pipes to header</t>
  </si>
  <si>
    <t>total shifts for manifolds</t>
  </si>
  <si>
    <t>tech hours for manifolds</t>
  </si>
  <si>
    <t xml:space="preserve">technical oversight, inspection </t>
  </si>
  <si>
    <t>total hours for manifolds</t>
  </si>
  <si>
    <t>None - Part of Machine Assembly Jobs</t>
  </si>
  <si>
    <t>Manifold Cooling Lines</t>
  </si>
  <si>
    <t>NCSX Work Approval Form (WAF)</t>
  </si>
  <si>
    <t>Schedule:</t>
  </si>
  <si>
    <t>See Attached</t>
  </si>
  <si>
    <t>Approvals:</t>
  </si>
  <si>
    <t>____________________________________                     ___________________</t>
  </si>
  <si>
    <t>Project Manager                                                                   Date</t>
  </si>
  <si>
    <t>Job Manager: Paul Goranson</t>
  </si>
  <si>
    <t>Comments/Other Considerations</t>
  </si>
  <si>
    <t>Design Complexity</t>
  </si>
  <si>
    <t>Other Comments:</t>
  </si>
  <si>
    <t>See Worksheet below - based on recent experience at MDL</t>
  </si>
  <si>
    <t>Based on recent purchases for NCSX and UT at MDL</t>
  </si>
  <si>
    <t>Based on recent experience at MDL</t>
  </si>
  <si>
    <t>Based on recent experiences on NCSX and UT work being done at MDL</t>
  </si>
  <si>
    <t>Uncertainty Range (%)</t>
  </si>
  <si>
    <t>X</t>
  </si>
  <si>
    <t>-5%/+10%</t>
  </si>
  <si>
    <t>Design well established based on previous devices</t>
  </si>
  <si>
    <t>Standard Components</t>
  </si>
  <si>
    <t>NONE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</si>
  <si>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</si>
  <si>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</si>
  <si>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</si>
  <si>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</si>
  <si>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</si>
  <si>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</si>
  <si>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</si>
  <si>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</si>
  <si>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</si>
  <si>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</si>
  <si>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</si>
  <si>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</si>
  <si>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</si>
  <si>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</si>
  <si>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</si>
  <si>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</si>
  <si>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</si>
  <si>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</si>
  <si>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</si>
  <si>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</si>
  <si>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</si>
  <si>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</si>
  <si>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</si>
  <si>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</si>
  <si>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</si>
  <si>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</si>
  <si>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TOTAL</t>
  </si>
  <si>
    <t>ORNL RM</t>
  </si>
  <si>
    <t>Job Number:  1601-161</t>
  </si>
  <si>
    <t>This element covers the electrical leads within the cryostat, serving all the coils: the TF (WBS 131), PF (WBS 132), External Trim (WBS 133), and Modular (WBS 14) Coils. Work includes engineering design, procurement, and fabrication of leads and associated supports. Work in this WBS ends with the delivery of components to machine assembly operations.</t>
  </si>
  <si>
    <t xml:space="preserve">This element covers the design of the electrical leads within the cryostat, serving all the coils: the TF (WBS 131), PF (WBS 132), External Trim (WBS 133), and Modular (WBS 14) Coils.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</si>
</sst>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_(* #,##0.000_);_(* \(#,##0.000\);_(* &quot;-&quot;??_);_(@_)"/>
    <numFmt numFmtId="181" formatCode="_(* #,##0.000_);_(* \(#,##0.000\);_(* &quot;-&quot;???_);_(@_)"/>
    <numFmt numFmtId="182" formatCode="_(* #,##0.0_);_(* \(#,##0.0\);_(* &quot;-&quot;??_);_(@_)"/>
    <numFmt numFmtId="183" formatCode="&quot;$&quot;#,##0\K"/>
    <numFmt numFmtId="184" formatCode="&quot;Yes&quot;;&quot;Yes&quot;;&quot;No&quot;"/>
    <numFmt numFmtId="185" formatCode="&quot;True&quot;;&quot;True&quot;;&quot;False&quot;"/>
    <numFmt numFmtId="186" formatCode="&quot;On&quot;;&quot;On&quot;;&quot;Off&quot;"/>
    <numFmt numFmtId="187" formatCode="[$€-2]\ #,##0.00_);[Red]\([$€-2]\ #,##0.00\)"/>
    <numFmt numFmtId="188" formatCode="&quot;$&quot;#,##0.0\K"/>
    <numFmt numFmtId="189" formatCode="[$-409]d\-mmm\-yyyy;@"/>
    <numFmt numFmtId="190" formatCode="m/d/yy;@"/>
  </numFmts>
  <fonts count="26">
    <font>
      <sz val="10"/>
      <name val="Arial"/>
      <family val="0"/>
    </font>
    <font>
      <b/>
      <sz val="12"/>
      <name val="Arial"/>
      <family val="2"/>
    </font>
    <font>
      <b/>
      <sz val="10"/>
      <name val="Arial"/>
      <family val="2"/>
    </font>
    <font>
      <u val="single"/>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b/>
      <sz val="11"/>
      <color indexed="10"/>
      <name val="Arial"/>
      <family val="2"/>
    </font>
    <font>
      <i/>
      <sz val="10"/>
      <name val="Arial"/>
      <family val="2"/>
    </font>
    <font>
      <sz val="10"/>
      <color indexed="43"/>
      <name val="Arial"/>
      <family val="2"/>
    </font>
    <font>
      <u val="single"/>
      <sz val="12.5"/>
      <color indexed="61"/>
      <name val="Arial"/>
      <family val="0"/>
    </font>
    <font>
      <u val="single"/>
      <sz val="12.5"/>
      <color indexed="12"/>
      <name val="Arial"/>
      <family val="0"/>
    </font>
    <font>
      <b/>
      <u val="single"/>
      <sz val="16"/>
      <name val="Arial"/>
      <family val="2"/>
    </font>
    <font>
      <b/>
      <i/>
      <sz val="10"/>
      <name val="Arial"/>
      <family val="2"/>
    </font>
    <font>
      <b/>
      <sz val="10"/>
      <color indexed="10"/>
      <name val="Arial"/>
      <family val="2"/>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gray125">
        <bgColor indexed="8"/>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11"/>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36">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12" fillId="0" borderId="1" xfId="0" applyFont="1" applyBorder="1" applyAlignment="1">
      <alignment horizontal="centerContinuous"/>
    </xf>
    <xf numFmtId="0" fontId="13" fillId="0" borderId="2" xfId="0" applyFont="1" applyBorder="1" applyAlignment="1">
      <alignment horizontal="centerContinuous"/>
    </xf>
    <xf numFmtId="0" fontId="0" fillId="2" borderId="0" xfId="0" applyFill="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center" wrapText="1"/>
    </xf>
    <xf numFmtId="0" fontId="11" fillId="0" borderId="0" xfId="0" applyFont="1" applyFill="1" applyAlignment="1">
      <alignment textRotation="91"/>
    </xf>
    <xf numFmtId="0" fontId="11" fillId="0" borderId="0" xfId="0" applyFont="1" applyFill="1" applyAlignment="1">
      <alignment horizontal="left" textRotation="91"/>
    </xf>
    <xf numFmtId="0" fontId="11" fillId="3" borderId="0" xfId="0" applyFont="1" applyFill="1" applyAlignment="1">
      <alignment textRotation="91"/>
    </xf>
    <xf numFmtId="0" fontId="14" fillId="0" borderId="3" xfId="0" applyFont="1" applyFill="1" applyBorder="1" applyAlignment="1">
      <alignment textRotation="90" wrapText="1"/>
    </xf>
    <xf numFmtId="0" fontId="14" fillId="0" borderId="4" xfId="0" applyFont="1" applyFill="1" applyBorder="1" applyAlignment="1">
      <alignment textRotation="90" wrapText="1"/>
    </xf>
    <xf numFmtId="0" fontId="8" fillId="0" borderId="4" xfId="0" applyFont="1" applyFill="1" applyBorder="1" applyAlignment="1">
      <alignment textRotation="90" wrapText="1"/>
    </xf>
    <xf numFmtId="0" fontId="0" fillId="0" borderId="0" xfId="0" applyFont="1" applyAlignment="1">
      <alignment wrapText="1"/>
    </xf>
    <xf numFmtId="0" fontId="0" fillId="3" borderId="0" xfId="0" applyFont="1" applyFill="1" applyAlignment="1">
      <alignment/>
    </xf>
    <xf numFmtId="0" fontId="0" fillId="3" borderId="0" xfId="0" applyFont="1" applyFill="1" applyAlignment="1">
      <alignment horizontal="left"/>
    </xf>
    <xf numFmtId="0" fontId="0" fillId="3"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4"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Alignment="1">
      <alignment/>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center" wrapText="1"/>
    </xf>
    <xf numFmtId="0" fontId="7" fillId="0" borderId="0" xfId="0" applyFont="1" applyFill="1" applyAlignment="1">
      <alignment horizontal="center"/>
    </xf>
    <xf numFmtId="0" fontId="7" fillId="2" borderId="0" xfId="0" applyFont="1" applyFill="1" applyAlignment="1">
      <alignment wrapText="1"/>
    </xf>
    <xf numFmtId="0" fontId="7" fillId="2" borderId="0" xfId="0" applyFont="1" applyFill="1" applyAlignment="1">
      <alignment horizontal="center" wrapText="1"/>
    </xf>
    <xf numFmtId="0" fontId="7" fillId="2" borderId="0" xfId="0" applyFont="1" applyFill="1" applyAlignment="1">
      <alignment horizontal="center"/>
    </xf>
    <xf numFmtId="0" fontId="15" fillId="2" borderId="0" xfId="0" applyFont="1" applyFill="1" applyAlignment="1">
      <alignment horizontal="center"/>
    </xf>
    <xf numFmtId="0" fontId="7" fillId="2"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Alignment="1">
      <alignment horizontal="left" vertical="top" wrapText="1"/>
    </xf>
    <xf numFmtId="0" fontId="0" fillId="0" borderId="0" xfId="0" applyFont="1" applyAlignment="1">
      <alignment horizontal="center" wrapText="1"/>
    </xf>
    <xf numFmtId="0" fontId="0" fillId="0" borderId="0" xfId="0" applyAlignment="1">
      <alignment wrapText="1"/>
    </xf>
    <xf numFmtId="0" fontId="17" fillId="0" borderId="0" xfId="0" applyFont="1" applyAlignment="1">
      <alignment horizontal="center"/>
    </xf>
    <xf numFmtId="0" fontId="0" fillId="0" borderId="0" xfId="0" applyFont="1" applyAlignment="1">
      <alignment horizontal="center"/>
    </xf>
    <xf numFmtId="1" fontId="0" fillId="0" borderId="0" xfId="0" applyNumberFormat="1" applyAlignment="1">
      <alignment horizontal="right"/>
    </xf>
    <xf numFmtId="1" fontId="0" fillId="0" borderId="0" xfId="0" applyNumberFormat="1" applyAlignment="1">
      <alignment/>
    </xf>
    <xf numFmtId="9" fontId="17" fillId="0" borderId="0" xfId="0" applyNumberFormat="1" applyFont="1" applyAlignment="1">
      <alignment horizontal="center"/>
    </xf>
    <xf numFmtId="0" fontId="19" fillId="0" borderId="0" xfId="0" applyFont="1" applyAlignment="1">
      <alignment horizontal="right"/>
    </xf>
    <xf numFmtId="1" fontId="19" fillId="0" borderId="0" xfId="0" applyNumberFormat="1" applyFont="1" applyAlignment="1">
      <alignment horizontal="right"/>
    </xf>
    <xf numFmtId="0" fontId="0" fillId="0" borderId="0" xfId="0" applyAlignment="1">
      <alignment textRotation="90" wrapText="1"/>
    </xf>
    <xf numFmtId="0" fontId="0" fillId="0" borderId="0" xfId="0" applyAlignment="1">
      <alignment textRotation="90"/>
    </xf>
    <xf numFmtId="9" fontId="0" fillId="0" borderId="0" xfId="0" applyNumberFormat="1" applyAlignment="1">
      <alignment/>
    </xf>
    <xf numFmtId="0" fontId="0" fillId="0" borderId="0" xfId="0" applyAlignment="1">
      <alignment horizontal="left" vertical="top"/>
    </xf>
    <xf numFmtId="0" fontId="0" fillId="0" borderId="0" xfId="0" applyAlignment="1">
      <alignment/>
    </xf>
    <xf numFmtId="0" fontId="0" fillId="0" borderId="5" xfId="0" applyFont="1" applyBorder="1" applyAlignment="1">
      <alignment horizontal="centerContinuous" wrapText="1"/>
    </xf>
    <xf numFmtId="0" fontId="18" fillId="0" borderId="0" xfId="0" applyFont="1" applyAlignment="1">
      <alignment/>
    </xf>
    <xf numFmtId="0" fontId="2" fillId="0" borderId="5" xfId="0" applyFont="1" applyBorder="1" applyAlignment="1">
      <alignment horizontal="center" wrapText="1"/>
    </xf>
    <xf numFmtId="0" fontId="0" fillId="0" borderId="0" xfId="0" applyFont="1" applyAlignment="1">
      <alignment horizontal="right"/>
    </xf>
    <xf numFmtId="1" fontId="0" fillId="0" borderId="0" xfId="0" applyNumberFormat="1" applyFont="1" applyAlignment="1">
      <alignment/>
    </xf>
    <xf numFmtId="1" fontId="0" fillId="4" borderId="0" xfId="0" applyNumberFormat="1" applyFont="1" applyFill="1" applyAlignment="1">
      <alignment/>
    </xf>
    <xf numFmtId="0" fontId="19" fillId="0" borderId="0" xfId="0" applyFont="1" applyAlignment="1">
      <alignment/>
    </xf>
    <xf numFmtId="0" fontId="0" fillId="0" borderId="0" xfId="0" applyAlignment="1">
      <alignment horizontal="centerContinuous" wrapText="1"/>
    </xf>
    <xf numFmtId="0" fontId="0" fillId="0" borderId="0" xfId="0" applyFont="1" applyAlignment="1">
      <alignment horizontal="centerContinuous" wrapText="1"/>
    </xf>
    <xf numFmtId="0" fontId="16" fillId="0" borderId="0" xfId="0" applyFont="1" applyAlignment="1">
      <alignment/>
    </xf>
    <xf numFmtId="0" fontId="0" fillId="0" borderId="0" xfId="0" applyFont="1" applyAlignment="1">
      <alignment horizontal="right" wrapText="1"/>
    </xf>
    <xf numFmtId="0" fontId="0" fillId="0" borderId="0" xfId="0" applyFont="1" applyAlignment="1">
      <alignment/>
    </xf>
    <xf numFmtId="0" fontId="0" fillId="0" borderId="0" xfId="0" applyAlignment="1">
      <alignment horizontal="left" wrapText="1"/>
    </xf>
    <xf numFmtId="1" fontId="0" fillId="4" borderId="0" xfId="0" applyNumberFormat="1" applyFont="1" applyFill="1" applyAlignment="1">
      <alignment/>
    </xf>
    <xf numFmtId="0" fontId="0" fillId="0" borderId="0" xfId="0" applyAlignment="1">
      <alignment horizontal="left"/>
    </xf>
    <xf numFmtId="0" fontId="0" fillId="0" borderId="0" xfId="0" applyAlignment="1">
      <alignment horizontal="center" vertical="top" wrapText="1"/>
    </xf>
    <xf numFmtId="0" fontId="17" fillId="0" borderId="0" xfId="0" applyFont="1" applyAlignment="1">
      <alignment/>
    </xf>
    <xf numFmtId="166" fontId="0" fillId="5" borderId="0" xfId="0" applyNumberFormat="1" applyFill="1" applyAlignment="1">
      <alignment/>
    </xf>
    <xf numFmtId="166" fontId="0" fillId="6" borderId="0" xfId="0" applyNumberFormat="1" applyFill="1" applyAlignment="1">
      <alignment/>
    </xf>
    <xf numFmtId="166" fontId="16" fillId="7" borderId="0" xfId="0" applyNumberFormat="1" applyFont="1" applyFill="1" applyAlignment="1">
      <alignment/>
    </xf>
    <xf numFmtId="166" fontId="0" fillId="2" borderId="0" xfId="0" applyNumberFormat="1" applyFill="1" applyAlignment="1">
      <alignment/>
    </xf>
    <xf numFmtId="166" fontId="0" fillId="8" borderId="0" xfId="0" applyNumberFormat="1" applyFill="1" applyAlignment="1">
      <alignment/>
    </xf>
    <xf numFmtId="166" fontId="0" fillId="0" borderId="0" xfId="0" applyNumberFormat="1" applyAlignment="1">
      <alignment/>
    </xf>
    <xf numFmtId="166" fontId="5" fillId="0" borderId="0" xfId="0" applyNumberFormat="1" applyFont="1" applyAlignment="1">
      <alignment/>
    </xf>
    <xf numFmtId="0" fontId="2" fillId="0" borderId="0" xfId="0" applyFont="1" applyFill="1" applyBorder="1" applyAlignment="1">
      <alignment/>
    </xf>
    <xf numFmtId="1" fontId="0" fillId="0" borderId="0" xfId="0" applyNumberFormat="1" applyAlignment="1">
      <alignment horizontal="center"/>
    </xf>
    <xf numFmtId="0" fontId="0" fillId="0" borderId="0" xfId="0"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wrapText="1"/>
    </xf>
    <xf numFmtId="4" fontId="0" fillId="0" borderId="0" xfId="0" applyNumberFormat="1" applyAlignment="1">
      <alignment horizontal="right" wrapText="1"/>
    </xf>
    <xf numFmtId="166" fontId="0" fillId="0" borderId="0" xfId="0" applyNumberFormat="1" applyAlignment="1">
      <alignment horizontal="right" wrapText="1"/>
    </xf>
    <xf numFmtId="0" fontId="0" fillId="0" borderId="0" xfId="0" applyFont="1" applyFill="1" applyAlignment="1">
      <alignment horizontal="center" wrapText="1"/>
    </xf>
    <xf numFmtId="0" fontId="0" fillId="0" borderId="0" xfId="0" applyAlignment="1">
      <alignment horizontal="center" wrapText="1"/>
    </xf>
    <xf numFmtId="2" fontId="0" fillId="0" borderId="0" xfId="0" applyNumberFormat="1" applyAlignment="1">
      <alignment wrapText="1"/>
    </xf>
    <xf numFmtId="0" fontId="0" fillId="0" borderId="0" xfId="0" applyFill="1" applyAlignment="1">
      <alignment horizontal="right" wrapText="1"/>
    </xf>
    <xf numFmtId="166" fontId="17" fillId="0" borderId="0" xfId="0" applyNumberFormat="1" applyFont="1" applyFill="1" applyAlignment="1">
      <alignment wrapText="1"/>
    </xf>
    <xf numFmtId="166" fontId="17" fillId="0" borderId="0" xfId="0" applyNumberFormat="1" applyFont="1" applyAlignment="1">
      <alignment wrapText="1"/>
    </xf>
    <xf numFmtId="0" fontId="0" fillId="0" borderId="0" xfId="0" applyFill="1" applyAlignment="1">
      <alignment wrapText="1"/>
    </xf>
    <xf numFmtId="166" fontId="3" fillId="0" borderId="0" xfId="0" applyNumberFormat="1" applyFont="1" applyAlignment="1">
      <alignment horizontal="center"/>
    </xf>
    <xf numFmtId="0" fontId="0" fillId="0" borderId="0" xfId="0" applyFill="1" applyAlignment="1">
      <alignment horizontal="center" wrapText="1"/>
    </xf>
    <xf numFmtId="166" fontId="0" fillId="5" borderId="0" xfId="0" applyNumberFormat="1" applyFill="1" applyAlignment="1">
      <alignment horizontal="center"/>
    </xf>
    <xf numFmtId="166" fontId="0" fillId="0" borderId="0" xfId="0" applyNumberFormat="1" applyAlignment="1">
      <alignment horizontal="left" wrapText="1"/>
    </xf>
    <xf numFmtId="166" fontId="2" fillId="0" borderId="0" xfId="0" applyNumberFormat="1" applyFont="1" applyAlignment="1">
      <alignment horizontal="center" wrapText="1"/>
    </xf>
    <xf numFmtId="166" fontId="2" fillId="0" borderId="0" xfId="0" applyNumberFormat="1" applyFont="1" applyFill="1" applyAlignment="1">
      <alignment horizontal="center" wrapText="1"/>
    </xf>
    <xf numFmtId="166" fontId="2" fillId="9" borderId="0" xfId="0" applyNumberFormat="1" applyFont="1" applyFill="1" applyAlignment="1">
      <alignment horizontal="center" wrapText="1"/>
    </xf>
    <xf numFmtId="0" fontId="0" fillId="0" borderId="0" xfId="0" applyFont="1" applyFill="1" applyBorder="1" applyAlignment="1">
      <alignment/>
    </xf>
    <xf numFmtId="0" fontId="3" fillId="0" borderId="0" xfId="0" applyFont="1" applyFill="1" applyBorder="1" applyAlignment="1">
      <alignment horizontal="center"/>
    </xf>
    <xf numFmtId="166" fontId="17" fillId="0" borderId="0" xfId="0" applyNumberFormat="1" applyFont="1" applyAlignment="1">
      <alignment horizontal="right" wrapText="1"/>
    </xf>
    <xf numFmtId="166" fontId="0" fillId="0" borderId="0" xfId="0" applyNumberFormat="1" applyFill="1" applyAlignment="1">
      <alignment/>
    </xf>
    <xf numFmtId="166" fontId="0" fillId="0" borderId="0" xfId="0" applyNumberFormat="1" applyFill="1" applyAlignment="1">
      <alignment wrapText="1"/>
    </xf>
    <xf numFmtId="176" fontId="0" fillId="6" borderId="0" xfId="17" applyNumberFormat="1" applyFont="1" applyFill="1" applyBorder="1" applyAlignment="1">
      <alignment horizontal="center"/>
    </xf>
    <xf numFmtId="166" fontId="0" fillId="0" borderId="0" xfId="0" applyNumberFormat="1" applyFont="1" applyFill="1" applyBorder="1" applyAlignment="1">
      <alignment/>
    </xf>
    <xf numFmtId="166" fontId="0" fillId="0" borderId="0" xfId="0" applyNumberFormat="1" applyFill="1" applyAlignment="1">
      <alignment horizontal="center"/>
    </xf>
    <xf numFmtId="166" fontId="0" fillId="0" borderId="0" xfId="0" applyNumberFormat="1" applyFill="1" applyAlignment="1">
      <alignment horizontal="center" wrapText="1"/>
    </xf>
    <xf numFmtId="0" fontId="0" fillId="0" borderId="0" xfId="0" applyAlignment="1">
      <alignment horizontal="right" wrapText="1"/>
    </xf>
    <xf numFmtId="0" fontId="0" fillId="0" borderId="0" xfId="0" applyFill="1" applyBorder="1" applyAlignment="1">
      <alignment/>
    </xf>
    <xf numFmtId="166" fontId="0" fillId="0" borderId="0" xfId="0" applyNumberFormat="1" applyFill="1" applyAlignment="1">
      <alignment horizontal="right" wrapText="1"/>
    </xf>
    <xf numFmtId="166" fontId="0" fillId="0" borderId="0" xfId="0" applyNumberFormat="1" applyFill="1" applyAlignment="1">
      <alignment horizontal="right"/>
    </xf>
    <xf numFmtId="166" fontId="0" fillId="0" borderId="0" xfId="0" applyNumberFormat="1" applyAlignment="1">
      <alignment wrapText="1"/>
    </xf>
    <xf numFmtId="166" fontId="16" fillId="0" borderId="0" xfId="0" applyNumberFormat="1" applyFont="1" applyFill="1" applyAlignment="1">
      <alignment/>
    </xf>
    <xf numFmtId="166" fontId="19" fillId="0" borderId="0" xfId="0" applyNumberFormat="1" applyFont="1" applyFill="1" applyAlignment="1">
      <alignment/>
    </xf>
    <xf numFmtId="0" fontId="19" fillId="0" borderId="0" xfId="0" applyFont="1" applyFill="1" applyAlignment="1">
      <alignment/>
    </xf>
    <xf numFmtId="166" fontId="19" fillId="0" borderId="0" xfId="0" applyNumberFormat="1" applyFont="1" applyAlignment="1">
      <alignment/>
    </xf>
    <xf numFmtId="166" fontId="0" fillId="0" borderId="0" xfId="0" applyNumberFormat="1" applyAlignment="1">
      <alignment horizontal="center" wrapText="1"/>
    </xf>
    <xf numFmtId="0" fontId="0" fillId="0" borderId="0" xfId="0" applyFill="1" applyAlignment="1">
      <alignment horizontal="right"/>
    </xf>
    <xf numFmtId="166" fontId="3" fillId="0" borderId="0" xfId="0" applyNumberFormat="1" applyFont="1" applyAlignment="1">
      <alignment/>
    </xf>
    <xf numFmtId="9" fontId="19" fillId="0" borderId="0" xfId="0" applyNumberFormat="1" applyFont="1" applyFill="1" applyAlignment="1">
      <alignment/>
    </xf>
    <xf numFmtId="9" fontId="19" fillId="0" borderId="0" xfId="0" applyNumberFormat="1" applyFont="1" applyAlignment="1">
      <alignment/>
    </xf>
    <xf numFmtId="0" fontId="0" fillId="0" borderId="0" xfId="0" applyAlignment="1">
      <alignment horizontal="center" vertical="center" wrapText="1"/>
    </xf>
    <xf numFmtId="0" fontId="0" fillId="0" borderId="0" xfId="0" applyAlignment="1">
      <alignment horizontal="right"/>
    </xf>
    <xf numFmtId="166" fontId="0" fillId="0" borderId="0" xfId="0" applyNumberFormat="1" applyAlignment="1">
      <alignment horizontal="right"/>
    </xf>
    <xf numFmtId="0" fontId="3" fillId="0" borderId="0" xfId="0" applyFont="1" applyAlignment="1">
      <alignment horizontal="right"/>
    </xf>
    <xf numFmtId="166" fontId="0" fillId="0" borderId="0" xfId="0" applyNumberFormat="1" applyAlignment="1">
      <alignment horizontal="center"/>
    </xf>
    <xf numFmtId="166" fontId="0" fillId="2" borderId="0" xfId="0" applyNumberFormat="1" applyFill="1" applyAlignment="1">
      <alignment horizontal="right"/>
    </xf>
    <xf numFmtId="166" fontId="3" fillId="0" borderId="0" xfId="0" applyNumberFormat="1" applyFont="1" applyAlignment="1">
      <alignment horizontal="right"/>
    </xf>
    <xf numFmtId="168" fontId="0" fillId="0" borderId="0" xfId="0" applyNumberFormat="1" applyFill="1" applyBorder="1" applyAlignment="1">
      <alignment horizontal="center"/>
    </xf>
    <xf numFmtId="166" fontId="0" fillId="8" borderId="0" xfId="0" applyNumberFormat="1" applyFill="1" applyAlignment="1">
      <alignment horizontal="right"/>
    </xf>
    <xf numFmtId="171" fontId="0" fillId="0" borderId="0" xfId="0" applyNumberFormat="1" applyFill="1" applyBorder="1" applyAlignment="1">
      <alignment horizontal="center"/>
    </xf>
    <xf numFmtId="1" fontId="0" fillId="0" borderId="0" xfId="0" applyNumberFormat="1" applyFill="1" applyBorder="1" applyAlignment="1">
      <alignment/>
    </xf>
    <xf numFmtId="172" fontId="8" fillId="0" borderId="0" xfId="0" applyNumberFormat="1" applyFont="1" applyFill="1" applyBorder="1" applyAlignment="1">
      <alignment horizontal="center"/>
    </xf>
    <xf numFmtId="1" fontId="17" fillId="0" borderId="0" xfId="0" applyNumberFormat="1" applyFont="1" applyAlignment="1">
      <alignment/>
    </xf>
    <xf numFmtId="0" fontId="2" fillId="0" borderId="0" xfId="0" applyFont="1" applyFill="1" applyBorder="1" applyAlignment="1">
      <alignment horizontal="left"/>
    </xf>
    <xf numFmtId="170" fontId="17" fillId="0" borderId="0" xfId="0" applyNumberFormat="1" applyFont="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alignment horizontal="center"/>
    </xf>
    <xf numFmtId="169" fontId="20" fillId="0" borderId="0" xfId="0" applyNumberFormat="1" applyFont="1" applyFill="1" applyBorder="1" applyAlignment="1">
      <alignment horizontal="center"/>
    </xf>
    <xf numFmtId="170" fontId="0" fillId="0" borderId="0" xfId="0" applyNumberFormat="1" applyFill="1" applyBorder="1" applyAlignment="1">
      <alignment horizontal="center"/>
    </xf>
    <xf numFmtId="1" fontId="2" fillId="0" borderId="0" xfId="0" applyNumberFormat="1" applyFont="1" applyFill="1" applyBorder="1" applyAlignment="1">
      <alignment horizontal="right"/>
    </xf>
    <xf numFmtId="0" fontId="0" fillId="0" borderId="0" xfId="22" applyAlignment="1">
      <alignment horizontal="left" vertical="top" wrapText="1"/>
      <protection locked="0"/>
    </xf>
    <xf numFmtId="1" fontId="0" fillId="0" borderId="0" xfId="0" applyNumberFormat="1" applyAlignment="1">
      <alignment/>
    </xf>
    <xf numFmtId="0" fontId="19" fillId="0" borderId="0" xfId="0" applyFont="1" applyAlignment="1">
      <alignment/>
    </xf>
    <xf numFmtId="0" fontId="7" fillId="0" borderId="0" xfId="0" applyFont="1" applyFill="1" applyAlignment="1">
      <alignment horizontal="centerContinuous" wrapText="1"/>
    </xf>
    <xf numFmtId="0" fontId="1" fillId="0" borderId="0" xfId="0" applyFont="1" applyFill="1" applyAlignment="1">
      <alignment horizontal="left"/>
    </xf>
    <xf numFmtId="0" fontId="2" fillId="0" borderId="0" xfId="0" applyFont="1" applyAlignment="1">
      <alignment horizontal="centerContinuous"/>
    </xf>
    <xf numFmtId="0" fontId="0" fillId="2" borderId="0" xfId="0" applyFill="1" applyBorder="1" applyAlignment="1">
      <alignment/>
    </xf>
    <xf numFmtId="0" fontId="2" fillId="0" borderId="0" xfId="0" applyFont="1" applyAlignment="1">
      <alignment horizontal="left"/>
    </xf>
    <xf numFmtId="0" fontId="23" fillId="0" borderId="2" xfId="22" applyFont="1" applyBorder="1" applyAlignment="1">
      <alignment horizontal="centerContinuous"/>
      <protection locked="0"/>
    </xf>
    <xf numFmtId="0" fontId="0" fillId="0" borderId="6" xfId="22" applyBorder="1" applyAlignment="1">
      <alignment horizontal="centerContinuous"/>
      <protection locked="0"/>
    </xf>
    <xf numFmtId="0" fontId="0" fillId="0" borderId="0" xfId="22">
      <alignment/>
      <protection locked="0"/>
    </xf>
    <xf numFmtId="0" fontId="2" fillId="0" borderId="7" xfId="22" applyFont="1" applyBorder="1">
      <alignment/>
      <protection locked="0"/>
    </xf>
    <xf numFmtId="0" fontId="6" fillId="0" borderId="8" xfId="22" applyFont="1" applyBorder="1">
      <alignment/>
      <protection locked="0"/>
    </xf>
    <xf numFmtId="0" fontId="0" fillId="0" borderId="8" xfId="22" applyBorder="1">
      <alignment/>
      <protection locked="0"/>
    </xf>
    <xf numFmtId="0" fontId="2" fillId="0" borderId="9"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6" fillId="0" borderId="8" xfId="0" applyFont="1" applyBorder="1" applyAlignment="1">
      <alignment/>
    </xf>
    <xf numFmtId="0" fontId="0" fillId="0" borderId="0" xfId="0" applyAlignment="1">
      <alignment vertical="top"/>
    </xf>
    <xf numFmtId="0" fontId="2" fillId="0" borderId="0" xfId="0" applyFont="1" applyAlignment="1">
      <alignment vertical="top"/>
    </xf>
    <xf numFmtId="0" fontId="14" fillId="0" borderId="0" xfId="0" applyFont="1" applyAlignment="1">
      <alignment/>
    </xf>
    <xf numFmtId="1" fontId="0" fillId="0" borderId="0" xfId="0" applyNumberFormat="1" applyAlignment="1">
      <alignment vertical="top"/>
    </xf>
    <xf numFmtId="0" fontId="2" fillId="0" borderId="0" xfId="0" applyFont="1" applyFill="1" applyAlignment="1">
      <alignment horizontal="center" vertical="top" wrapText="1"/>
    </xf>
    <xf numFmtId="0" fontId="2" fillId="0" borderId="0" xfId="0" applyFont="1" applyFill="1" applyBorder="1" applyAlignment="1">
      <alignment vertical="top"/>
    </xf>
    <xf numFmtId="0" fontId="0" fillId="0" borderId="0" xfId="0" applyFill="1" applyBorder="1" applyAlignment="1">
      <alignment vertical="top"/>
    </xf>
    <xf numFmtId="169"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24" fillId="0" borderId="0" xfId="0" applyFont="1" applyAlignment="1">
      <alignment horizontal="right"/>
    </xf>
    <xf numFmtId="170" fontId="2" fillId="0" borderId="0" xfId="0" applyNumberFormat="1" applyFont="1" applyAlignment="1">
      <alignment/>
    </xf>
    <xf numFmtId="1" fontId="24" fillId="0" borderId="0" xfId="0" applyNumberFormat="1" applyFont="1" applyAlignment="1">
      <alignment horizontal="right"/>
    </xf>
    <xf numFmtId="0" fontId="0" fillId="0" borderId="0" xfId="0" applyFont="1" applyFill="1" applyBorder="1" applyAlignment="1">
      <alignment horizontal="center"/>
    </xf>
    <xf numFmtId="0" fontId="24" fillId="0" borderId="0" xfId="0" applyFont="1" applyAlignment="1">
      <alignment horizontal="centerContinuous"/>
    </xf>
    <xf numFmtId="0" fontId="24" fillId="0" borderId="0" xfId="0" applyFont="1" applyAlignment="1">
      <alignment/>
    </xf>
    <xf numFmtId="0" fontId="24" fillId="0" borderId="0" xfId="0" applyFont="1" applyAlignment="1">
      <alignment horizontal="left"/>
    </xf>
    <xf numFmtId="1" fontId="2" fillId="4" borderId="0" xfId="0" applyNumberFormat="1" applyFont="1" applyFill="1" applyAlignment="1">
      <alignment/>
    </xf>
    <xf numFmtId="0" fontId="0" fillId="5" borderId="0" xfId="0" applyFont="1" applyFill="1" applyAlignment="1">
      <alignment horizontal="right"/>
    </xf>
    <xf numFmtId="0" fontId="0" fillId="5" borderId="0" xfId="0" applyFont="1" applyFill="1" applyAlignment="1">
      <alignment/>
    </xf>
    <xf numFmtId="0" fontId="2" fillId="0" borderId="0" xfId="0" applyFont="1" applyAlignment="1" quotePrefix="1">
      <alignment horizontal="center"/>
    </xf>
    <xf numFmtId="0" fontId="1" fillId="0" borderId="7" xfId="0" applyFont="1" applyBorder="1" applyAlignment="1">
      <alignment/>
    </xf>
    <xf numFmtId="0" fontId="2" fillId="0" borderId="7" xfId="21" applyFont="1" applyBorder="1">
      <alignment/>
      <protection locked="0"/>
    </xf>
    <xf numFmtId="0" fontId="0" fillId="0" borderId="8" xfId="21" applyFont="1" applyBorder="1" applyAlignment="1">
      <alignment horizontal="left"/>
      <protection locked="0"/>
    </xf>
    <xf numFmtId="0" fontId="0" fillId="0" borderId="0" xfId="21">
      <alignment/>
      <protection locked="0"/>
    </xf>
    <xf numFmtId="0" fontId="0" fillId="0" borderId="8" xfId="21" applyBorder="1" applyAlignment="1">
      <alignment horizontal="left"/>
      <protection locked="0"/>
    </xf>
    <xf numFmtId="0" fontId="0" fillId="0" borderId="0" xfId="21" applyFont="1">
      <alignment/>
      <protection locked="0"/>
    </xf>
    <xf numFmtId="0" fontId="25" fillId="0" borderId="0" xfId="0" applyFont="1" applyAlignment="1">
      <alignment/>
    </xf>
    <xf numFmtId="0" fontId="25" fillId="0" borderId="8" xfId="22" applyFont="1" applyBorder="1">
      <alignment/>
      <protection locked="0"/>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6" fillId="0" borderId="7" xfId="0" applyFont="1" applyBorder="1" applyAlignment="1">
      <alignment/>
    </xf>
    <xf numFmtId="0" fontId="24" fillId="10" borderId="0" xfId="0" applyFont="1" applyFill="1" applyAlignment="1">
      <alignment horizontal="left"/>
    </xf>
    <xf numFmtId="0" fontId="0" fillId="0" borderId="8" xfId="0" applyFont="1" applyBorder="1" applyAlignment="1">
      <alignment horizontal="justify" vertical="top"/>
    </xf>
    <xf numFmtId="0" fontId="11" fillId="0" borderId="8" xfId="0" applyFont="1" applyBorder="1" applyAlignment="1">
      <alignment horizontal="justify"/>
    </xf>
    <xf numFmtId="0" fontId="6" fillId="0" borderId="0" xfId="0" applyFont="1" applyBorder="1" applyAlignment="1">
      <alignment/>
    </xf>
    <xf numFmtId="0" fontId="5" fillId="0" borderId="0" xfId="0" applyFont="1" applyBorder="1" applyAlignment="1">
      <alignment/>
    </xf>
    <xf numFmtId="0" fontId="0" fillId="0" borderId="0" xfId="0" applyBorder="1" applyAlignment="1">
      <alignment/>
    </xf>
    <xf numFmtId="0" fontId="9" fillId="2" borderId="0" xfId="0" applyFont="1" applyFill="1" applyBorder="1" applyAlignment="1">
      <alignment/>
    </xf>
    <xf numFmtId="0" fontId="1" fillId="0" borderId="0" xfId="0" applyFont="1" applyBorder="1" applyAlignment="1">
      <alignment/>
    </xf>
    <xf numFmtId="0" fontId="0" fillId="0" borderId="0" xfId="0" applyBorder="1" applyAlignment="1">
      <alignment horizontal="centerContinuous" vertical="top"/>
    </xf>
    <xf numFmtId="0" fontId="0" fillId="0" borderId="0" xfId="0" applyBorder="1" applyAlignment="1">
      <alignment horizontal="left" vertical="top" wrapText="1"/>
    </xf>
    <xf numFmtId="0" fontId="11" fillId="4" borderId="0" xfId="0" applyFont="1" applyFill="1" applyBorder="1" applyAlignment="1">
      <alignment/>
    </xf>
    <xf numFmtId="0" fontId="11" fillId="0" borderId="0" xfId="0" applyFont="1" applyBorder="1" applyAlignment="1">
      <alignment/>
    </xf>
    <xf numFmtId="0" fontId="2" fillId="0" borderId="5" xfId="0" applyFont="1" applyBorder="1" applyAlignment="1">
      <alignment horizontal="centerContinuous" wrapText="1"/>
    </xf>
    <xf numFmtId="0" fontId="2" fillId="0" borderId="0" xfId="0" applyFont="1" applyBorder="1" applyAlignment="1">
      <alignment horizontal="center"/>
    </xf>
    <xf numFmtId="0" fontId="2" fillId="0" borderId="0" xfId="0" applyFont="1" applyBorder="1" applyAlignment="1">
      <alignment horizontal="center" wrapText="1"/>
    </xf>
    <xf numFmtId="0" fontId="0" fillId="4" borderId="0" xfId="0" applyFont="1" applyFill="1" applyBorder="1" applyAlignment="1">
      <alignment wrapText="1"/>
    </xf>
    <xf numFmtId="0" fontId="0" fillId="0" borderId="0" xfId="0" applyAlignment="1">
      <alignment horizontal="center" textRotation="90" wrapText="1"/>
    </xf>
    <xf numFmtId="0" fontId="2" fillId="0" borderId="0" xfId="0" applyFont="1" applyBorder="1" applyAlignment="1">
      <alignment horizontal="justify" vertical="top" wrapText="1"/>
    </xf>
    <xf numFmtId="0" fontId="0" fillId="0" borderId="0" xfId="0" applyBorder="1" applyAlignment="1">
      <alignment vertical="top" wrapText="1"/>
    </xf>
    <xf numFmtId="172" fontId="8" fillId="0" borderId="0" xfId="0" applyNumberFormat="1" applyFon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0" fontId="0" fillId="0" borderId="0" xfId="0" applyAlignment="1">
      <alignment vertical="top"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0" fontId="2" fillId="0" borderId="0" xfId="0" applyFont="1" applyAlignment="1">
      <alignment horizontal="center" vertical="top"/>
    </xf>
    <xf numFmtId="0" fontId="2" fillId="0" borderId="11" xfId="0" applyFont="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B10" sqref="B10"/>
    </sheetView>
  </sheetViews>
  <sheetFormatPr defaultColWidth="9.140625" defaultRowHeight="12.75"/>
  <cols>
    <col min="1" max="1" width="11.421875" style="162" customWidth="1"/>
    <col min="2" max="2" width="71.57421875" style="156" customWidth="1"/>
    <col min="3" max="16384" width="9.140625" style="156" customWidth="1"/>
  </cols>
  <sheetData>
    <row r="1" spans="1:2" ht="20.25">
      <c r="A1" s="154" t="s">
        <v>187</v>
      </c>
      <c r="B1" s="155"/>
    </row>
    <row r="2" spans="1:2" ht="20.25">
      <c r="A2" s="157"/>
      <c r="B2" s="158"/>
    </row>
    <row r="3" spans="1:2" s="6" customFormat="1" ht="20.25">
      <c r="A3" s="185" t="s">
        <v>22</v>
      </c>
      <c r="B3" s="164"/>
    </row>
    <row r="4" spans="1:2" s="6" customFormat="1" ht="20.25">
      <c r="A4" s="185" t="s">
        <v>23</v>
      </c>
      <c r="B4" s="164"/>
    </row>
    <row r="5" spans="1:2" s="6" customFormat="1" ht="20.25">
      <c r="A5" s="185" t="s">
        <v>235</v>
      </c>
      <c r="B5" s="164"/>
    </row>
    <row r="6" spans="1:2" s="6" customFormat="1" ht="20.25">
      <c r="A6" s="185" t="s">
        <v>24</v>
      </c>
      <c r="B6" s="164"/>
    </row>
    <row r="7" spans="1:2" s="6" customFormat="1" ht="20.25">
      <c r="A7" s="185" t="s">
        <v>193</v>
      </c>
      <c r="B7" s="164"/>
    </row>
    <row r="8" spans="1:2" ht="12.75">
      <c r="A8" s="157"/>
      <c r="B8" s="159"/>
    </row>
    <row r="9" spans="1:2" ht="12.75">
      <c r="A9" s="157" t="s">
        <v>1</v>
      </c>
      <c r="B9" s="159"/>
    </row>
    <row r="10" spans="1:6" ht="129.75" customHeight="1">
      <c r="A10" s="157"/>
      <c r="B10" s="206" t="s">
        <v>236</v>
      </c>
      <c r="C10" s="146"/>
      <c r="D10" s="146"/>
      <c r="E10" s="146"/>
      <c r="F10" s="146"/>
    </row>
    <row r="11" spans="1:2" ht="12.75">
      <c r="A11" s="157"/>
      <c r="B11" s="207"/>
    </row>
    <row r="12" spans="1:2" ht="12.75">
      <c r="A12" s="157" t="s">
        <v>188</v>
      </c>
      <c r="B12" s="207"/>
    </row>
    <row r="13" spans="1:2" ht="12.75">
      <c r="A13" s="157"/>
      <c r="B13" s="159" t="s">
        <v>189</v>
      </c>
    </row>
    <row r="14" spans="1:2" ht="12.75">
      <c r="A14" s="157"/>
      <c r="B14" s="159"/>
    </row>
    <row r="15" spans="1:2" ht="12.75">
      <c r="A15" s="157"/>
      <c r="B15" s="192"/>
    </row>
    <row r="16" spans="1:2" ht="12.75">
      <c r="A16" s="157"/>
      <c r="B16" s="159"/>
    </row>
    <row r="17" spans="1:2" ht="12.75">
      <c r="A17" s="157" t="s">
        <v>190</v>
      </c>
      <c r="B17" s="159"/>
    </row>
    <row r="18" spans="1:2" s="188" customFormat="1" ht="12.75">
      <c r="A18" s="186"/>
      <c r="B18" s="187" t="s">
        <v>191</v>
      </c>
    </row>
    <row r="19" spans="1:2" s="188" customFormat="1" ht="12.75">
      <c r="A19" s="186"/>
      <c r="B19" s="187" t="s">
        <v>207</v>
      </c>
    </row>
    <row r="20" spans="1:2" s="188" customFormat="1" ht="12.75">
      <c r="A20" s="186"/>
      <c r="B20" s="189"/>
    </row>
    <row r="21" spans="1:2" s="188" customFormat="1" ht="12.75">
      <c r="A21" s="186"/>
      <c r="B21" s="189"/>
    </row>
    <row r="22" spans="1:2" s="188" customFormat="1" ht="12.75">
      <c r="A22" s="186"/>
      <c r="B22" s="187" t="s">
        <v>191</v>
      </c>
    </row>
    <row r="23" spans="1:2" s="188" customFormat="1" ht="12.75">
      <c r="A23" s="186"/>
      <c r="B23" s="187" t="s">
        <v>208</v>
      </c>
    </row>
    <row r="24" spans="1:2" s="188" customFormat="1" ht="12.75">
      <c r="A24" s="186"/>
      <c r="B24" s="189"/>
    </row>
    <row r="25" spans="1:2" s="188" customFormat="1" ht="12.75">
      <c r="A25" s="186"/>
      <c r="B25" s="189"/>
    </row>
    <row r="26" spans="1:2" s="188" customFormat="1" ht="12.75">
      <c r="A26" s="186"/>
      <c r="B26" s="187" t="s">
        <v>191</v>
      </c>
    </row>
    <row r="27" spans="1:2" s="188" customFormat="1" ht="12.75">
      <c r="A27" s="186"/>
      <c r="B27" s="189" t="s">
        <v>192</v>
      </c>
    </row>
    <row r="28" spans="1:2" s="188" customFormat="1" ht="12.75">
      <c r="A28" s="186"/>
      <c r="B28" s="189"/>
    </row>
    <row r="29" spans="1:2" s="188" customFormat="1" ht="12.75">
      <c r="A29" s="186"/>
      <c r="B29" s="189"/>
    </row>
    <row r="30" spans="1:5" s="188" customFormat="1" ht="12.75">
      <c r="A30" s="186"/>
      <c r="B30" s="187" t="s">
        <v>191</v>
      </c>
      <c r="E30" s="190" t="s">
        <v>209</v>
      </c>
    </row>
    <row r="31" spans="1:2" s="188" customFormat="1" ht="12.75">
      <c r="A31" s="186"/>
      <c r="B31" s="187" t="s">
        <v>210</v>
      </c>
    </row>
    <row r="32" spans="1:2" ht="13.5" thickBot="1">
      <c r="A32" s="160"/>
      <c r="B32" s="161"/>
    </row>
    <row r="33" ht="12.75">
      <c r="B33" s="163"/>
    </row>
    <row r="34" ht="12.75">
      <c r="B34" s="163"/>
    </row>
    <row r="35" ht="12.75">
      <c r="B35" s="163"/>
    </row>
    <row r="36" ht="12.75">
      <c r="B36" s="163"/>
    </row>
    <row r="37" ht="12.75">
      <c r="B37" s="163"/>
    </row>
    <row r="38" ht="12.75">
      <c r="B38" s="163"/>
    </row>
    <row r="39" ht="12.75">
      <c r="B39" s="163"/>
    </row>
    <row r="40" ht="12.75">
      <c r="B40" s="163"/>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V98"/>
  <sheetViews>
    <sheetView workbookViewId="0" topLeftCell="A1">
      <selection activeCell="J16" sqref="J16"/>
    </sheetView>
  </sheetViews>
  <sheetFormatPr defaultColWidth="9.140625" defaultRowHeight="12.75"/>
  <cols>
    <col min="1" max="1" width="4.8515625" style="0" customWidth="1"/>
    <col min="2" max="2" width="27.00390625" style="0" customWidth="1"/>
    <col min="3" max="3" width="11.7109375" style="0" customWidth="1"/>
    <col min="4" max="4" width="11.140625" style="0" customWidth="1"/>
    <col min="5" max="5" width="11.28125" style="0" customWidth="1"/>
    <col min="6" max="6" width="10.421875" style="0" customWidth="1"/>
    <col min="7" max="7" width="5.421875" style="0" customWidth="1"/>
    <col min="8" max="9" width="4.421875" style="0" customWidth="1"/>
    <col min="10" max="10" width="3.28125" style="0" bestFit="1" customWidth="1"/>
    <col min="11" max="11" width="6.421875" style="0" bestFit="1" customWidth="1"/>
    <col min="12" max="12" width="6.140625" style="0" bestFit="1" customWidth="1"/>
    <col min="13" max="13" width="6.00390625" style="0" bestFit="1" customWidth="1"/>
    <col min="14" max="14" width="6.140625" style="0" bestFit="1" customWidth="1"/>
    <col min="15" max="15" width="6.28125" style="0" bestFit="1" customWidth="1"/>
    <col min="16" max="16" width="3.28125" style="0" bestFit="1" customWidth="1"/>
    <col min="17" max="17" width="53.421875" style="0" customWidth="1"/>
    <col min="18" max="20" width="3.28125" style="0" bestFit="1" customWidth="1"/>
    <col min="21" max="21" width="1.7109375" style="0" customWidth="1"/>
    <col min="22" max="22" width="54.8515625" style="0" customWidth="1"/>
  </cols>
  <sheetData>
    <row r="1" s="208" customFormat="1" ht="20.25">
      <c r="A1" s="208" t="s">
        <v>22</v>
      </c>
    </row>
    <row r="2" s="208" customFormat="1" ht="20.25">
      <c r="A2" s="208" t="s">
        <v>23</v>
      </c>
    </row>
    <row r="3" s="208" customFormat="1" ht="20.25">
      <c r="A3" s="208" t="s">
        <v>235</v>
      </c>
    </row>
    <row r="4" s="208" customFormat="1" ht="20.25">
      <c r="A4" s="208" t="s">
        <v>24</v>
      </c>
    </row>
    <row r="5" s="208" customFormat="1" ht="20.25">
      <c r="A5" s="208" t="s">
        <v>193</v>
      </c>
    </row>
    <row r="6" spans="1:7" s="210" customFormat="1" ht="20.25">
      <c r="A6" s="209"/>
      <c r="B6" s="208"/>
      <c r="G6" s="208"/>
    </row>
    <row r="7" s="152" customFormat="1" ht="9" customHeight="1">
      <c r="B7" s="211"/>
    </row>
    <row r="8" s="210" customFormat="1" ht="15.75">
      <c r="A8" s="212" t="s">
        <v>1</v>
      </c>
    </row>
    <row r="9" spans="1:15" s="213" customFormat="1" ht="29.25" customHeight="1" thickBot="1">
      <c r="A9" s="222" t="s">
        <v>237</v>
      </c>
      <c r="B9" s="223"/>
      <c r="C9" s="223"/>
      <c r="D9" s="223"/>
      <c r="E9" s="223"/>
      <c r="F9" s="223"/>
      <c r="G9" s="223"/>
      <c r="H9" s="223"/>
      <c r="I9" s="223"/>
      <c r="J9" s="223"/>
      <c r="K9" s="223"/>
      <c r="L9" s="223"/>
      <c r="M9" s="223"/>
      <c r="N9" s="223"/>
      <c r="O9" s="223"/>
    </row>
    <row r="10" spans="1:16" s="216" customFormat="1" ht="12.75">
      <c r="A10" s="214"/>
      <c r="B10" s="214"/>
      <c r="C10" s="214"/>
      <c r="D10" s="214"/>
      <c r="E10" s="214"/>
      <c r="F10" s="214"/>
      <c r="G10" s="8" t="s">
        <v>11</v>
      </c>
      <c r="H10" s="7"/>
      <c r="I10" s="7"/>
      <c r="J10" s="7"/>
      <c r="K10" s="7"/>
      <c r="L10" s="7"/>
      <c r="M10" s="7"/>
      <c r="N10" s="7"/>
      <c r="O10" s="7"/>
      <c r="P10" s="215"/>
    </row>
    <row r="11" spans="1:17" s="201" customFormat="1" ht="56.25" customHeight="1" thickBot="1">
      <c r="A11" s="217" t="s">
        <v>12</v>
      </c>
      <c r="B11" s="57"/>
      <c r="C11" s="218" t="s">
        <v>79</v>
      </c>
      <c r="D11" s="218" t="s">
        <v>80</v>
      </c>
      <c r="E11" s="219" t="s">
        <v>78</v>
      </c>
      <c r="F11" s="59" t="s">
        <v>19</v>
      </c>
      <c r="G11" s="18" t="s">
        <v>15</v>
      </c>
      <c r="H11" s="19" t="s">
        <v>16</v>
      </c>
      <c r="I11" s="19" t="s">
        <v>234</v>
      </c>
      <c r="J11" s="20" t="s">
        <v>3</v>
      </c>
      <c r="K11" s="20" t="s">
        <v>5</v>
      </c>
      <c r="L11" s="20" t="s">
        <v>13</v>
      </c>
      <c r="M11" s="20" t="s">
        <v>2</v>
      </c>
      <c r="N11" s="20" t="s">
        <v>0</v>
      </c>
      <c r="O11" s="20" t="s">
        <v>14</v>
      </c>
      <c r="P11" s="220"/>
      <c r="Q11" s="219" t="s">
        <v>4</v>
      </c>
    </row>
    <row r="12" spans="3:15" s="22" customFormat="1" ht="12.75">
      <c r="C12" s="23"/>
      <c r="D12" s="23"/>
      <c r="E12" s="23"/>
      <c r="F12" s="23"/>
      <c r="G12" s="24"/>
      <c r="H12" s="24"/>
      <c r="I12" s="24"/>
      <c r="J12" s="24"/>
      <c r="K12" s="24"/>
      <c r="L12" s="24"/>
      <c r="M12" s="24"/>
      <c r="N12" s="24"/>
      <c r="O12" s="24"/>
    </row>
    <row r="13" spans="1:16" s="4" customFormat="1" ht="13.5" customHeight="1">
      <c r="A13" s="1" t="s">
        <v>77</v>
      </c>
      <c r="F13" s="25"/>
      <c r="G13" s="26"/>
      <c r="H13" s="26"/>
      <c r="I13" s="26"/>
      <c r="J13" s="26"/>
      <c r="K13" s="26"/>
      <c r="L13" s="26"/>
      <c r="M13" s="26"/>
      <c r="N13" s="26"/>
      <c r="O13" s="26"/>
      <c r="P13" s="27"/>
    </row>
    <row r="14" spans="1:17" s="4" customFormat="1" ht="13.5" customHeight="1">
      <c r="A14" s="56" t="s">
        <v>31</v>
      </c>
      <c r="C14" s="45">
        <v>4</v>
      </c>
      <c r="D14" s="5" t="s">
        <v>32</v>
      </c>
      <c r="E14" s="5">
        <f aca="true" t="shared" si="0" ref="E14:E25">E41+E58+E73</f>
        <v>40</v>
      </c>
      <c r="F14" s="60">
        <f>C14*E14</f>
        <v>160</v>
      </c>
      <c r="G14" s="60">
        <f>F14</f>
        <v>160</v>
      </c>
      <c r="H14" s="26"/>
      <c r="I14" s="26"/>
      <c r="J14" s="26"/>
      <c r="K14" s="26"/>
      <c r="L14" s="26"/>
      <c r="M14" s="26"/>
      <c r="N14" s="26"/>
      <c r="O14" s="26"/>
      <c r="P14" s="62"/>
      <c r="Q14" s="4" t="s">
        <v>197</v>
      </c>
    </row>
    <row r="15" spans="1:17" s="4" customFormat="1" ht="13.5" customHeight="1">
      <c r="A15" s="56" t="s">
        <v>33</v>
      </c>
      <c r="C15" s="45">
        <v>8</v>
      </c>
      <c r="D15" s="5" t="s">
        <v>34</v>
      </c>
      <c r="E15" s="5">
        <f t="shared" si="0"/>
        <v>11</v>
      </c>
      <c r="F15" s="60">
        <f aca="true" t="shared" si="1" ref="F15:F25">C15*E15</f>
        <v>88</v>
      </c>
      <c r="G15" s="60">
        <f aca="true" t="shared" si="2" ref="G15:G26">F15</f>
        <v>88</v>
      </c>
      <c r="H15" s="26"/>
      <c r="I15" s="26"/>
      <c r="J15" s="26"/>
      <c r="K15" s="26"/>
      <c r="L15" s="26"/>
      <c r="M15" s="26"/>
      <c r="N15" s="26"/>
      <c r="O15" s="26"/>
      <c r="P15" s="62"/>
      <c r="Q15" s="4" t="s">
        <v>197</v>
      </c>
    </row>
    <row r="16" spans="1:17" s="4" customFormat="1" ht="13.5" customHeight="1">
      <c r="A16" s="56" t="s">
        <v>35</v>
      </c>
      <c r="C16" s="45">
        <v>4</v>
      </c>
      <c r="D16" s="5" t="s">
        <v>34</v>
      </c>
      <c r="E16" s="5">
        <f t="shared" si="0"/>
        <v>6</v>
      </c>
      <c r="F16" s="60">
        <f t="shared" si="1"/>
        <v>24</v>
      </c>
      <c r="G16" s="60">
        <f t="shared" si="2"/>
        <v>24</v>
      </c>
      <c r="H16" s="26"/>
      <c r="I16" s="26"/>
      <c r="J16" s="26"/>
      <c r="K16" s="26"/>
      <c r="L16" s="26"/>
      <c r="M16" s="26"/>
      <c r="N16" s="26"/>
      <c r="O16" s="26"/>
      <c r="P16" s="62"/>
      <c r="Q16" s="4" t="s">
        <v>197</v>
      </c>
    </row>
    <row r="17" spans="1:17" s="4" customFormat="1" ht="13.5" customHeight="1">
      <c r="A17" s="56" t="s">
        <v>36</v>
      </c>
      <c r="C17" s="45">
        <v>8</v>
      </c>
      <c r="D17" s="5" t="s">
        <v>34</v>
      </c>
      <c r="E17" s="5">
        <f t="shared" si="0"/>
        <v>11</v>
      </c>
      <c r="F17" s="60">
        <f t="shared" si="1"/>
        <v>88</v>
      </c>
      <c r="G17" s="60">
        <f t="shared" si="2"/>
        <v>88</v>
      </c>
      <c r="H17" s="26"/>
      <c r="I17" s="26"/>
      <c r="J17" s="26"/>
      <c r="K17" s="26"/>
      <c r="L17" s="26"/>
      <c r="M17" s="26"/>
      <c r="N17" s="26"/>
      <c r="O17" s="26"/>
      <c r="P17" s="62"/>
      <c r="Q17" s="4" t="s">
        <v>197</v>
      </c>
    </row>
    <row r="18" spans="1:17" s="4" customFormat="1" ht="13.5" customHeight="1">
      <c r="A18" s="56" t="s">
        <v>37</v>
      </c>
      <c r="C18" s="45">
        <v>20</v>
      </c>
      <c r="D18" s="5" t="s">
        <v>34</v>
      </c>
      <c r="E18" s="5">
        <f t="shared" si="0"/>
        <v>1</v>
      </c>
      <c r="F18" s="60">
        <f t="shared" si="1"/>
        <v>20</v>
      </c>
      <c r="G18" s="60">
        <f t="shared" si="2"/>
        <v>20</v>
      </c>
      <c r="H18" s="26"/>
      <c r="I18" s="26"/>
      <c r="J18" s="26"/>
      <c r="K18" s="26"/>
      <c r="L18" s="26"/>
      <c r="M18" s="26"/>
      <c r="N18" s="26"/>
      <c r="O18" s="26"/>
      <c r="P18" s="62"/>
      <c r="Q18" s="4" t="s">
        <v>197</v>
      </c>
    </row>
    <row r="19" spans="1:17" s="4" customFormat="1" ht="13.5" customHeight="1">
      <c r="A19" s="56" t="s">
        <v>38</v>
      </c>
      <c r="C19" s="45">
        <v>0</v>
      </c>
      <c r="D19" s="5" t="s">
        <v>34</v>
      </c>
      <c r="E19" s="5">
        <f t="shared" si="0"/>
        <v>1</v>
      </c>
      <c r="F19" s="60">
        <f t="shared" si="1"/>
        <v>0</v>
      </c>
      <c r="G19" s="60">
        <f t="shared" si="2"/>
        <v>0</v>
      </c>
      <c r="H19" s="26"/>
      <c r="I19" s="26"/>
      <c r="J19" s="26"/>
      <c r="K19" s="26"/>
      <c r="L19" s="26"/>
      <c r="M19" s="26"/>
      <c r="N19" s="26"/>
      <c r="O19" s="26"/>
      <c r="P19" s="62"/>
      <c r="Q19" s="4" t="s">
        <v>197</v>
      </c>
    </row>
    <row r="20" spans="1:17" s="4" customFormat="1" ht="13.5" customHeight="1">
      <c r="A20" s="56" t="s">
        <v>39</v>
      </c>
      <c r="C20" s="45">
        <v>20</v>
      </c>
      <c r="D20" s="5" t="s">
        <v>34</v>
      </c>
      <c r="E20" s="5">
        <f t="shared" si="0"/>
        <v>1</v>
      </c>
      <c r="F20" s="60">
        <f t="shared" si="1"/>
        <v>20</v>
      </c>
      <c r="G20" s="60">
        <f t="shared" si="2"/>
        <v>20</v>
      </c>
      <c r="H20" s="26"/>
      <c r="I20" s="26"/>
      <c r="J20" s="26"/>
      <c r="K20" s="26"/>
      <c r="L20" s="26"/>
      <c r="M20" s="26"/>
      <c r="N20" s="26"/>
      <c r="O20" s="26"/>
      <c r="P20" s="62"/>
      <c r="Q20" s="4" t="s">
        <v>197</v>
      </c>
    </row>
    <row r="21" spans="1:17" s="4" customFormat="1" ht="13.5" customHeight="1">
      <c r="A21" s="56" t="s">
        <v>40</v>
      </c>
      <c r="C21" s="45">
        <v>40</v>
      </c>
      <c r="D21" s="5" t="s">
        <v>41</v>
      </c>
      <c r="E21" s="5">
        <f t="shared" si="0"/>
        <v>1</v>
      </c>
      <c r="F21" s="60">
        <f t="shared" si="1"/>
        <v>40</v>
      </c>
      <c r="G21" s="60">
        <f t="shared" si="2"/>
        <v>40</v>
      </c>
      <c r="H21" s="26"/>
      <c r="I21" s="26"/>
      <c r="J21" s="26"/>
      <c r="K21" s="26"/>
      <c r="L21" s="26"/>
      <c r="M21" s="26"/>
      <c r="N21" s="26"/>
      <c r="O21" s="26"/>
      <c r="P21" s="62"/>
      <c r="Q21" s="4" t="s">
        <v>197</v>
      </c>
    </row>
    <row r="22" spans="1:17" s="4" customFormat="1" ht="13.5" customHeight="1">
      <c r="A22" s="56" t="s">
        <v>42</v>
      </c>
      <c r="C22" s="45">
        <v>40</v>
      </c>
      <c r="D22" s="5" t="s">
        <v>41</v>
      </c>
      <c r="E22" s="5">
        <f t="shared" si="0"/>
        <v>1</v>
      </c>
      <c r="F22" s="60">
        <f t="shared" si="1"/>
        <v>40</v>
      </c>
      <c r="G22" s="60">
        <f t="shared" si="2"/>
        <v>40</v>
      </c>
      <c r="H22" s="26"/>
      <c r="I22" s="26"/>
      <c r="J22" s="26"/>
      <c r="K22" s="26"/>
      <c r="L22" s="26"/>
      <c r="M22" s="26"/>
      <c r="N22" s="26"/>
      <c r="O22" s="26"/>
      <c r="P22" s="62"/>
      <c r="Q22" s="4" t="s">
        <v>197</v>
      </c>
    </row>
    <row r="23" spans="1:17" s="4" customFormat="1" ht="13.5" customHeight="1">
      <c r="A23" s="56" t="s">
        <v>43</v>
      </c>
      <c r="C23" s="45">
        <v>160</v>
      </c>
      <c r="D23" s="5" t="s">
        <v>41</v>
      </c>
      <c r="E23" s="5">
        <f t="shared" si="0"/>
        <v>0</v>
      </c>
      <c r="F23" s="60">
        <f t="shared" si="1"/>
        <v>0</v>
      </c>
      <c r="G23" s="60">
        <f t="shared" si="2"/>
        <v>0</v>
      </c>
      <c r="H23" s="26"/>
      <c r="I23" s="26"/>
      <c r="J23" s="26"/>
      <c r="K23" s="26"/>
      <c r="L23" s="26"/>
      <c r="M23" s="26"/>
      <c r="N23" s="26"/>
      <c r="O23" s="26"/>
      <c r="P23" s="62"/>
      <c r="Q23" s="4" t="s">
        <v>197</v>
      </c>
    </row>
    <row r="24" spans="1:17" s="4" customFormat="1" ht="13.5" customHeight="1">
      <c r="A24" s="58" t="s">
        <v>44</v>
      </c>
      <c r="C24" s="45">
        <v>160</v>
      </c>
      <c r="D24" s="5" t="s">
        <v>45</v>
      </c>
      <c r="E24" s="5">
        <f t="shared" si="0"/>
        <v>2</v>
      </c>
      <c r="F24" s="60">
        <f t="shared" si="1"/>
        <v>320</v>
      </c>
      <c r="G24" s="60">
        <f t="shared" si="2"/>
        <v>320</v>
      </c>
      <c r="H24" s="26"/>
      <c r="I24" s="26"/>
      <c r="J24" s="26"/>
      <c r="K24" s="26"/>
      <c r="L24" s="26"/>
      <c r="M24" s="26"/>
      <c r="N24" s="26"/>
      <c r="O24" s="26"/>
      <c r="P24" s="62"/>
      <c r="Q24" s="4" t="s">
        <v>197</v>
      </c>
    </row>
    <row r="25" spans="1:17" s="4" customFormat="1" ht="13.5" customHeight="1">
      <c r="A25" s="56" t="s">
        <v>46</v>
      </c>
      <c r="C25" s="45">
        <v>80</v>
      </c>
      <c r="D25" s="5" t="s">
        <v>47</v>
      </c>
      <c r="E25" s="5">
        <f t="shared" si="0"/>
        <v>2</v>
      </c>
      <c r="F25" s="60">
        <f t="shared" si="1"/>
        <v>160</v>
      </c>
      <c r="G25" s="60">
        <f t="shared" si="2"/>
        <v>160</v>
      </c>
      <c r="H25" s="26"/>
      <c r="I25" s="26"/>
      <c r="J25" s="26"/>
      <c r="K25" s="26"/>
      <c r="L25" s="26"/>
      <c r="M25" s="26"/>
      <c r="N25" s="26"/>
      <c r="O25" s="26"/>
      <c r="P25" s="62"/>
      <c r="Q25" s="4" t="s">
        <v>197</v>
      </c>
    </row>
    <row r="26" spans="1:17" s="4" customFormat="1" ht="13.5" customHeight="1">
      <c r="A26" s="56" t="s">
        <v>48</v>
      </c>
      <c r="C26" s="49">
        <v>0.1</v>
      </c>
      <c r="D26" s="5" t="s">
        <v>81</v>
      </c>
      <c r="E26" s="5"/>
      <c r="F26" s="60">
        <f>SUM(F14:F25)*0.1</f>
        <v>96</v>
      </c>
      <c r="G26" s="60">
        <f t="shared" si="2"/>
        <v>96</v>
      </c>
      <c r="H26" s="26"/>
      <c r="I26" s="26"/>
      <c r="J26" s="26"/>
      <c r="K26" s="26"/>
      <c r="L26" s="26"/>
      <c r="M26" s="26"/>
      <c r="N26" s="26"/>
      <c r="O26" s="26"/>
      <c r="P26" s="62"/>
      <c r="Q26" s="4" t="s">
        <v>197</v>
      </c>
    </row>
    <row r="27" spans="1:21" s="179" customFormat="1" ht="13.5" customHeight="1">
      <c r="A27" s="178" t="s">
        <v>82</v>
      </c>
      <c r="B27" s="178"/>
      <c r="F27" s="180">
        <f>SUM(F14:F26)</f>
        <v>1056</v>
      </c>
      <c r="G27" s="180">
        <f>SUM(G14:G26)</f>
        <v>1056</v>
      </c>
      <c r="H27" s="180">
        <f aca="true" t="shared" si="3" ref="H27:O27">SUM(H14:H26)</f>
        <v>0</v>
      </c>
      <c r="I27" s="180"/>
      <c r="J27" s="180">
        <f t="shared" si="3"/>
        <v>0</v>
      </c>
      <c r="K27" s="180">
        <f t="shared" si="3"/>
        <v>0</v>
      </c>
      <c r="L27" s="180">
        <f t="shared" si="3"/>
        <v>0</v>
      </c>
      <c r="M27" s="180">
        <f t="shared" si="3"/>
        <v>0</v>
      </c>
      <c r="N27" s="180">
        <f t="shared" si="3"/>
        <v>0</v>
      </c>
      <c r="O27" s="180">
        <f t="shared" si="3"/>
        <v>0</v>
      </c>
      <c r="P27" s="181"/>
      <c r="U27" s="1"/>
    </row>
    <row r="28" spans="3:16" s="4" customFormat="1" ht="15" customHeight="1">
      <c r="C28" s="25"/>
      <c r="D28" s="25"/>
      <c r="E28" s="25"/>
      <c r="F28" s="25"/>
      <c r="G28" s="26"/>
      <c r="H28" s="26"/>
      <c r="I28" s="26"/>
      <c r="J28" s="26"/>
      <c r="K28" s="26"/>
      <c r="L28" s="26"/>
      <c r="M28" s="26"/>
      <c r="N28" s="26"/>
      <c r="O28" s="26"/>
      <c r="P28" s="62"/>
    </row>
    <row r="29" spans="1:16" s="4" customFormat="1" ht="13.5" customHeight="1">
      <c r="A29" s="30" t="s">
        <v>50</v>
      </c>
      <c r="C29" s="25"/>
      <c r="D29" s="25"/>
      <c r="E29" s="25"/>
      <c r="F29" s="25"/>
      <c r="G29" s="26"/>
      <c r="H29" s="26"/>
      <c r="I29" s="26"/>
      <c r="J29" s="26"/>
      <c r="K29" s="26"/>
      <c r="L29" s="26"/>
      <c r="M29" s="26"/>
      <c r="N29" s="26"/>
      <c r="O29" s="26"/>
      <c r="P29" s="62"/>
    </row>
    <row r="30" spans="1:17" s="21" customFormat="1" ht="25.5" customHeight="1">
      <c r="A30" s="64" t="s">
        <v>51</v>
      </c>
      <c r="B30" s="65"/>
      <c r="C30" s="45">
        <v>1</v>
      </c>
      <c r="D30" s="5" t="s">
        <v>84</v>
      </c>
      <c r="E30" s="43">
        <v>38</v>
      </c>
      <c r="F30" s="67">
        <f>C30*E30</f>
        <v>38</v>
      </c>
      <c r="G30" s="67"/>
      <c r="H30" s="67"/>
      <c r="I30" s="67"/>
      <c r="J30" s="67">
        <v>38</v>
      </c>
      <c r="K30" s="67">
        <f>G30*J30</f>
        <v>0</v>
      </c>
      <c r="L30" s="67">
        <f>H30*K30</f>
        <v>0</v>
      </c>
      <c r="M30" s="67">
        <f>J30*L30</f>
        <v>0</v>
      </c>
      <c r="N30" s="67">
        <f>K30*M30</f>
        <v>0</v>
      </c>
      <c r="O30" s="67">
        <f>L30*N30</f>
        <v>0</v>
      </c>
      <c r="P30" s="62"/>
      <c r="Q30" s="21" t="s">
        <v>85</v>
      </c>
    </row>
    <row r="31" spans="1:17" s="4" customFormat="1" ht="13.5" customHeight="1">
      <c r="A31" s="56" t="s">
        <v>52</v>
      </c>
      <c r="C31" s="45">
        <v>2</v>
      </c>
      <c r="D31" s="5" t="s">
        <v>83</v>
      </c>
      <c r="E31" s="46">
        <f>SUM(E15:E18)</f>
        <v>29</v>
      </c>
      <c r="F31" s="67">
        <f>C31*E31</f>
        <v>58</v>
      </c>
      <c r="G31" s="67"/>
      <c r="H31" s="67">
        <f>E31*C31</f>
        <v>58</v>
      </c>
      <c r="I31" s="67">
        <v>0</v>
      </c>
      <c r="J31" s="67">
        <f aca="true" t="shared" si="4" ref="J31:O31">G31*I31</f>
        <v>0</v>
      </c>
      <c r="K31" s="67">
        <f t="shared" si="4"/>
        <v>0</v>
      </c>
      <c r="L31" s="67">
        <f t="shared" si="4"/>
        <v>0</v>
      </c>
      <c r="M31" s="67">
        <f t="shared" si="4"/>
        <v>0</v>
      </c>
      <c r="N31" s="67">
        <f t="shared" si="4"/>
        <v>0</v>
      </c>
      <c r="O31" s="67">
        <f t="shared" si="4"/>
        <v>0</v>
      </c>
      <c r="P31" s="62"/>
      <c r="Q31" s="21" t="s">
        <v>85</v>
      </c>
    </row>
    <row r="32" spans="1:17" s="4" customFormat="1" ht="13.5" customHeight="1">
      <c r="A32" s="66" t="s">
        <v>53</v>
      </c>
      <c r="C32" s="25"/>
      <c r="D32" s="25"/>
      <c r="E32" s="25"/>
      <c r="F32" s="182">
        <v>80</v>
      </c>
      <c r="G32" s="26"/>
      <c r="H32" s="68">
        <v>0</v>
      </c>
      <c r="I32" s="68">
        <v>0</v>
      </c>
      <c r="J32" s="183">
        <v>40</v>
      </c>
      <c r="K32" s="183">
        <v>40</v>
      </c>
      <c r="L32" s="68">
        <v>0</v>
      </c>
      <c r="M32" s="68">
        <v>0</v>
      </c>
      <c r="N32" s="68">
        <v>0</v>
      </c>
      <c r="O32" s="68">
        <v>0</v>
      </c>
      <c r="P32" s="62"/>
      <c r="Q32" s="21" t="s">
        <v>85</v>
      </c>
    </row>
    <row r="33" spans="1:21" s="179" customFormat="1" ht="13.5" customHeight="1">
      <c r="A33" s="178" t="s">
        <v>86</v>
      </c>
      <c r="B33" s="178"/>
      <c r="F33" s="205">
        <f>SUM(F30:F32)</f>
        <v>176</v>
      </c>
      <c r="G33" s="205">
        <f aca="true" t="shared" si="5" ref="G33:O33">SUM(G30:G32)</f>
        <v>0</v>
      </c>
      <c r="H33" s="205">
        <f t="shared" si="5"/>
        <v>58</v>
      </c>
      <c r="I33" s="205">
        <f t="shared" si="5"/>
        <v>0</v>
      </c>
      <c r="J33" s="205">
        <f t="shared" si="5"/>
        <v>78</v>
      </c>
      <c r="K33" s="205">
        <f t="shared" si="5"/>
        <v>40</v>
      </c>
      <c r="L33" s="180">
        <f t="shared" si="5"/>
        <v>0</v>
      </c>
      <c r="M33" s="180">
        <f t="shared" si="5"/>
        <v>0</v>
      </c>
      <c r="N33" s="180">
        <f t="shared" si="5"/>
        <v>0</v>
      </c>
      <c r="O33" s="180">
        <f t="shared" si="5"/>
        <v>0</v>
      </c>
      <c r="P33" s="181"/>
      <c r="U33" s="1"/>
    </row>
    <row r="34" spans="6:16" ht="12.75">
      <c r="F34">
        <f>SUM(H33:K33)</f>
        <v>176</v>
      </c>
      <c r="P34" s="62"/>
    </row>
    <row r="35" spans="5:16" ht="12.75">
      <c r="E35">
        <f>SUM(G27,H33:K33,G35)</f>
        <v>1290.6</v>
      </c>
      <c r="G35">
        <v>58.6</v>
      </c>
      <c r="P35" s="62"/>
    </row>
    <row r="36" s="9" customFormat="1" ht="12.75">
      <c r="P36" s="62"/>
    </row>
    <row r="37" spans="1:16" ht="12.75">
      <c r="A37" s="1" t="s">
        <v>54</v>
      </c>
      <c r="P37" s="62"/>
    </row>
    <row r="38" ht="12.75">
      <c r="P38" s="62"/>
    </row>
    <row r="39" spans="1:16" ht="12.75">
      <c r="A39" s="1" t="s">
        <v>55</v>
      </c>
      <c r="P39" s="62"/>
    </row>
    <row r="40" spans="4:16" ht="76.5" customHeight="1">
      <c r="D40" s="52"/>
      <c r="E40" s="5" t="s">
        <v>56</v>
      </c>
      <c r="F40" s="52" t="s">
        <v>88</v>
      </c>
      <c r="G40" s="52" t="s">
        <v>89</v>
      </c>
      <c r="H40" s="221" t="s">
        <v>57</v>
      </c>
      <c r="I40" s="221"/>
      <c r="J40" s="221"/>
      <c r="K40" s="52" t="s">
        <v>90</v>
      </c>
      <c r="L40" s="52" t="s">
        <v>91</v>
      </c>
      <c r="M40" s="52"/>
      <c r="N40" s="53"/>
      <c r="O40" s="53"/>
      <c r="P40" s="62"/>
    </row>
    <row r="41" spans="1:17" ht="12.75">
      <c r="A41" s="56" t="s">
        <v>58</v>
      </c>
      <c r="E41">
        <f>F41+G41+H41+K41+L41</f>
        <v>33</v>
      </c>
      <c r="F41">
        <v>10</v>
      </c>
      <c r="G41">
        <v>13</v>
      </c>
      <c r="H41">
        <v>2</v>
      </c>
      <c r="K41">
        <v>6</v>
      </c>
      <c r="L41">
        <v>2</v>
      </c>
      <c r="P41" s="62"/>
      <c r="Q41" t="s">
        <v>59</v>
      </c>
    </row>
    <row r="42" spans="1:16" ht="12.75">
      <c r="A42" s="56" t="s">
        <v>60</v>
      </c>
      <c r="E42">
        <f>F42+G42+H42+K42+L42</f>
        <v>5</v>
      </c>
      <c r="F42">
        <v>1</v>
      </c>
      <c r="G42">
        <v>1</v>
      </c>
      <c r="H42">
        <v>1</v>
      </c>
      <c r="K42">
        <v>1</v>
      </c>
      <c r="L42">
        <v>1</v>
      </c>
      <c r="P42" s="62"/>
    </row>
    <row r="43" spans="1:17" ht="12.75">
      <c r="A43" s="56" t="s">
        <v>35</v>
      </c>
      <c r="E43">
        <f>F43+G43+H43+K43+L43</f>
        <v>6</v>
      </c>
      <c r="F43">
        <v>0</v>
      </c>
      <c r="G43">
        <v>0</v>
      </c>
      <c r="H43">
        <v>0</v>
      </c>
      <c r="K43">
        <v>4</v>
      </c>
      <c r="L43">
        <v>2</v>
      </c>
      <c r="P43" s="62"/>
      <c r="Q43" t="s">
        <v>61</v>
      </c>
    </row>
    <row r="44" spans="1:17" ht="12.75">
      <c r="A44" s="56" t="s">
        <v>36</v>
      </c>
      <c r="E44">
        <f>F44+G44+H44+K44</f>
        <v>4</v>
      </c>
      <c r="F44">
        <v>1</v>
      </c>
      <c r="G44">
        <v>1</v>
      </c>
      <c r="H44">
        <v>1</v>
      </c>
      <c r="K44">
        <v>1</v>
      </c>
      <c r="P44" s="62"/>
      <c r="Q44" t="s">
        <v>62</v>
      </c>
    </row>
    <row r="45" spans="1:16" ht="12.75">
      <c r="A45" s="56" t="s">
        <v>37</v>
      </c>
      <c r="E45">
        <f>F45+G45+H45+K45</f>
        <v>0</v>
      </c>
      <c r="P45" s="62"/>
    </row>
    <row r="46" spans="1:16" ht="12.75">
      <c r="A46" s="56" t="s">
        <v>38</v>
      </c>
      <c r="E46">
        <f>F46+G46+H46+K46</f>
        <v>0</v>
      </c>
      <c r="P46" s="62"/>
    </row>
    <row r="47" spans="1:16" ht="12.75">
      <c r="A47" s="56" t="s">
        <v>39</v>
      </c>
      <c r="E47">
        <f>F47+G47+H47+K47</f>
        <v>0</v>
      </c>
      <c r="P47" s="62"/>
    </row>
    <row r="48" spans="1:16" ht="12.75">
      <c r="A48" s="56" t="s">
        <v>40</v>
      </c>
      <c r="E48">
        <v>1</v>
      </c>
      <c r="P48" s="62"/>
    </row>
    <row r="49" spans="1:17" ht="12.75">
      <c r="A49" s="56" t="s">
        <v>42</v>
      </c>
      <c r="E49">
        <v>1</v>
      </c>
      <c r="F49">
        <v>1</v>
      </c>
      <c r="P49" s="62"/>
      <c r="Q49" t="s">
        <v>63</v>
      </c>
    </row>
    <row r="50" spans="1:16" ht="12.75">
      <c r="A50" s="56" t="s">
        <v>64</v>
      </c>
      <c r="E50">
        <f>F50+G50+H50+K50</f>
        <v>0</v>
      </c>
      <c r="P50" s="62"/>
    </row>
    <row r="51" spans="1:17" ht="12.75">
      <c r="A51" s="56" t="s">
        <v>65</v>
      </c>
      <c r="E51">
        <v>1</v>
      </c>
      <c r="P51" s="62"/>
      <c r="Q51" t="s">
        <v>66</v>
      </c>
    </row>
    <row r="52" spans="1:17" ht="12.75">
      <c r="A52" s="56" t="s">
        <v>46</v>
      </c>
      <c r="E52">
        <v>1</v>
      </c>
      <c r="P52" s="62"/>
      <c r="Q52" t="s">
        <v>67</v>
      </c>
    </row>
    <row r="53" spans="1:16" ht="12.75">
      <c r="A53" t="s">
        <v>48</v>
      </c>
      <c r="E53" s="54">
        <v>0.15</v>
      </c>
      <c r="P53" s="62"/>
    </row>
    <row r="54" ht="12.75">
      <c r="P54" s="62"/>
    </row>
    <row r="55" ht="12.75">
      <c r="P55" s="62"/>
    </row>
    <row r="56" spans="1:16" ht="12.75">
      <c r="A56" s="1" t="s">
        <v>87</v>
      </c>
      <c r="E56" t="s">
        <v>56</v>
      </c>
      <c r="P56" s="62"/>
    </row>
    <row r="57" spans="3:16" ht="12.75">
      <c r="C57" s="52"/>
      <c r="D57" s="52"/>
      <c r="F57" s="52"/>
      <c r="G57" s="52"/>
      <c r="H57" s="221"/>
      <c r="I57" s="221"/>
      <c r="J57" s="221"/>
      <c r="K57" s="52"/>
      <c r="L57" s="52"/>
      <c r="M57" s="52"/>
      <c r="N57" s="53"/>
      <c r="O57" s="53"/>
      <c r="P57" s="62"/>
    </row>
    <row r="58" spans="1:17" ht="12.75">
      <c r="A58" t="s">
        <v>58</v>
      </c>
      <c r="E58">
        <v>6</v>
      </c>
      <c r="P58" s="62"/>
      <c r="Q58" t="s">
        <v>68</v>
      </c>
    </row>
    <row r="59" spans="1:16" ht="12.75">
      <c r="A59" t="s">
        <v>60</v>
      </c>
      <c r="E59">
        <v>6</v>
      </c>
      <c r="P59" s="62"/>
    </row>
    <row r="60" spans="1:16" ht="12.75">
      <c r="A60" t="s">
        <v>35</v>
      </c>
      <c r="E60">
        <v>0</v>
      </c>
      <c r="P60" s="62"/>
    </row>
    <row r="61" spans="1:16" ht="12.75">
      <c r="A61" t="s">
        <v>36</v>
      </c>
      <c r="E61">
        <v>6</v>
      </c>
      <c r="P61" s="62"/>
    </row>
    <row r="62" spans="1:17" ht="12.75">
      <c r="A62" t="s">
        <v>37</v>
      </c>
      <c r="E62">
        <v>1</v>
      </c>
      <c r="P62" s="62"/>
      <c r="Q62" t="s">
        <v>69</v>
      </c>
    </row>
    <row r="63" spans="1:17" ht="12.75">
      <c r="A63" t="s">
        <v>38</v>
      </c>
      <c r="E63">
        <v>1</v>
      </c>
      <c r="P63" s="62"/>
      <c r="Q63" t="s">
        <v>70</v>
      </c>
    </row>
    <row r="64" spans="1:16" ht="12.75">
      <c r="A64" t="s">
        <v>39</v>
      </c>
      <c r="E64">
        <f>C64+Q64</f>
        <v>0</v>
      </c>
      <c r="P64" s="62"/>
    </row>
    <row r="65" spans="1:16" ht="12.75">
      <c r="A65" s="56" t="s">
        <v>40</v>
      </c>
      <c r="E65">
        <f>C65+Q65</f>
        <v>0</v>
      </c>
      <c r="P65" s="62"/>
    </row>
    <row r="66" spans="1:16" ht="12.75">
      <c r="A66" s="56" t="s">
        <v>42</v>
      </c>
      <c r="E66">
        <f>C66+Q66</f>
        <v>0</v>
      </c>
      <c r="P66" s="62"/>
    </row>
    <row r="67" spans="1:16" ht="12.75">
      <c r="A67" t="s">
        <v>64</v>
      </c>
      <c r="E67">
        <f>C67+Q67</f>
        <v>0</v>
      </c>
      <c r="P67" s="62"/>
    </row>
    <row r="68" spans="1:17" ht="12.75">
      <c r="A68" t="s">
        <v>65</v>
      </c>
      <c r="E68">
        <v>1</v>
      </c>
      <c r="P68" s="62"/>
      <c r="Q68" t="s">
        <v>71</v>
      </c>
    </row>
    <row r="69" spans="1:17" ht="12.75">
      <c r="A69" t="s">
        <v>46</v>
      </c>
      <c r="E69">
        <v>0</v>
      </c>
      <c r="P69" s="62"/>
      <c r="Q69" t="s">
        <v>72</v>
      </c>
    </row>
    <row r="70" spans="1:16" ht="12.75">
      <c r="A70" t="s">
        <v>48</v>
      </c>
      <c r="E70" s="54">
        <v>0.1</v>
      </c>
      <c r="P70" s="62"/>
    </row>
    <row r="71" ht="12.75">
      <c r="P71" s="62"/>
    </row>
    <row r="72" spans="1:16" ht="12.75">
      <c r="A72" s="1" t="s">
        <v>73</v>
      </c>
      <c r="P72" s="62"/>
    </row>
    <row r="73" spans="1:16" ht="12.75">
      <c r="A73" t="s">
        <v>58</v>
      </c>
      <c r="E73">
        <v>1</v>
      </c>
      <c r="P73" s="62"/>
    </row>
    <row r="74" spans="1:16" ht="12.75">
      <c r="A74" t="s">
        <v>60</v>
      </c>
      <c r="E74">
        <v>0</v>
      </c>
      <c r="P74" s="62"/>
    </row>
    <row r="75" spans="1:16" ht="12.75">
      <c r="A75" t="s">
        <v>35</v>
      </c>
      <c r="E75">
        <v>0</v>
      </c>
      <c r="P75" s="62"/>
    </row>
    <row r="76" spans="1:16" ht="12.75">
      <c r="A76" t="s">
        <v>36</v>
      </c>
      <c r="E76">
        <v>1</v>
      </c>
      <c r="P76" s="62"/>
    </row>
    <row r="77" spans="1:16" ht="12.75">
      <c r="A77" t="s">
        <v>37</v>
      </c>
      <c r="E77">
        <v>0</v>
      </c>
      <c r="P77" s="62"/>
    </row>
    <row r="78" spans="1:16" ht="12.75">
      <c r="A78" t="s">
        <v>38</v>
      </c>
      <c r="E78">
        <v>0</v>
      </c>
      <c r="P78" s="62"/>
    </row>
    <row r="79" spans="1:16" ht="12.75">
      <c r="A79" t="s">
        <v>39</v>
      </c>
      <c r="E79">
        <v>1</v>
      </c>
      <c r="P79" s="62"/>
    </row>
    <row r="80" spans="1:16" ht="12.75">
      <c r="A80" s="56" t="s">
        <v>40</v>
      </c>
      <c r="E80">
        <v>0</v>
      </c>
      <c r="P80" s="62"/>
    </row>
    <row r="81" spans="1:16" ht="12.75">
      <c r="A81" s="56" t="s">
        <v>42</v>
      </c>
      <c r="E81">
        <v>0</v>
      </c>
      <c r="P81" s="62"/>
    </row>
    <row r="82" spans="1:16" ht="12.75">
      <c r="A82" t="s">
        <v>64</v>
      </c>
      <c r="E82">
        <v>0</v>
      </c>
      <c r="P82" s="62"/>
    </row>
    <row r="83" spans="1:16" ht="12.75">
      <c r="A83" t="s">
        <v>65</v>
      </c>
      <c r="E83">
        <v>0</v>
      </c>
      <c r="P83" s="62"/>
    </row>
    <row r="84" spans="1:16" ht="12.75">
      <c r="A84" t="s">
        <v>46</v>
      </c>
      <c r="E84">
        <v>1</v>
      </c>
      <c r="P84" s="62"/>
    </row>
    <row r="85" spans="1:16" ht="12.75">
      <c r="A85" t="s">
        <v>48</v>
      </c>
      <c r="E85" s="54">
        <v>0.1</v>
      </c>
      <c r="P85" s="62"/>
    </row>
    <row r="86" spans="5:16" ht="12.75">
      <c r="E86" s="54"/>
      <c r="P86" s="62"/>
    </row>
    <row r="87" spans="1:16" ht="12.75">
      <c r="A87" s="1" t="s">
        <v>92</v>
      </c>
      <c r="P87" s="62"/>
    </row>
    <row r="88" spans="1:16" ht="12.75">
      <c r="A88" t="s">
        <v>74</v>
      </c>
      <c r="P88" s="62"/>
    </row>
    <row r="89" spans="1:16" s="56" customFormat="1" ht="12.75">
      <c r="A89" s="71" t="s">
        <v>75</v>
      </c>
      <c r="B89" s="69"/>
      <c r="C89" s="69"/>
      <c r="D89" s="69"/>
      <c r="E89" s="69"/>
      <c r="F89" s="69"/>
      <c r="G89" s="69"/>
      <c r="H89" s="69"/>
      <c r="I89" s="69"/>
      <c r="J89" s="69"/>
      <c r="K89" s="69"/>
      <c r="L89" s="69"/>
      <c r="M89" s="69"/>
      <c r="N89" s="69"/>
      <c r="O89" s="69"/>
      <c r="P89" s="70"/>
    </row>
    <row r="90" spans="1:16" ht="12.75">
      <c r="A90" t="s">
        <v>76</v>
      </c>
      <c r="P90" s="62"/>
    </row>
    <row r="92" spans="3:21" s="4" customFormat="1" ht="12.75">
      <c r="C92" s="25"/>
      <c r="D92" s="25"/>
      <c r="E92" s="25"/>
      <c r="F92" s="25"/>
      <c r="G92" s="26"/>
      <c r="H92" s="26"/>
      <c r="I92" s="26"/>
      <c r="J92" s="26"/>
      <c r="K92" s="26"/>
      <c r="L92" s="26"/>
      <c r="M92" s="26"/>
      <c r="N92" s="26"/>
      <c r="O92" s="26"/>
      <c r="U92" s="27"/>
    </row>
    <row r="93" spans="3:22" ht="12.75">
      <c r="C93" s="16"/>
      <c r="D93" s="16"/>
      <c r="E93" s="16"/>
      <c r="F93" s="16"/>
      <c r="G93" s="15"/>
      <c r="H93" s="15"/>
      <c r="I93" s="15"/>
      <c r="J93" s="15"/>
      <c r="K93" s="15"/>
      <c r="L93" s="15"/>
      <c r="M93" s="15"/>
      <c r="N93" s="15"/>
      <c r="O93" s="15"/>
      <c r="P93" s="15"/>
      <c r="Q93" s="15"/>
      <c r="R93" s="15"/>
      <c r="S93" s="15"/>
      <c r="T93" s="15"/>
      <c r="U93" s="17"/>
      <c r="V93" s="15"/>
    </row>
    <row r="94" spans="3:22" ht="12.75">
      <c r="C94" s="16"/>
      <c r="D94" s="16"/>
      <c r="E94" s="16"/>
      <c r="F94" s="16"/>
      <c r="G94" s="15"/>
      <c r="H94" s="15"/>
      <c r="I94" s="15"/>
      <c r="J94" s="15"/>
      <c r="K94" s="15"/>
      <c r="L94" s="15"/>
      <c r="M94" s="15"/>
      <c r="N94" s="15"/>
      <c r="O94" s="15"/>
      <c r="P94" s="15"/>
      <c r="Q94" s="15"/>
      <c r="R94" s="15"/>
      <c r="S94" s="15"/>
      <c r="T94" s="15"/>
      <c r="U94" s="17"/>
      <c r="V94" s="15"/>
    </row>
    <row r="95" spans="3:22" ht="12.75">
      <c r="C95" s="16"/>
      <c r="D95" s="16"/>
      <c r="E95" s="16"/>
      <c r="F95" s="16"/>
      <c r="G95" s="15"/>
      <c r="H95" s="15"/>
      <c r="I95" s="15"/>
      <c r="J95" s="15"/>
      <c r="K95" s="15"/>
      <c r="L95" s="15"/>
      <c r="M95" s="15"/>
      <c r="N95" s="15"/>
      <c r="O95" s="15"/>
      <c r="P95" s="15"/>
      <c r="Q95" s="15"/>
      <c r="R95" s="15"/>
      <c r="S95" s="15"/>
      <c r="T95" s="15"/>
      <c r="U95" s="17"/>
      <c r="V95" s="15"/>
    </row>
    <row r="96" spans="3:22" ht="12.75">
      <c r="C96" s="16"/>
      <c r="D96" s="16"/>
      <c r="E96" s="16"/>
      <c r="F96" s="16"/>
      <c r="G96" s="15"/>
      <c r="H96" s="15"/>
      <c r="I96" s="15"/>
      <c r="J96" s="15"/>
      <c r="K96" s="15"/>
      <c r="L96" s="15"/>
      <c r="M96" s="15"/>
      <c r="N96" s="15"/>
      <c r="O96" s="15"/>
      <c r="P96" s="15"/>
      <c r="Q96" s="15"/>
      <c r="R96" s="15"/>
      <c r="S96" s="15"/>
      <c r="T96" s="15"/>
      <c r="U96" s="17"/>
      <c r="V96" s="15"/>
    </row>
    <row r="97" spans="3:22" ht="12.75">
      <c r="C97" s="16"/>
      <c r="D97" s="16"/>
      <c r="E97" s="16"/>
      <c r="F97" s="16"/>
      <c r="G97" s="15"/>
      <c r="H97" s="15"/>
      <c r="I97" s="15"/>
      <c r="J97" s="15"/>
      <c r="K97" s="15"/>
      <c r="L97" s="15"/>
      <c r="M97" s="15"/>
      <c r="N97" s="15"/>
      <c r="O97" s="15"/>
      <c r="P97" s="15"/>
      <c r="Q97" s="15"/>
      <c r="R97" s="15"/>
      <c r="S97" s="15"/>
      <c r="T97" s="15"/>
      <c r="U97" s="17"/>
      <c r="V97" s="15"/>
    </row>
    <row r="98" spans="3:22" ht="12.75">
      <c r="C98" s="16"/>
      <c r="D98" s="16"/>
      <c r="E98" s="16"/>
      <c r="F98" s="16"/>
      <c r="G98" s="15"/>
      <c r="H98" s="15"/>
      <c r="I98" s="15"/>
      <c r="J98" s="15"/>
      <c r="K98" s="15"/>
      <c r="L98" s="15"/>
      <c r="M98" s="15"/>
      <c r="N98" s="15"/>
      <c r="O98" s="15"/>
      <c r="P98" s="15"/>
      <c r="Q98" s="15"/>
      <c r="R98" s="15"/>
      <c r="S98" s="15"/>
      <c r="T98" s="15"/>
      <c r="U98" s="17"/>
      <c r="V98" s="15"/>
    </row>
  </sheetData>
  <mergeCells count="3">
    <mergeCell ref="H57:J57"/>
    <mergeCell ref="H40:J40"/>
    <mergeCell ref="A9:O9"/>
  </mergeCells>
  <printOptions/>
  <pageMargins left="0.75" right="0.43" top="1" bottom="1" header="0.5" footer="0.5"/>
  <pageSetup horizontalDpi="600" verticalDpi="600" orientation="landscape" scale="55" r:id="rId1"/>
  <headerFooter alignWithMargins="0">
    <oddHeader>&amp;C&amp;"Arial,Bold"&amp;14NCSX June 2007 ETC 
TABLE I - DESIGN LABOR</oddHeader>
    <oddFooter>&amp;L&amp;F&amp;C          &amp;A&amp;R&amp;D   &amp;T</oddFooter>
  </headerFooter>
  <rowBreaks count="2" manualBreakCount="2">
    <brk id="36" max="255" man="1"/>
    <brk id="7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Z86"/>
  <sheetViews>
    <sheetView zoomScale="75" zoomScaleNormal="75" workbookViewId="0" topLeftCell="A13">
      <selection activeCell="B10" sqref="B10"/>
    </sheetView>
  </sheetViews>
  <sheetFormatPr defaultColWidth="9.140625" defaultRowHeight="12.75"/>
  <cols>
    <col min="1" max="1" width="120.140625" style="0" bestFit="1" customWidth="1"/>
    <col min="2" max="2" width="11.421875" style="28" bestFit="1" customWidth="1"/>
    <col min="3" max="3" width="25.421875" style="0" customWidth="1"/>
    <col min="4" max="4" width="9.7109375" style="0" bestFit="1" customWidth="1"/>
    <col min="5" max="5" width="5.140625" style="0" bestFit="1" customWidth="1"/>
    <col min="6" max="10" width="4.7109375" style="0" bestFit="1" customWidth="1"/>
    <col min="11" max="11" width="77.140625" style="0"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6" customFormat="1" ht="20.25">
      <c r="A1" s="6" t="s">
        <v>22</v>
      </c>
    </row>
    <row r="2" s="6" customFormat="1" ht="20.25">
      <c r="A2" s="6" t="s">
        <v>23</v>
      </c>
    </row>
    <row r="3" s="6" customFormat="1" ht="20.25">
      <c r="A3" s="204" t="s">
        <v>235</v>
      </c>
    </row>
    <row r="4" s="6" customFormat="1" ht="20.25">
      <c r="A4" s="6" t="s">
        <v>24</v>
      </c>
    </row>
    <row r="5" s="6" customFormat="1" ht="20.25">
      <c r="A5" s="6" t="s">
        <v>193</v>
      </c>
    </row>
    <row r="6" s="6" customFormat="1" ht="20.25"/>
    <row r="7" spans="1:11" s="9" customFormat="1" ht="12.75">
      <c r="A7" s="35"/>
      <c r="B7" s="36"/>
      <c r="C7" s="37"/>
      <c r="D7" s="37"/>
      <c r="E7" s="37"/>
      <c r="F7" s="37"/>
      <c r="G7" s="37"/>
      <c r="H7" s="37"/>
      <c r="I7" s="38"/>
      <c r="J7" s="36"/>
      <c r="K7" s="39"/>
    </row>
    <row r="8" ht="20.25">
      <c r="A8" s="6" t="s">
        <v>21</v>
      </c>
    </row>
    <row r="10" spans="1:11" ht="12.75">
      <c r="A10" s="1" t="s">
        <v>1</v>
      </c>
      <c r="B10"/>
      <c r="K10" s="29" t="s">
        <v>4</v>
      </c>
    </row>
    <row r="11" spans="1:10" ht="12.75">
      <c r="A11" s="55" t="s">
        <v>93</v>
      </c>
      <c r="B11" s="72"/>
      <c r="C11" s="72"/>
      <c r="D11" s="72"/>
      <c r="E11" s="72"/>
      <c r="F11" s="3"/>
      <c r="G11" s="3"/>
      <c r="H11" s="3"/>
      <c r="I11" s="3"/>
      <c r="J11" s="3"/>
    </row>
    <row r="12" spans="1:10" ht="12.75">
      <c r="A12" s="72"/>
      <c r="B12" s="72"/>
      <c r="C12" s="72"/>
      <c r="D12" s="72"/>
      <c r="E12" s="72"/>
      <c r="F12" s="3"/>
      <c r="G12" s="3"/>
      <c r="H12" s="3"/>
      <c r="I12" s="3"/>
      <c r="J12" s="3"/>
    </row>
    <row r="13" spans="1:13" ht="12.75">
      <c r="A13" t="s">
        <v>94</v>
      </c>
      <c r="B13"/>
      <c r="M13" s="73"/>
    </row>
    <row r="14" spans="1:13" ht="12.75">
      <c r="A14" s="4" t="s">
        <v>95</v>
      </c>
      <c r="B14">
        <v>120</v>
      </c>
      <c r="C14" t="s">
        <v>96</v>
      </c>
      <c r="K14" s="167" t="s">
        <v>200</v>
      </c>
      <c r="M14" s="73"/>
    </row>
    <row r="15" spans="1:13" ht="12.75">
      <c r="A15" s="4" t="s">
        <v>97</v>
      </c>
      <c r="B15">
        <v>60</v>
      </c>
      <c r="C15" t="s">
        <v>96</v>
      </c>
      <c r="K15" s="167" t="s">
        <v>200</v>
      </c>
      <c r="M15" s="73"/>
    </row>
    <row r="16" spans="1:13" ht="12.75">
      <c r="A16" s="4" t="s">
        <v>98</v>
      </c>
      <c r="B16">
        <v>80</v>
      </c>
      <c r="C16" t="s">
        <v>96</v>
      </c>
      <c r="K16" s="167" t="s">
        <v>200</v>
      </c>
      <c r="M16" s="73"/>
    </row>
    <row r="17" spans="2:13" ht="12.75" hidden="1">
      <c r="B17"/>
      <c r="M17" s="73"/>
    </row>
    <row r="18" spans="2:13" ht="12.75" hidden="1">
      <c r="B18"/>
      <c r="M18" s="73"/>
    </row>
    <row r="19" spans="2:13" ht="12.75">
      <c r="B19"/>
      <c r="M19" s="73"/>
    </row>
    <row r="20" spans="1:13" ht="12.75">
      <c r="A20" s="1" t="s">
        <v>99</v>
      </c>
      <c r="B20"/>
      <c r="M20" s="73"/>
    </row>
    <row r="21" spans="1:13" ht="12.75">
      <c r="A21" t="str">
        <f>A33</f>
        <v>coolant line pigtails from coils to manifolds</v>
      </c>
      <c r="B21" s="74">
        <f>SUM(B41)</f>
        <v>18480</v>
      </c>
      <c r="C21" t="s">
        <v>100</v>
      </c>
      <c r="K21" s="1" t="s">
        <v>164</v>
      </c>
      <c r="M21" s="73"/>
    </row>
    <row r="22" spans="1:13" ht="12.75">
      <c r="A22" t="s">
        <v>101</v>
      </c>
      <c r="B22" s="75">
        <f>B44</f>
        <v>4320</v>
      </c>
      <c r="K22" s="1" t="s">
        <v>164</v>
      </c>
      <c r="M22" s="73"/>
    </row>
    <row r="23" spans="1:11" ht="12.75">
      <c r="A23" s="44" t="str">
        <f>A47</f>
        <v>Manifolds for cooling lines</v>
      </c>
      <c r="B23" s="76">
        <f>B65</f>
        <v>6612.371781876047</v>
      </c>
      <c r="K23" s="1" t="s">
        <v>164</v>
      </c>
    </row>
    <row r="24" spans="1:11" ht="12.75">
      <c r="A24" t="s">
        <v>102</v>
      </c>
      <c r="B24" s="77">
        <f>B73</f>
        <v>6000</v>
      </c>
      <c r="C24" t="s">
        <v>100</v>
      </c>
      <c r="K24" s="1" t="s">
        <v>164</v>
      </c>
    </row>
    <row r="25" spans="1:11" ht="12.75">
      <c r="A25" s="44" t="s">
        <v>103</v>
      </c>
      <c r="B25" s="78">
        <f>B78</f>
        <v>23200</v>
      </c>
      <c r="K25" s="1" t="s">
        <v>164</v>
      </c>
    </row>
    <row r="26" spans="1:3" ht="12.75">
      <c r="A26" t="s">
        <v>104</v>
      </c>
      <c r="B26" s="79">
        <f>SUM(B84)</f>
        <v>0</v>
      </c>
      <c r="C26" t="s">
        <v>166</v>
      </c>
    </row>
    <row r="27" spans="1:2" ht="18">
      <c r="A27" s="50" t="s">
        <v>105</v>
      </c>
      <c r="B27" s="80">
        <f>SUM(B21:B26)</f>
        <v>58612.37178187605</v>
      </c>
    </row>
    <row r="28" ht="12.75" hidden="1">
      <c r="B28"/>
    </row>
    <row r="29" ht="12.75" hidden="1">
      <c r="B29"/>
    </row>
    <row r="30" s="9" customFormat="1" ht="12.75"/>
    <row r="31" spans="1:2" ht="12.75">
      <c r="A31" s="1" t="s">
        <v>106</v>
      </c>
      <c r="B31"/>
    </row>
    <row r="32" ht="12.75" hidden="1">
      <c r="B32"/>
    </row>
    <row r="33" spans="1:5" ht="12.75">
      <c r="A33" s="1" t="s">
        <v>107</v>
      </c>
      <c r="B33"/>
      <c r="E33" s="81"/>
    </row>
    <row r="34" spans="1:5" ht="12.75">
      <c r="A34" t="s">
        <v>108</v>
      </c>
      <c r="B34">
        <v>3</v>
      </c>
      <c r="C34" t="s">
        <v>109</v>
      </c>
      <c r="D34" s="41"/>
      <c r="E34" s="81"/>
    </row>
    <row r="35" spans="2:10" ht="12.75">
      <c r="B35" t="s">
        <v>18</v>
      </c>
      <c r="C35" t="s">
        <v>110</v>
      </c>
      <c r="D35" s="81" t="s">
        <v>111</v>
      </c>
      <c r="E35" t="s">
        <v>112</v>
      </c>
      <c r="F35" s="41" t="s">
        <v>113</v>
      </c>
      <c r="G35" s="41" t="s">
        <v>114</v>
      </c>
      <c r="H35" s="41" t="s">
        <v>115</v>
      </c>
      <c r="I35" s="41" t="s">
        <v>116</v>
      </c>
      <c r="J35" s="41" t="s">
        <v>117</v>
      </c>
    </row>
    <row r="36" spans="1:13" ht="12.75">
      <c r="A36" t="s">
        <v>118</v>
      </c>
      <c r="B36" s="82">
        <f>SUM(C36:J36)</f>
        <v>48</v>
      </c>
      <c r="C36" s="5">
        <v>18</v>
      </c>
      <c r="D36" s="83">
        <v>18</v>
      </c>
      <c r="E36" s="84">
        <v>2</v>
      </c>
      <c r="F36" s="83">
        <v>2</v>
      </c>
      <c r="G36" s="83">
        <v>2</v>
      </c>
      <c r="H36" s="85">
        <v>2</v>
      </c>
      <c r="I36" s="85">
        <v>2</v>
      </c>
      <c r="J36" s="2">
        <v>2</v>
      </c>
      <c r="L36" s="86"/>
      <c r="M36" s="87"/>
    </row>
    <row r="37" spans="1:13" ht="12.75">
      <c r="A37" t="s">
        <v>119</v>
      </c>
      <c r="B37" s="82"/>
      <c r="C37" s="5">
        <v>1</v>
      </c>
      <c r="D37" s="88">
        <v>8</v>
      </c>
      <c r="E37" s="84">
        <v>0.5</v>
      </c>
      <c r="F37" s="5">
        <v>0.5</v>
      </c>
      <c r="G37" s="5">
        <v>0.5</v>
      </c>
      <c r="H37" s="85">
        <v>0.5</v>
      </c>
      <c r="I37" s="85">
        <v>0.5</v>
      </c>
      <c r="J37" s="89">
        <v>0.5</v>
      </c>
      <c r="L37" s="86"/>
      <c r="M37" s="87"/>
    </row>
    <row r="38" spans="1:16" ht="12.75">
      <c r="A38" t="s">
        <v>120</v>
      </c>
      <c r="B38" s="82">
        <f>SUM(C38:J38)</f>
        <v>168</v>
      </c>
      <c r="C38" s="5">
        <f aca="true" t="shared" si="0" ref="C38:J38">C37*C36</f>
        <v>18</v>
      </c>
      <c r="D38" s="5">
        <f t="shared" si="0"/>
        <v>144</v>
      </c>
      <c r="E38" s="5">
        <f t="shared" si="0"/>
        <v>1</v>
      </c>
      <c r="F38" s="5">
        <f t="shared" si="0"/>
        <v>1</v>
      </c>
      <c r="G38" s="5">
        <f t="shared" si="0"/>
        <v>1</v>
      </c>
      <c r="H38" s="5">
        <f t="shared" si="0"/>
        <v>1</v>
      </c>
      <c r="I38" s="5">
        <f t="shared" si="0"/>
        <v>1</v>
      </c>
      <c r="J38" s="5">
        <f t="shared" si="0"/>
        <v>1</v>
      </c>
      <c r="L38" s="90"/>
      <c r="M38" s="91"/>
      <c r="N38" s="41"/>
      <c r="O38" s="41"/>
      <c r="P38" s="41"/>
    </row>
    <row r="39" spans="1:16" ht="12.75">
      <c r="A39" t="s">
        <v>121</v>
      </c>
      <c r="B39" s="5">
        <f>2*B38</f>
        <v>336</v>
      </c>
      <c r="C39" t="s">
        <v>122</v>
      </c>
      <c r="D39" s="85"/>
      <c r="E39" s="81"/>
      <c r="H39" s="92"/>
      <c r="I39" s="92"/>
      <c r="J39" s="93"/>
      <c r="L39" s="90"/>
      <c r="M39" s="91"/>
      <c r="N39" s="94"/>
      <c r="O39" s="94"/>
      <c r="P39" s="41"/>
    </row>
    <row r="40" spans="1:16" ht="12.75">
      <c r="A40" t="s">
        <v>123</v>
      </c>
      <c r="B40" s="95">
        <v>55</v>
      </c>
      <c r="D40" s="96"/>
      <c r="E40" s="81"/>
      <c r="H40" s="92"/>
      <c r="I40" s="92"/>
      <c r="J40" s="93"/>
      <c r="L40" s="90"/>
      <c r="M40" s="91"/>
      <c r="N40" s="94"/>
      <c r="O40" s="94"/>
      <c r="P40" s="41"/>
    </row>
    <row r="41" spans="1:16" ht="12.75">
      <c r="A41" t="s">
        <v>124</v>
      </c>
      <c r="B41" s="97">
        <f>B40*B39</f>
        <v>18480</v>
      </c>
      <c r="D41" s="96"/>
      <c r="E41" s="81"/>
      <c r="H41" s="92"/>
      <c r="I41" s="92"/>
      <c r="J41" s="93"/>
      <c r="K41" s="1" t="s">
        <v>198</v>
      </c>
      <c r="L41" s="90"/>
      <c r="M41" s="91"/>
      <c r="N41" s="94"/>
      <c r="O41" s="94"/>
      <c r="P41" s="41"/>
    </row>
    <row r="42" spans="1:19" ht="12.75">
      <c r="A42" s="44" t="s">
        <v>125</v>
      </c>
      <c r="B42" s="96">
        <f>18*2*4</f>
        <v>144</v>
      </c>
      <c r="E42" s="81"/>
      <c r="H42" s="41"/>
      <c r="I42" s="94"/>
      <c r="J42" s="98"/>
      <c r="L42" s="99"/>
      <c r="M42" s="100"/>
      <c r="N42" s="100"/>
      <c r="O42" s="100"/>
      <c r="P42" s="100"/>
      <c r="Q42" s="89"/>
      <c r="R42" s="101"/>
      <c r="S42" s="89"/>
    </row>
    <row r="43" spans="1:26" ht="12.75">
      <c r="A43" s="102" t="s">
        <v>126</v>
      </c>
      <c r="B43" s="103">
        <v>30</v>
      </c>
      <c r="C43" s="81"/>
      <c r="E43" s="81"/>
      <c r="H43" s="43"/>
      <c r="I43" s="41"/>
      <c r="J43" s="104"/>
      <c r="K43" s="1" t="s">
        <v>198</v>
      </c>
      <c r="L43" s="41"/>
      <c r="M43" s="105"/>
      <c r="N43" s="105"/>
      <c r="O43" s="41"/>
      <c r="P43" s="106"/>
      <c r="Q43" s="106"/>
      <c r="R43" s="106"/>
      <c r="S43" s="106"/>
      <c r="T43" s="105"/>
      <c r="U43" s="105"/>
      <c r="V43" s="105"/>
      <c r="W43" s="41"/>
      <c r="X43" s="41"/>
      <c r="Y43" s="41"/>
      <c r="Z43" s="41"/>
    </row>
    <row r="44" spans="1:26" ht="12.75">
      <c r="A44" s="102" t="s">
        <v>127</v>
      </c>
      <c r="B44" s="107">
        <f>B43*B42</f>
        <v>4320</v>
      </c>
      <c r="C44" s="81"/>
      <c r="E44" s="81"/>
      <c r="H44" s="43"/>
      <c r="I44" s="41"/>
      <c r="J44" s="104"/>
      <c r="K44" s="41"/>
      <c r="L44" s="41"/>
      <c r="M44" s="105"/>
      <c r="N44" s="105"/>
      <c r="O44" s="41"/>
      <c r="P44" s="106"/>
      <c r="Q44" s="106"/>
      <c r="R44" s="106"/>
      <c r="S44" s="106"/>
      <c r="T44" s="105"/>
      <c r="U44" s="105"/>
      <c r="V44" s="105"/>
      <c r="W44" s="41"/>
      <c r="X44" s="41"/>
      <c r="Y44" s="41"/>
      <c r="Z44" s="41"/>
    </row>
    <row r="45" spans="1:26" ht="12.75">
      <c r="A45" s="102" t="s">
        <v>128</v>
      </c>
      <c r="B45" s="108"/>
      <c r="C45" s="81"/>
      <c r="D45" s="81"/>
      <c r="E45" s="81"/>
      <c r="H45" s="43"/>
      <c r="I45" s="41"/>
      <c r="J45" s="104"/>
      <c r="K45" s="41"/>
      <c r="L45" s="41"/>
      <c r="M45" s="105"/>
      <c r="N45" s="105"/>
      <c r="O45" s="41"/>
      <c r="P45" s="106"/>
      <c r="Q45" s="106"/>
      <c r="R45" s="106"/>
      <c r="S45" s="106"/>
      <c r="T45" s="105"/>
      <c r="U45" s="105"/>
      <c r="V45" s="105"/>
      <c r="W45" s="41"/>
      <c r="X45" s="41"/>
      <c r="Y45" s="41"/>
      <c r="Z45" s="41"/>
    </row>
    <row r="46" spans="1:26" ht="12.75">
      <c r="A46" s="102"/>
      <c r="B46" s="108"/>
      <c r="C46" s="81"/>
      <c r="D46" s="81"/>
      <c r="E46" s="81"/>
      <c r="H46" s="43"/>
      <c r="I46" s="41"/>
      <c r="J46" s="104"/>
      <c r="K46" s="41"/>
      <c r="L46" s="41"/>
      <c r="M46" s="105"/>
      <c r="N46" s="105"/>
      <c r="O46" s="41"/>
      <c r="P46" s="106"/>
      <c r="Q46" s="106"/>
      <c r="R46" s="106"/>
      <c r="S46" s="106"/>
      <c r="T46" s="105"/>
      <c r="U46" s="105"/>
      <c r="V46" s="105"/>
      <c r="W46" s="41"/>
      <c r="X46" s="41"/>
      <c r="Y46" s="41"/>
      <c r="Z46" s="41"/>
    </row>
    <row r="47" spans="1:26" ht="12.75">
      <c r="A47" s="81" t="s">
        <v>129</v>
      </c>
      <c r="B47" s="81"/>
      <c r="C47" s="81"/>
      <c r="D47" s="81"/>
      <c r="E47" s="81"/>
      <c r="H47" s="43"/>
      <c r="I47" s="41"/>
      <c r="J47" s="104"/>
      <c r="K47" s="41"/>
      <c r="L47" s="41"/>
      <c r="M47" s="105"/>
      <c r="N47" s="105"/>
      <c r="O47" s="41"/>
      <c r="P47" s="106"/>
      <c r="Q47" s="106"/>
      <c r="R47" s="106"/>
      <c r="S47" s="106"/>
      <c r="T47" s="105"/>
      <c r="U47" s="105"/>
      <c r="V47" s="105"/>
      <c r="W47" s="41"/>
      <c r="X47" s="41"/>
      <c r="Y47" s="41"/>
      <c r="Z47" s="41"/>
    </row>
    <row r="48" spans="1:26" ht="12.75">
      <c r="A48" s="102" t="s">
        <v>130</v>
      </c>
      <c r="B48" s="81"/>
      <c r="C48" s="81"/>
      <c r="D48" s="81"/>
      <c r="E48" s="81"/>
      <c r="H48" s="43"/>
      <c r="I48" s="91"/>
      <c r="J48" s="44"/>
      <c r="K48" s="41"/>
      <c r="L48" s="41"/>
      <c r="M48" s="105"/>
      <c r="N48" s="109"/>
      <c r="O48" s="41"/>
      <c r="P48" s="110"/>
      <c r="Q48" s="106"/>
      <c r="R48" s="106"/>
      <c r="S48" s="106"/>
      <c r="T48" s="105"/>
      <c r="U48" s="41"/>
      <c r="V48" s="105"/>
      <c r="W48" s="41"/>
      <c r="X48" s="41"/>
      <c r="Y48" s="41"/>
      <c r="Z48" s="41"/>
    </row>
    <row r="49" spans="1:26" ht="12.75">
      <c r="A49" s="102" t="s">
        <v>131</v>
      </c>
      <c r="B49" s="81"/>
      <c r="C49" s="81"/>
      <c r="D49" s="81"/>
      <c r="E49" s="81"/>
      <c r="H49" s="43"/>
      <c r="I49" s="91"/>
      <c r="J49" s="111"/>
      <c r="K49" s="41"/>
      <c r="L49" s="41"/>
      <c r="M49" s="105"/>
      <c r="N49" s="105"/>
      <c r="O49" s="41"/>
      <c r="P49" s="105"/>
      <c r="Q49" s="105"/>
      <c r="R49" s="105"/>
      <c r="S49" s="105"/>
      <c r="T49" s="105"/>
      <c r="U49" s="41"/>
      <c r="V49" s="105"/>
      <c r="W49" s="41"/>
      <c r="X49" s="41"/>
      <c r="Y49" s="41"/>
      <c r="Z49" s="41"/>
    </row>
    <row r="50" spans="1:26" ht="12.75">
      <c r="A50" s="102" t="s">
        <v>132</v>
      </c>
      <c r="B50" s="81"/>
      <c r="C50" s="81"/>
      <c r="D50" s="81"/>
      <c r="E50" s="81"/>
      <c r="H50" s="43"/>
      <c r="I50" s="91"/>
      <c r="J50" s="111"/>
      <c r="M50" s="105"/>
      <c r="N50" s="105"/>
      <c r="O50" s="41"/>
      <c r="P50" s="105"/>
      <c r="Q50" s="105"/>
      <c r="R50" s="105"/>
      <c r="S50" s="105"/>
      <c r="T50" s="105"/>
      <c r="U50" s="41"/>
      <c r="V50" s="105"/>
      <c r="W50" s="41"/>
      <c r="X50" s="41"/>
      <c r="Y50" s="41"/>
      <c r="Z50" s="41"/>
    </row>
    <row r="51" spans="1:26" ht="12.75" hidden="1">
      <c r="A51" s="102"/>
      <c r="B51" s="81"/>
      <c r="C51" s="81"/>
      <c r="D51" s="81"/>
      <c r="E51" s="81"/>
      <c r="H51" s="43"/>
      <c r="I51" s="112"/>
      <c r="J51" s="112"/>
      <c r="M51" s="105"/>
      <c r="N51" s="105"/>
      <c r="O51" s="41"/>
      <c r="P51" s="106"/>
      <c r="Q51" s="113"/>
      <c r="R51" s="113"/>
      <c r="S51" s="106"/>
      <c r="T51" s="114"/>
      <c r="U51" s="41"/>
      <c r="V51" s="105"/>
      <c r="W51" s="41"/>
      <c r="X51" s="41"/>
      <c r="Y51" s="41"/>
      <c r="Z51" s="41"/>
    </row>
    <row r="52" spans="1:24" ht="12.75">
      <c r="A52" s="102"/>
      <c r="B52" s="81"/>
      <c r="C52" s="81"/>
      <c r="D52" s="81"/>
      <c r="E52" s="81"/>
      <c r="H52" s="112"/>
      <c r="I52" s="112"/>
      <c r="J52" s="112"/>
      <c r="M52" s="105"/>
      <c r="N52" s="105"/>
      <c r="O52" s="41"/>
      <c r="P52" s="110"/>
      <c r="Q52" s="115"/>
      <c r="R52" s="115"/>
      <c r="S52" s="115"/>
      <c r="T52" s="105"/>
      <c r="U52" s="41"/>
      <c r="V52" s="105"/>
      <c r="W52" s="41"/>
      <c r="X52" s="41"/>
    </row>
    <row r="53" spans="1:24" ht="12.75">
      <c r="A53" t="s">
        <v>133</v>
      </c>
      <c r="B53" s="48">
        <f>(2/3)*2.3*PI()*39.37/12</f>
        <v>15.804130909733852</v>
      </c>
      <c r="C53" t="s">
        <v>109</v>
      </c>
      <c r="D53" s="41"/>
      <c r="E53" s="81"/>
      <c r="H53" s="112"/>
      <c r="I53" s="112"/>
      <c r="J53" s="112"/>
      <c r="M53" s="105"/>
      <c r="N53" s="105"/>
      <c r="O53" s="41"/>
      <c r="P53" s="106"/>
      <c r="Q53" s="115"/>
      <c r="R53" s="115"/>
      <c r="S53" s="115"/>
      <c r="T53" s="110"/>
      <c r="U53" s="41"/>
      <c r="V53" s="105"/>
      <c r="W53" s="41"/>
      <c r="X53" s="41"/>
    </row>
    <row r="54" spans="1:24" ht="12.75">
      <c r="A54" t="s">
        <v>134</v>
      </c>
      <c r="B54" s="48">
        <v>9</v>
      </c>
      <c r="C54" t="s">
        <v>109</v>
      </c>
      <c r="D54" s="41"/>
      <c r="E54" s="81"/>
      <c r="H54" s="112"/>
      <c r="I54" s="112"/>
      <c r="J54" s="112"/>
      <c r="M54" s="105"/>
      <c r="N54" s="105"/>
      <c r="O54" s="41"/>
      <c r="P54" s="106"/>
      <c r="Q54" s="115"/>
      <c r="R54" s="115"/>
      <c r="S54" s="115"/>
      <c r="T54" s="110"/>
      <c r="U54" s="41"/>
      <c r="V54" s="105"/>
      <c r="W54" s="41"/>
      <c r="X54" s="41"/>
    </row>
    <row r="55" spans="1:24" ht="12.75">
      <c r="A55" t="s">
        <v>135</v>
      </c>
      <c r="B55" s="48">
        <v>3</v>
      </c>
      <c r="D55" s="41"/>
      <c r="E55" s="81"/>
      <c r="H55" s="112"/>
      <c r="I55" s="112"/>
      <c r="J55" s="112"/>
      <c r="M55" s="116"/>
      <c r="N55" s="105"/>
      <c r="O55" s="41"/>
      <c r="P55" s="105"/>
      <c r="Q55" s="79"/>
      <c r="R55" s="79"/>
      <c r="S55" s="79"/>
      <c r="T55" s="105"/>
      <c r="U55" s="41"/>
      <c r="V55" s="105"/>
      <c r="W55" s="41"/>
      <c r="X55" s="41"/>
    </row>
    <row r="56" spans="1:24" ht="12.75">
      <c r="A56" t="s">
        <v>136</v>
      </c>
      <c r="B56" s="79">
        <v>15</v>
      </c>
      <c r="C56" t="s">
        <v>137</v>
      </c>
      <c r="D56" s="85"/>
      <c r="E56" s="81"/>
      <c r="H56" s="112"/>
      <c r="I56" s="112"/>
      <c r="J56" s="112"/>
      <c r="K56" s="1" t="s">
        <v>198</v>
      </c>
      <c r="M56" s="105"/>
      <c r="N56" s="105"/>
      <c r="O56" s="41"/>
      <c r="P56" s="105"/>
      <c r="Q56" s="79"/>
      <c r="R56" s="79"/>
      <c r="S56" s="79"/>
      <c r="T56" s="105"/>
      <c r="U56" s="41"/>
      <c r="V56" s="105"/>
      <c r="W56" s="41"/>
      <c r="X56" s="41"/>
    </row>
    <row r="57" spans="1:24" ht="12.75">
      <c r="A57" t="s">
        <v>138</v>
      </c>
      <c r="B57" s="79">
        <f>B56*B55*(B53+B54)*2</f>
        <v>2232.3717818760465</v>
      </c>
      <c r="D57" s="85"/>
      <c r="E57" s="81"/>
      <c r="H57" s="112"/>
      <c r="I57" s="112"/>
      <c r="J57" s="112"/>
      <c r="L57" s="63"/>
      <c r="M57" s="117"/>
      <c r="N57" s="117"/>
      <c r="O57" s="118"/>
      <c r="P57" s="117"/>
      <c r="Q57" s="119"/>
      <c r="R57" s="119"/>
      <c r="S57" s="119"/>
      <c r="T57" s="117"/>
      <c r="U57" s="118"/>
      <c r="V57" s="117"/>
      <c r="W57" s="118"/>
      <c r="X57" s="118"/>
    </row>
    <row r="58" spans="1:24" ht="12.75">
      <c r="A58" s="44" t="s">
        <v>139</v>
      </c>
      <c r="B58" s="48">
        <f>B39*2*1.25</f>
        <v>840</v>
      </c>
      <c r="D58" s="85"/>
      <c r="E58" s="81"/>
      <c r="H58" s="112"/>
      <c r="I58" s="112"/>
      <c r="J58" s="112"/>
      <c r="M58" s="105"/>
      <c r="N58" s="105"/>
      <c r="O58" s="41"/>
      <c r="P58" s="110"/>
      <c r="Q58" s="120"/>
      <c r="R58" s="120"/>
      <c r="S58" s="115"/>
      <c r="T58" s="110"/>
      <c r="U58" s="41"/>
      <c r="V58" s="105"/>
      <c r="W58" s="41"/>
      <c r="X58" s="41"/>
    </row>
    <row r="59" spans="1:24" ht="12.75">
      <c r="A59" t="s">
        <v>140</v>
      </c>
      <c r="B59" s="79">
        <v>5</v>
      </c>
      <c r="D59" s="96"/>
      <c r="E59" s="81"/>
      <c r="H59" s="112"/>
      <c r="I59" s="112"/>
      <c r="J59" s="112"/>
      <c r="M59" s="105"/>
      <c r="N59" s="105"/>
      <c r="O59" s="41"/>
      <c r="P59" s="113"/>
      <c r="Q59" s="87"/>
      <c r="R59" s="87"/>
      <c r="S59" s="87"/>
      <c r="T59" s="113"/>
      <c r="U59" s="121"/>
      <c r="V59" s="113"/>
      <c r="W59" s="41"/>
      <c r="X59" s="41"/>
    </row>
    <row r="60" spans="1:24" ht="12.75">
      <c r="A60" t="s">
        <v>141</v>
      </c>
      <c r="B60" s="79">
        <f>B58*B59</f>
        <v>4200</v>
      </c>
      <c r="D60" s="96"/>
      <c r="E60" s="81"/>
      <c r="H60" s="112"/>
      <c r="I60" s="112"/>
      <c r="J60" s="112"/>
      <c r="M60" s="105"/>
      <c r="N60" s="105"/>
      <c r="O60" s="41"/>
      <c r="P60" s="113"/>
      <c r="Q60" s="87"/>
      <c r="R60" s="87"/>
      <c r="S60" s="87"/>
      <c r="T60" s="113"/>
      <c r="U60" s="121"/>
      <c r="V60" s="113"/>
      <c r="W60" s="41"/>
      <c r="X60" s="41"/>
    </row>
    <row r="61" spans="1:24" ht="12.75">
      <c r="A61" t="s">
        <v>142</v>
      </c>
      <c r="B61" s="79">
        <v>200</v>
      </c>
      <c r="C61" t="s">
        <v>56</v>
      </c>
      <c r="D61" s="96"/>
      <c r="E61" s="81"/>
      <c r="H61" s="112"/>
      <c r="I61" s="112"/>
      <c r="J61" s="112"/>
      <c r="M61" s="105"/>
      <c r="N61" s="105"/>
      <c r="O61" s="41"/>
      <c r="P61" s="113"/>
      <c r="Q61" s="87"/>
      <c r="R61" s="87"/>
      <c r="S61" s="87"/>
      <c r="T61" s="113"/>
      <c r="U61" s="121"/>
      <c r="V61" s="113"/>
      <c r="W61" s="41"/>
      <c r="X61" s="41"/>
    </row>
    <row r="62" spans="1:24" ht="12.75">
      <c r="A62" t="s">
        <v>143</v>
      </c>
      <c r="B62">
        <v>6</v>
      </c>
      <c r="C62" t="s">
        <v>144</v>
      </c>
      <c r="H62" s="112"/>
      <c r="I62" s="112"/>
      <c r="J62" s="112"/>
      <c r="M62" s="105"/>
      <c r="N62" s="105"/>
      <c r="O62" s="41"/>
      <c r="P62" s="106"/>
      <c r="Q62" s="115"/>
      <c r="R62" s="115"/>
      <c r="S62" s="115"/>
      <c r="T62" s="105"/>
      <c r="U62" s="41"/>
      <c r="V62" s="105"/>
      <c r="W62" s="41"/>
      <c r="X62" s="41"/>
    </row>
    <row r="63" spans="1:24" ht="12.75">
      <c r="A63" t="s">
        <v>140</v>
      </c>
      <c r="B63" s="79">
        <v>30</v>
      </c>
      <c r="D63" s="94"/>
      <c r="E63" s="81"/>
      <c r="H63" s="112"/>
      <c r="I63" s="112"/>
      <c r="J63" s="112"/>
      <c r="M63" s="105"/>
      <c r="N63" s="110"/>
      <c r="O63" s="41"/>
      <c r="P63" s="110"/>
      <c r="Q63" s="120"/>
      <c r="R63" s="120"/>
      <c r="S63" s="120"/>
      <c r="T63" s="110"/>
      <c r="U63" s="41"/>
      <c r="V63" s="110"/>
      <c r="W63" s="41"/>
      <c r="X63" s="41"/>
    </row>
    <row r="64" spans="1:24" ht="12.75">
      <c r="A64" t="s">
        <v>145</v>
      </c>
      <c r="B64" s="122">
        <f>B62*B63</f>
        <v>180</v>
      </c>
      <c r="H64" s="112"/>
      <c r="I64" s="112"/>
      <c r="J64" s="112"/>
      <c r="M64" s="105"/>
      <c r="N64" s="105"/>
      <c r="O64" s="41"/>
      <c r="P64" s="110"/>
      <c r="Q64" s="120"/>
      <c r="R64" s="120"/>
      <c r="S64" s="120"/>
      <c r="T64" s="110"/>
      <c r="U64" s="41"/>
      <c r="V64" s="105"/>
      <c r="W64" s="41"/>
      <c r="X64" s="41"/>
    </row>
    <row r="65" spans="1:24" ht="12.75">
      <c r="A65" t="s">
        <v>146</v>
      </c>
      <c r="B65" s="76">
        <f>B60+B57+B64</f>
        <v>6612.371781876047</v>
      </c>
      <c r="H65" s="112"/>
      <c r="I65" s="112"/>
      <c r="J65" s="112"/>
      <c r="L65" s="63"/>
      <c r="M65" s="117"/>
      <c r="N65" s="123"/>
      <c r="O65" s="123"/>
      <c r="P65" s="123"/>
      <c r="Q65" s="124"/>
      <c r="R65" s="124"/>
      <c r="S65" s="124"/>
      <c r="T65" s="123"/>
      <c r="U65" s="118"/>
      <c r="V65" s="123"/>
      <c r="W65" s="118"/>
      <c r="X65" s="118"/>
    </row>
    <row r="66" spans="2:24" ht="12.75" hidden="1">
      <c r="B66"/>
      <c r="H66" s="112"/>
      <c r="I66" s="112"/>
      <c r="J66" s="112"/>
      <c r="M66" s="41"/>
      <c r="N66" s="41"/>
      <c r="O66" s="41"/>
      <c r="P66" s="41"/>
      <c r="T66" s="41"/>
      <c r="U66" s="41"/>
      <c r="V66" s="41"/>
      <c r="W66" s="41"/>
      <c r="X66" s="41"/>
    </row>
    <row r="67" spans="2:24" ht="12.75">
      <c r="B67"/>
      <c r="H67" s="112"/>
      <c r="I67" s="112"/>
      <c r="J67" s="112"/>
      <c r="M67" s="41"/>
      <c r="N67" s="41"/>
      <c r="O67" s="41"/>
      <c r="P67" s="41"/>
      <c r="T67" s="41"/>
      <c r="U67" s="41"/>
      <c r="V67" s="41"/>
      <c r="W67" s="41"/>
      <c r="X67" s="41"/>
    </row>
    <row r="68" spans="1:24" ht="12.75">
      <c r="A68" s="1" t="s">
        <v>147</v>
      </c>
      <c r="B68" s="5"/>
      <c r="C68" s="125"/>
      <c r="D68" s="125"/>
      <c r="E68" s="125"/>
      <c r="G68" s="1"/>
      <c r="M68" s="41"/>
      <c r="N68" s="41"/>
      <c r="O68" s="41"/>
      <c r="P68" s="41"/>
      <c r="T68" s="41"/>
      <c r="U68" s="41"/>
      <c r="V68" s="41"/>
      <c r="W68" s="41"/>
      <c r="X68" s="41"/>
    </row>
    <row r="69" spans="2:24" ht="12.75">
      <c r="B69"/>
      <c r="E69" s="5"/>
      <c r="M69" s="41"/>
      <c r="N69" s="41"/>
      <c r="O69" s="41"/>
      <c r="P69" s="41"/>
      <c r="T69" s="41"/>
      <c r="U69" s="41"/>
      <c r="V69" s="41"/>
      <c r="W69" s="41"/>
      <c r="X69" s="41"/>
    </row>
    <row r="70" spans="1:24" ht="12.75">
      <c r="A70" s="44" t="s">
        <v>148</v>
      </c>
      <c r="B70" s="126">
        <v>24</v>
      </c>
      <c r="C70" s="44"/>
      <c r="D70" s="5"/>
      <c r="E70" s="5"/>
      <c r="M70" s="41"/>
      <c r="N70" s="41"/>
      <c r="O70" s="41"/>
      <c r="P70" s="41"/>
      <c r="T70" s="41"/>
      <c r="U70" s="41"/>
      <c r="V70" s="41"/>
      <c r="W70" s="41"/>
      <c r="X70" s="41"/>
    </row>
    <row r="71" spans="1:24" ht="12.75">
      <c r="A71" s="4" t="s">
        <v>149</v>
      </c>
      <c r="B71" s="127">
        <v>250</v>
      </c>
      <c r="C71" s="82" t="s">
        <v>150</v>
      </c>
      <c r="D71" s="5"/>
      <c r="E71" s="5"/>
      <c r="K71" s="1" t="s">
        <v>198</v>
      </c>
      <c r="M71" s="41"/>
      <c r="N71" s="41"/>
      <c r="O71" s="41"/>
      <c r="P71" s="41"/>
      <c r="T71" s="41"/>
      <c r="U71" s="41"/>
      <c r="V71" s="41"/>
      <c r="W71" s="41"/>
      <c r="X71" s="41"/>
    </row>
    <row r="72" spans="1:24" ht="12.75">
      <c r="A72" t="s">
        <v>151</v>
      </c>
      <c r="B72" s="128">
        <f>B70</f>
        <v>24</v>
      </c>
      <c r="C72" t="s">
        <v>152</v>
      </c>
      <c r="D72" s="5"/>
      <c r="E72" s="129"/>
      <c r="M72" s="41"/>
      <c r="N72" s="41"/>
      <c r="O72" s="41"/>
      <c r="P72" s="41"/>
      <c r="T72" s="41"/>
      <c r="U72" s="41"/>
      <c r="V72" s="41"/>
      <c r="W72" s="41"/>
      <c r="X72" s="41"/>
    </row>
    <row r="73" spans="1:24" ht="12.75">
      <c r="A73" s="4" t="s">
        <v>153</v>
      </c>
      <c r="B73" s="130">
        <f>B72*B71</f>
        <v>6000</v>
      </c>
      <c r="C73" s="129"/>
      <c r="D73" s="129"/>
      <c r="E73" s="129"/>
      <c r="M73" s="41"/>
      <c r="N73" s="41"/>
      <c r="O73" s="41"/>
      <c r="P73" s="41"/>
      <c r="T73" s="41"/>
      <c r="U73" s="41"/>
      <c r="V73" s="41"/>
      <c r="W73" s="41"/>
      <c r="X73" s="41"/>
    </row>
    <row r="74" spans="1:24" ht="12.75">
      <c r="A74" s="4" t="s">
        <v>154</v>
      </c>
      <c r="B74" s="127">
        <v>50</v>
      </c>
      <c r="C74" s="129" t="s">
        <v>150</v>
      </c>
      <c r="D74" s="129"/>
      <c r="E74" s="129"/>
      <c r="K74" s="1" t="s">
        <v>198</v>
      </c>
      <c r="M74" s="41"/>
      <c r="N74" s="41"/>
      <c r="O74" s="41"/>
      <c r="P74" s="41"/>
      <c r="T74" s="41"/>
      <c r="U74" s="41"/>
      <c r="V74" s="41"/>
      <c r="W74" s="41"/>
      <c r="X74" s="41"/>
    </row>
    <row r="75" spans="1:24" ht="12.75">
      <c r="A75" s="4" t="s">
        <v>155</v>
      </c>
      <c r="B75" s="126">
        <f>D38</f>
        <v>144</v>
      </c>
      <c r="C75" t="s">
        <v>156</v>
      </c>
      <c r="D75" s="5"/>
      <c r="M75" s="41"/>
      <c r="N75" s="41"/>
      <c r="O75" s="41"/>
      <c r="P75" s="41"/>
      <c r="T75" s="41"/>
      <c r="U75" s="41"/>
      <c r="V75" s="41"/>
      <c r="W75" s="41"/>
      <c r="X75" s="41"/>
    </row>
    <row r="76" spans="1:24" ht="12.75">
      <c r="A76" s="4" t="s">
        <v>157</v>
      </c>
      <c r="B76" s="127">
        <f>B75*B74</f>
        <v>7200</v>
      </c>
      <c r="M76" s="41"/>
      <c r="N76" s="41"/>
      <c r="O76" s="41"/>
      <c r="P76" s="41"/>
      <c r="T76" s="41"/>
      <c r="U76" s="41"/>
      <c r="V76" s="41"/>
      <c r="W76" s="41"/>
      <c r="X76" s="41"/>
    </row>
    <row r="77" spans="1:24" ht="12.75">
      <c r="A77" t="s">
        <v>158</v>
      </c>
      <c r="B77" s="131">
        <v>10000</v>
      </c>
      <c r="E77" s="5"/>
      <c r="F77" s="132"/>
      <c r="K77" s="1" t="s">
        <v>198</v>
      </c>
      <c r="M77" s="41"/>
      <c r="N77" s="41"/>
      <c r="O77" s="41"/>
      <c r="P77" s="41"/>
      <c r="T77" s="41"/>
      <c r="U77" s="41"/>
      <c r="V77" s="41"/>
      <c r="W77" s="41"/>
      <c r="X77" s="41"/>
    </row>
    <row r="78" spans="1:24" ht="12.75">
      <c r="A78" s="4" t="s">
        <v>159</v>
      </c>
      <c r="B78" s="133">
        <f>B73+B77+B76</f>
        <v>23200</v>
      </c>
      <c r="C78" s="5"/>
      <c r="D78" s="5"/>
      <c r="E78" s="134"/>
      <c r="F78" s="132"/>
      <c r="M78" s="41"/>
      <c r="N78" s="41"/>
      <c r="O78" s="41"/>
      <c r="P78" s="41"/>
      <c r="T78" s="41"/>
      <c r="U78" s="41"/>
      <c r="V78" s="41"/>
      <c r="W78" s="41"/>
      <c r="X78" s="41"/>
    </row>
    <row r="79" spans="1:24" ht="12.75" hidden="1">
      <c r="A79" s="1"/>
      <c r="B79"/>
      <c r="D79" s="135"/>
      <c r="E79" s="136"/>
      <c r="F79" s="136"/>
      <c r="M79" s="41"/>
      <c r="N79" s="41"/>
      <c r="O79" s="41"/>
      <c r="P79" s="41"/>
      <c r="T79" s="41"/>
      <c r="U79" s="41"/>
      <c r="V79" s="41"/>
      <c r="W79" s="41"/>
      <c r="X79" s="41"/>
    </row>
    <row r="80" spans="2:24" ht="12.75">
      <c r="B80"/>
      <c r="D80" s="135"/>
      <c r="E80" s="132"/>
      <c r="F80" s="132"/>
      <c r="T80" s="41"/>
      <c r="U80" s="41"/>
      <c r="V80" s="41"/>
      <c r="W80" s="41"/>
      <c r="X80" s="41"/>
    </row>
    <row r="81" spans="1:24" ht="12.75">
      <c r="A81" s="1" t="s">
        <v>104</v>
      </c>
      <c r="B81"/>
      <c r="D81" s="135"/>
      <c r="E81" s="224"/>
      <c r="F81" s="224"/>
      <c r="G81" s="112"/>
      <c r="H81" s="112"/>
      <c r="I81" s="112"/>
      <c r="J81" s="112"/>
      <c r="T81" s="41"/>
      <c r="U81" s="41"/>
      <c r="V81" s="41"/>
      <c r="W81" s="41"/>
      <c r="X81" s="41"/>
    </row>
    <row r="82" spans="1:24" ht="12.75">
      <c r="A82" t="s">
        <v>160</v>
      </c>
      <c r="B82" s="137">
        <v>0</v>
      </c>
      <c r="C82" t="s">
        <v>150</v>
      </c>
      <c r="D82" s="135"/>
      <c r="E82" s="132"/>
      <c r="F82" s="132"/>
      <c r="G82" s="112"/>
      <c r="H82" s="112"/>
      <c r="I82" s="112"/>
      <c r="J82" s="112"/>
      <c r="K82" s="1" t="s">
        <v>165</v>
      </c>
      <c r="T82" s="41"/>
      <c r="U82" s="41"/>
      <c r="V82" s="41"/>
      <c r="W82" s="41"/>
      <c r="X82" s="41"/>
    </row>
    <row r="83" spans="1:24" ht="12.75">
      <c r="A83" t="s">
        <v>161</v>
      </c>
      <c r="B83" s="73">
        <v>68</v>
      </c>
      <c r="C83" t="s">
        <v>162</v>
      </c>
      <c r="D83" s="135"/>
      <c r="E83" s="224"/>
      <c r="F83" s="224"/>
      <c r="G83" s="112"/>
      <c r="H83" s="112"/>
      <c r="I83" s="112"/>
      <c r="J83" s="112"/>
      <c r="K83" s="1" t="s">
        <v>198</v>
      </c>
      <c r="T83" s="41"/>
      <c r="U83" s="41"/>
      <c r="V83" s="41"/>
      <c r="W83" s="41"/>
      <c r="X83" s="41"/>
    </row>
    <row r="84" spans="1:24" ht="12.75">
      <c r="A84" t="s">
        <v>163</v>
      </c>
      <c r="B84" s="79">
        <f>B83*B82</f>
        <v>0</v>
      </c>
      <c r="D84" s="135"/>
      <c r="E84" s="132"/>
      <c r="F84" s="132"/>
      <c r="G84" s="112"/>
      <c r="H84" s="112"/>
      <c r="I84" s="112"/>
      <c r="J84" s="112"/>
      <c r="T84" s="41"/>
      <c r="U84" s="41"/>
      <c r="V84" s="41"/>
      <c r="W84" s="41"/>
      <c r="X84" s="41"/>
    </row>
    <row r="85" spans="1:24" ht="12.75">
      <c r="A85" s="138"/>
      <c r="B85" s="81"/>
      <c r="C85" s="112"/>
      <c r="D85" s="135"/>
      <c r="E85" s="132"/>
      <c r="F85" s="132"/>
      <c r="G85" s="112"/>
      <c r="H85" s="112"/>
      <c r="I85" s="112"/>
      <c r="J85" s="112"/>
      <c r="T85" s="41"/>
      <c r="U85" s="41"/>
      <c r="V85" s="41"/>
      <c r="W85" s="41"/>
      <c r="X85" s="41"/>
    </row>
    <row r="86" ht="12.75">
      <c r="A86" s="29" t="s">
        <v>233</v>
      </c>
    </row>
  </sheetData>
  <mergeCells count="2">
    <mergeCell ref="E81:F81"/>
    <mergeCell ref="E83:F83"/>
  </mergeCells>
  <printOptions/>
  <pageMargins left="0.75" right="0.43" top="1" bottom="1" header="0.5" footer="0.5"/>
  <pageSetup fitToHeight="1" fitToWidth="1" horizontalDpi="600" verticalDpi="600" orientation="landscape" scale="46" r:id="rId1"/>
  <headerFooter alignWithMargins="0">
    <oddHeader>&amp;C&amp;"Arial,Bold"&amp;14NCSX June 2007 ETC 
TABLE II- Materials and Subcontracts</oddHeader>
    <oddFooter>&amp;L&amp;F&amp;C          &amp;A&amp;R&amp;D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57"/>
  <sheetViews>
    <sheetView zoomScale="75" zoomScaleNormal="75" workbookViewId="0" topLeftCell="A9">
      <selection activeCell="B10" sqref="B10"/>
    </sheetView>
  </sheetViews>
  <sheetFormatPr defaultColWidth="9.140625" defaultRowHeight="12.75"/>
  <cols>
    <col min="1" max="1" width="8.00390625" style="0" customWidth="1"/>
    <col min="2" max="2" width="26.8515625" style="0" customWidth="1"/>
    <col min="3" max="3" width="12.00390625" style="28"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59.42187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6" customFormat="1" ht="20.25">
      <c r="A1" s="6" t="s">
        <v>22</v>
      </c>
    </row>
    <row r="2" s="6" customFormat="1" ht="20.25">
      <c r="A2" s="6" t="s">
        <v>23</v>
      </c>
    </row>
    <row r="3" s="6" customFormat="1" ht="20.25">
      <c r="A3" s="204" t="s">
        <v>235</v>
      </c>
    </row>
    <row r="4" s="6" customFormat="1" ht="20.25">
      <c r="A4" s="6" t="s">
        <v>24</v>
      </c>
    </row>
    <row r="5" s="6" customFormat="1" ht="20.25">
      <c r="A5" s="6" t="s">
        <v>193</v>
      </c>
    </row>
    <row r="6" s="6" customFormat="1" ht="20.25"/>
    <row r="7" spans="1:13" s="9" customFormat="1" ht="12.75">
      <c r="A7" s="35"/>
      <c r="B7" s="35"/>
      <c r="C7" s="36"/>
      <c r="D7" s="37"/>
      <c r="E7" s="37"/>
      <c r="F7" s="37"/>
      <c r="G7" s="37"/>
      <c r="H7" s="37"/>
      <c r="I7" s="37"/>
      <c r="J7" s="38"/>
      <c r="K7" s="38"/>
      <c r="L7" s="36"/>
      <c r="M7" s="39"/>
    </row>
    <row r="8" spans="1:13" s="41" customFormat="1" ht="12.75">
      <c r="A8" s="32"/>
      <c r="B8" s="32"/>
      <c r="C8" s="33"/>
      <c r="D8" s="34"/>
      <c r="E8" s="34"/>
      <c r="F8" s="34"/>
      <c r="G8" s="34"/>
      <c r="H8" s="34"/>
      <c r="I8" s="34"/>
      <c r="J8" s="40"/>
      <c r="K8" s="40"/>
      <c r="L8" s="33"/>
      <c r="M8" s="31"/>
    </row>
    <row r="9" spans="1:13" s="41" customFormat="1" ht="15.75">
      <c r="A9" s="150" t="s">
        <v>20</v>
      </c>
      <c r="B9" s="150"/>
      <c r="C9" s="149"/>
      <c r="D9" s="34"/>
      <c r="E9" s="34"/>
      <c r="F9" s="34"/>
      <c r="G9" s="34"/>
      <c r="H9" s="34"/>
      <c r="I9" s="34"/>
      <c r="J9" s="40"/>
      <c r="K9" s="40"/>
      <c r="L9" s="33"/>
      <c r="M9" s="31"/>
    </row>
    <row r="10" spans="1:13" s="41" customFormat="1" ht="12.75">
      <c r="A10" s="32"/>
      <c r="B10" s="32"/>
      <c r="C10" s="33"/>
      <c r="D10" s="34"/>
      <c r="E10" s="34"/>
      <c r="F10" s="34"/>
      <c r="G10" s="34"/>
      <c r="H10" s="34"/>
      <c r="I10" s="34"/>
      <c r="J10" s="40"/>
      <c r="K10" s="40"/>
      <c r="L10" s="33"/>
      <c r="M10" s="31"/>
    </row>
    <row r="11" spans="1:3" ht="12.75">
      <c r="A11" s="1" t="s">
        <v>1</v>
      </c>
      <c r="B11" s="1"/>
      <c r="C11"/>
    </row>
    <row r="12" spans="1:17" s="56" customFormat="1" ht="12.75">
      <c r="A12" s="55" t="s">
        <v>167</v>
      </c>
      <c r="B12" s="55"/>
      <c r="C12" s="42"/>
      <c r="D12" s="42"/>
      <c r="E12" s="42"/>
      <c r="F12" s="42"/>
      <c r="G12" s="42"/>
      <c r="I12" s="29"/>
      <c r="J12" s="29"/>
      <c r="K12" s="29"/>
      <c r="L12" s="29"/>
      <c r="M12" s="29"/>
      <c r="N12" s="29"/>
      <c r="O12" s="29"/>
      <c r="P12" s="29"/>
      <c r="Q12" s="29"/>
    </row>
    <row r="13" spans="1:17" s="56" customFormat="1" ht="12.75">
      <c r="A13" s="55"/>
      <c r="B13" s="55"/>
      <c r="C13" s="42"/>
      <c r="D13" s="42"/>
      <c r="E13" s="42"/>
      <c r="F13" s="42"/>
      <c r="G13" s="42"/>
      <c r="H13" s="151" t="s">
        <v>25</v>
      </c>
      <c r="I13" s="151"/>
      <c r="J13" s="151"/>
      <c r="K13" s="151"/>
      <c r="L13" s="29" t="s">
        <v>4</v>
      </c>
      <c r="M13" s="29"/>
      <c r="N13" s="29"/>
      <c r="O13" s="29"/>
      <c r="P13" s="29"/>
      <c r="Q13" s="29"/>
    </row>
    <row r="14" spans="1:13" s="56" customFormat="1" ht="57.75" customHeight="1">
      <c r="A14" s="42"/>
      <c r="B14" s="42"/>
      <c r="C14" s="42"/>
      <c r="D14" s="42"/>
      <c r="E14" s="42"/>
      <c r="F14" s="42"/>
      <c r="G14" s="42"/>
      <c r="H14" s="43" t="s">
        <v>3</v>
      </c>
      <c r="I14" s="43" t="s">
        <v>2</v>
      </c>
      <c r="J14" s="43" t="s">
        <v>26</v>
      </c>
      <c r="K14" s="43"/>
      <c r="L14" s="29"/>
      <c r="M14" s="43"/>
    </row>
    <row r="15" spans="3:13" ht="12.75">
      <c r="C15" s="29" t="s">
        <v>27</v>
      </c>
      <c r="D15" s="29" t="s">
        <v>28</v>
      </c>
      <c r="E15" s="29" t="s">
        <v>29</v>
      </c>
      <c r="F15" s="2" t="s">
        <v>17</v>
      </c>
      <c r="G15" s="2"/>
      <c r="H15" s="5" t="s">
        <v>30</v>
      </c>
      <c r="I15" s="5" t="s">
        <v>30</v>
      </c>
      <c r="J15" s="5" t="s">
        <v>30</v>
      </c>
      <c r="K15" s="5"/>
      <c r="L15" s="29"/>
      <c r="M15" s="5"/>
    </row>
    <row r="16" spans="1:12" ht="12.75">
      <c r="A16" s="1" t="s">
        <v>168</v>
      </c>
      <c r="B16" s="1"/>
      <c r="C16" s="73"/>
      <c r="E16" s="73"/>
      <c r="H16" s="56"/>
      <c r="L16" s="29"/>
    </row>
    <row r="17" spans="1:13" ht="12.75">
      <c r="A17" s="44"/>
      <c r="B17" s="44" t="s">
        <v>186</v>
      </c>
      <c r="C17" s="139">
        <f>C57</f>
        <v>615</v>
      </c>
      <c r="D17" s="5" t="s">
        <v>169</v>
      </c>
      <c r="E17" s="45">
        <v>1</v>
      </c>
      <c r="F17" s="47">
        <f>E17*$C17</f>
        <v>615</v>
      </c>
      <c r="G17" s="47"/>
      <c r="H17" s="147">
        <v>123</v>
      </c>
      <c r="I17" s="48">
        <v>492</v>
      </c>
      <c r="J17" s="48">
        <v>0</v>
      </c>
      <c r="K17" s="48"/>
      <c r="L17" s="153" t="s">
        <v>164</v>
      </c>
      <c r="M17" s="48"/>
    </row>
    <row r="18" spans="3:12" ht="12.75">
      <c r="C18" s="73"/>
      <c r="E18" s="73"/>
      <c r="F18" s="47"/>
      <c r="G18" s="47"/>
      <c r="H18" s="56"/>
      <c r="L18" s="29"/>
    </row>
    <row r="19" spans="1:13" s="1" customFormat="1" ht="12.75">
      <c r="A19" s="174" t="s">
        <v>49</v>
      </c>
      <c r="B19" s="174"/>
      <c r="C19" s="175">
        <f>SUM(C17:C18)</f>
        <v>615</v>
      </c>
      <c r="F19" s="176">
        <f>SUM(F17:F18)</f>
        <v>615</v>
      </c>
      <c r="G19" s="176"/>
      <c r="H19" s="174">
        <f>SUM(H17:H18)</f>
        <v>123</v>
      </c>
      <c r="I19" s="174">
        <f>SUM(I17:I18)</f>
        <v>492</v>
      </c>
      <c r="J19" s="174">
        <f>SUM(J17:J18)</f>
        <v>0</v>
      </c>
      <c r="K19" s="174"/>
      <c r="L19" s="29"/>
      <c r="M19" s="174"/>
    </row>
    <row r="20" spans="1:13" ht="12.75">
      <c r="A20" s="50"/>
      <c r="B20" s="50"/>
      <c r="C20"/>
      <c r="F20" s="51"/>
      <c r="G20" s="51"/>
      <c r="H20" s="50"/>
      <c r="I20" s="50"/>
      <c r="J20" s="50"/>
      <c r="K20" s="50"/>
      <c r="L20" s="29"/>
      <c r="M20" s="50"/>
    </row>
    <row r="21" spans="1:12" ht="12.75">
      <c r="A21" s="1" t="s">
        <v>170</v>
      </c>
      <c r="B21" s="1"/>
      <c r="C21"/>
      <c r="D21" s="5"/>
      <c r="H21" s="5" t="s">
        <v>30</v>
      </c>
      <c r="I21" s="5" t="s">
        <v>30</v>
      </c>
      <c r="J21" s="50"/>
      <c r="K21" s="50"/>
      <c r="L21" s="153" t="s">
        <v>185</v>
      </c>
    </row>
    <row r="22" spans="3:12" ht="12.75">
      <c r="C22" s="48"/>
      <c r="H22" s="56"/>
      <c r="L22" s="29"/>
    </row>
    <row r="23" spans="1:14" ht="12.75">
      <c r="A23" s="50" t="s">
        <v>49</v>
      </c>
      <c r="B23" s="50"/>
      <c r="C23" s="48">
        <f>SUM(C22:C22)</f>
        <v>0</v>
      </c>
      <c r="F23" s="48">
        <f>SUM(F22:F22)</f>
        <v>0</v>
      </c>
      <c r="G23" s="63"/>
      <c r="H23" s="148">
        <f>SUM(H22:H22)</f>
        <v>0</v>
      </c>
      <c r="I23" s="63">
        <f>SUM(I22:I22)</f>
        <v>0</v>
      </c>
      <c r="J23" s="63">
        <f>SUM(J22:J22)</f>
        <v>0</v>
      </c>
      <c r="K23" s="63"/>
      <c r="L23" s="29"/>
      <c r="N23" s="50"/>
    </row>
    <row r="24" spans="3:12" ht="12.75">
      <c r="C24"/>
      <c r="L24" s="29"/>
    </row>
    <row r="25" spans="1:17" s="9" customFormat="1" ht="12.75">
      <c r="A25" s="152"/>
      <c r="B25" s="152"/>
      <c r="C25" s="152"/>
      <c r="D25" s="152"/>
      <c r="E25" s="152"/>
      <c r="F25" s="152"/>
      <c r="G25" s="152"/>
      <c r="H25" s="152"/>
      <c r="I25" s="152"/>
      <c r="J25" s="152"/>
      <c r="K25" s="152"/>
      <c r="L25" s="152"/>
      <c r="M25" s="152"/>
      <c r="N25" s="152"/>
      <c r="O25" s="152"/>
      <c r="P25" s="152"/>
      <c r="Q25" s="152"/>
    </row>
    <row r="26" spans="1:17" ht="12" customHeight="1">
      <c r="A26" s="1" t="s">
        <v>171</v>
      </c>
      <c r="B26" s="1"/>
      <c r="C26"/>
      <c r="F26" s="81"/>
      <c r="G26" s="81"/>
      <c r="H26" s="81"/>
      <c r="I26" s="81"/>
      <c r="J26" s="81"/>
      <c r="K26" s="81"/>
      <c r="L26" s="81"/>
      <c r="M26" s="229"/>
      <c r="N26" s="229"/>
      <c r="O26" s="229"/>
      <c r="P26" s="229"/>
      <c r="Q26" s="112"/>
    </row>
    <row r="27" spans="3:17" ht="12.75">
      <c r="C27"/>
      <c r="F27" s="81"/>
      <c r="G27" s="81"/>
      <c r="H27" s="81"/>
      <c r="I27" s="81"/>
      <c r="J27" s="81"/>
      <c r="K27" s="81"/>
      <c r="L27" s="81"/>
      <c r="M27" s="112"/>
      <c r="N27" s="112"/>
      <c r="O27" s="112"/>
      <c r="P27" s="112"/>
      <c r="Q27" s="112"/>
    </row>
    <row r="28" spans="1:17" ht="12.75">
      <c r="A28" s="1" t="s">
        <v>107</v>
      </c>
      <c r="B28" s="1"/>
      <c r="C28"/>
      <c r="F28" s="81"/>
      <c r="M28" s="140"/>
      <c r="N28" s="132"/>
      <c r="O28" s="112"/>
      <c r="P28" s="112"/>
      <c r="Q28" s="112"/>
    </row>
    <row r="29" spans="1:17" ht="12.75">
      <c r="A29" t="s">
        <v>108</v>
      </c>
      <c r="C29">
        <v>3</v>
      </c>
      <c r="D29" t="s">
        <v>109</v>
      </c>
      <c r="E29" s="41"/>
      <c r="F29" s="81"/>
      <c r="M29" s="140"/>
      <c r="N29" s="132"/>
      <c r="O29" s="112"/>
      <c r="P29" s="112"/>
      <c r="Q29" s="112"/>
    </row>
    <row r="30" spans="3:17" ht="12.75">
      <c r="C30" t="s">
        <v>18</v>
      </c>
      <c r="D30" s="5" t="s">
        <v>110</v>
      </c>
      <c r="E30" s="81" t="s">
        <v>111</v>
      </c>
      <c r="F30" t="s">
        <v>112</v>
      </c>
      <c r="G30" s="41" t="s">
        <v>113</v>
      </c>
      <c r="H30" s="41" t="s">
        <v>114</v>
      </c>
      <c r="I30" s="41" t="s">
        <v>115</v>
      </c>
      <c r="J30" s="41" t="s">
        <v>116</v>
      </c>
      <c r="K30" s="41" t="s">
        <v>117</v>
      </c>
      <c r="M30" s="140"/>
      <c r="N30" s="132"/>
      <c r="O30" s="112"/>
      <c r="P30" s="112"/>
      <c r="Q30" s="112"/>
    </row>
    <row r="31" spans="1:17" ht="12.75">
      <c r="A31" t="s">
        <v>118</v>
      </c>
      <c r="C31" s="82">
        <f>SUM(D31:F31)</f>
        <v>38</v>
      </c>
      <c r="D31" s="5">
        <v>18</v>
      </c>
      <c r="E31" s="83">
        <v>18</v>
      </c>
      <c r="F31" s="84">
        <v>2</v>
      </c>
      <c r="G31" s="83">
        <v>2</v>
      </c>
      <c r="H31" s="83">
        <v>2</v>
      </c>
      <c r="I31" s="85">
        <v>2</v>
      </c>
      <c r="J31" s="85">
        <v>2</v>
      </c>
      <c r="K31" s="2">
        <v>2</v>
      </c>
      <c r="M31" s="140"/>
      <c r="N31" s="132"/>
      <c r="O31" s="112"/>
      <c r="P31" s="112"/>
      <c r="Q31" s="112"/>
    </row>
    <row r="32" spans="1:17" ht="12.75">
      <c r="A32" t="s">
        <v>119</v>
      </c>
      <c r="C32" s="82"/>
      <c r="D32" s="5">
        <v>1</v>
      </c>
      <c r="E32" s="88">
        <v>8</v>
      </c>
      <c r="F32" s="177">
        <v>0.5</v>
      </c>
      <c r="G32" s="46">
        <v>0.5</v>
      </c>
      <c r="H32" s="46">
        <v>0.5</v>
      </c>
      <c r="I32" s="88">
        <v>0.5</v>
      </c>
      <c r="J32" s="88">
        <v>0.5</v>
      </c>
      <c r="K32" s="43">
        <v>0.5</v>
      </c>
      <c r="M32" s="140"/>
      <c r="N32" s="132"/>
      <c r="O32" s="112"/>
      <c r="P32" s="112"/>
      <c r="Q32" s="112"/>
    </row>
    <row r="33" spans="1:17" ht="12.75">
      <c r="A33" t="s">
        <v>120</v>
      </c>
      <c r="C33" s="82">
        <f>SUM(D33:K33)</f>
        <v>168</v>
      </c>
      <c r="D33" s="5">
        <f aca="true" t="shared" si="0" ref="D33:J33">D32*D31</f>
        <v>18</v>
      </c>
      <c r="E33" s="5">
        <f t="shared" si="0"/>
        <v>144</v>
      </c>
      <c r="F33" s="5">
        <f t="shared" si="0"/>
        <v>1</v>
      </c>
      <c r="G33" s="5">
        <f t="shared" si="0"/>
        <v>1</v>
      </c>
      <c r="H33" s="5">
        <f t="shared" si="0"/>
        <v>1</v>
      </c>
      <c r="I33" s="5">
        <f t="shared" si="0"/>
        <v>1</v>
      </c>
      <c r="J33" s="5">
        <f t="shared" si="0"/>
        <v>1</v>
      </c>
      <c r="K33" s="5">
        <f>K32*K31</f>
        <v>1</v>
      </c>
      <c r="M33" s="140"/>
      <c r="N33" s="132"/>
      <c r="O33" s="112"/>
      <c r="P33" s="112"/>
      <c r="Q33" s="112"/>
    </row>
    <row r="34" spans="1:17" ht="12.75">
      <c r="A34" t="s">
        <v>121</v>
      </c>
      <c r="C34" s="5">
        <f>2*C33</f>
        <v>336</v>
      </c>
      <c r="D34" t="s">
        <v>122</v>
      </c>
      <c r="E34" s="85"/>
      <c r="F34" s="81"/>
      <c r="I34" s="92"/>
      <c r="J34" s="92"/>
      <c r="K34" s="92"/>
      <c r="L34" s="93"/>
      <c r="M34" s="140"/>
      <c r="N34" s="132"/>
      <c r="O34" s="112"/>
      <c r="P34" s="112"/>
      <c r="Q34" s="112"/>
    </row>
    <row r="35" spans="1:17" ht="12.75" hidden="1">
      <c r="A35" s="81"/>
      <c r="B35" s="81"/>
      <c r="C35" s="81"/>
      <c r="D35" s="81"/>
      <c r="E35" s="81"/>
      <c r="F35" s="81"/>
      <c r="I35" s="43"/>
      <c r="J35" s="41"/>
      <c r="K35" s="41"/>
      <c r="L35" s="104"/>
      <c r="M35" s="140"/>
      <c r="N35" s="132"/>
      <c r="O35" s="112"/>
      <c r="P35" s="112"/>
      <c r="Q35" s="112"/>
    </row>
    <row r="36" spans="1:17" ht="12.75">
      <c r="A36" s="81"/>
      <c r="B36" s="81"/>
      <c r="C36" s="81"/>
      <c r="D36" s="81"/>
      <c r="E36" s="81"/>
      <c r="F36" s="81"/>
      <c r="I36" s="43"/>
      <c r="J36" s="41"/>
      <c r="K36" s="41"/>
      <c r="L36" s="104"/>
      <c r="M36" s="140"/>
      <c r="N36" s="132"/>
      <c r="O36" s="112"/>
      <c r="P36" s="112"/>
      <c r="Q36" s="112"/>
    </row>
    <row r="37" spans="1:17" ht="12.75">
      <c r="A37" s="81" t="s">
        <v>129</v>
      </c>
      <c r="B37" s="81"/>
      <c r="C37" s="81"/>
      <c r="D37" s="81"/>
      <c r="E37" s="81"/>
      <c r="F37" s="81"/>
      <c r="I37" s="43"/>
      <c r="J37" s="41"/>
      <c r="K37" s="41"/>
      <c r="L37" s="104"/>
      <c r="M37" s="140"/>
      <c r="N37" s="132"/>
      <c r="O37" s="112"/>
      <c r="P37" s="112"/>
      <c r="Q37" s="112"/>
    </row>
    <row r="38" spans="1:17" ht="12.75">
      <c r="A38" s="102" t="s">
        <v>172</v>
      </c>
      <c r="B38" s="102"/>
      <c r="C38" s="81"/>
      <c r="D38" s="81"/>
      <c r="E38" s="81"/>
      <c r="F38" s="81"/>
      <c r="I38" s="43"/>
      <c r="J38" s="91"/>
      <c r="K38" s="91"/>
      <c r="L38" s="44"/>
      <c r="M38" s="140"/>
      <c r="N38" s="132"/>
      <c r="O38" s="112"/>
      <c r="P38" s="112"/>
      <c r="Q38" s="112"/>
    </row>
    <row r="39" spans="1:17" ht="12.75">
      <c r="A39" s="102" t="s">
        <v>131</v>
      </c>
      <c r="B39" s="102"/>
      <c r="C39" s="81"/>
      <c r="D39" s="81"/>
      <c r="E39" s="81"/>
      <c r="F39" s="81"/>
      <c r="I39" s="43"/>
      <c r="J39" s="91"/>
      <c r="K39" s="91"/>
      <c r="L39" s="111"/>
      <c r="M39" s="140"/>
      <c r="N39" s="132"/>
      <c r="O39" s="112"/>
      <c r="P39" s="112"/>
      <c r="Q39" s="112"/>
    </row>
    <row r="40" spans="1:19" ht="12.75">
      <c r="A40" s="102" t="s">
        <v>132</v>
      </c>
      <c r="B40" s="102"/>
      <c r="C40" s="81"/>
      <c r="D40" s="81"/>
      <c r="E40" s="81"/>
      <c r="F40" s="81"/>
      <c r="I40" s="43"/>
      <c r="J40" s="91"/>
      <c r="K40" s="91"/>
      <c r="L40" s="111"/>
      <c r="M40" s="140"/>
      <c r="N40" s="132"/>
      <c r="O40" s="112"/>
      <c r="P40" s="112"/>
      <c r="Q40" s="112"/>
      <c r="R40" s="140"/>
      <c r="S40" s="112"/>
    </row>
    <row r="41" spans="1:19" ht="12.75" hidden="1">
      <c r="A41" s="102"/>
      <c r="B41" s="102"/>
      <c r="C41" s="81"/>
      <c r="D41" s="81"/>
      <c r="E41" s="81"/>
      <c r="F41" s="81"/>
      <c r="I41" s="43"/>
      <c r="J41" s="112"/>
      <c r="K41" s="112"/>
      <c r="L41" s="112"/>
      <c r="M41" s="140"/>
      <c r="N41" s="132"/>
      <c r="O41" s="140"/>
      <c r="P41" s="140"/>
      <c r="Q41" s="140"/>
      <c r="R41" s="140"/>
      <c r="S41" s="112"/>
    </row>
    <row r="42" spans="1:19" ht="12.75" hidden="1">
      <c r="A42" s="102"/>
      <c r="B42" s="102"/>
      <c r="C42" s="81"/>
      <c r="D42" s="81"/>
      <c r="E42" s="81"/>
      <c r="F42" s="81"/>
      <c r="I42" s="112"/>
      <c r="J42" s="112"/>
      <c r="K42" s="112"/>
      <c r="L42" s="112"/>
      <c r="M42" s="140"/>
      <c r="N42" s="132"/>
      <c r="O42" s="140"/>
      <c r="P42" s="140"/>
      <c r="Q42" s="140"/>
      <c r="R42" s="140"/>
      <c r="S42" s="112"/>
    </row>
    <row r="43" spans="1:19" ht="12.75">
      <c r="A43" t="s">
        <v>133</v>
      </c>
      <c r="C43" s="48">
        <f>(2/3)*2.3*PI()*39.37/12</f>
        <v>15.804130909733852</v>
      </c>
      <c r="D43" t="s">
        <v>109</v>
      </c>
      <c r="E43" s="41"/>
      <c r="F43" s="81"/>
      <c r="I43" s="112"/>
      <c r="J43" s="112"/>
      <c r="K43" s="112"/>
      <c r="L43" s="112"/>
      <c r="M43" s="140"/>
      <c r="N43" s="132"/>
      <c r="O43" s="140"/>
      <c r="P43" s="140"/>
      <c r="Q43" s="140"/>
      <c r="R43" s="140"/>
      <c r="S43" s="112"/>
    </row>
    <row r="44" spans="1:19" ht="12.75">
      <c r="A44" t="s">
        <v>134</v>
      </c>
      <c r="C44" s="48">
        <v>9</v>
      </c>
      <c r="D44" t="s">
        <v>109</v>
      </c>
      <c r="E44" s="41"/>
      <c r="F44" s="81"/>
      <c r="I44" s="112"/>
      <c r="J44" s="112"/>
      <c r="K44" s="112"/>
      <c r="L44" s="112"/>
      <c r="M44" s="140"/>
      <c r="N44" s="132"/>
      <c r="O44" s="140"/>
      <c r="P44" s="140"/>
      <c r="Q44" s="140"/>
      <c r="R44" s="140"/>
      <c r="S44" s="112"/>
    </row>
    <row r="45" spans="1:19" ht="12.75">
      <c r="A45" t="s">
        <v>135</v>
      </c>
      <c r="C45" s="48">
        <v>3</v>
      </c>
      <c r="E45" s="41"/>
      <c r="F45" s="81"/>
      <c r="I45" s="112"/>
      <c r="J45" s="112"/>
      <c r="K45" s="112"/>
      <c r="L45" s="112"/>
      <c r="M45" s="140"/>
      <c r="N45" s="132"/>
      <c r="O45" s="140"/>
      <c r="P45" s="140"/>
      <c r="Q45" s="140"/>
      <c r="R45" s="140"/>
      <c r="S45" s="112"/>
    </row>
    <row r="46" spans="1:19" ht="12.75">
      <c r="A46" t="s">
        <v>136</v>
      </c>
      <c r="C46" s="79">
        <v>15</v>
      </c>
      <c r="D46" t="s">
        <v>137</v>
      </c>
      <c r="E46" s="85"/>
      <c r="F46" s="81"/>
      <c r="I46" s="112"/>
      <c r="J46" s="112"/>
      <c r="K46" s="112"/>
      <c r="L46" s="1" t="s">
        <v>198</v>
      </c>
      <c r="M46" s="140"/>
      <c r="N46" s="132"/>
      <c r="O46" s="140"/>
      <c r="P46" s="140"/>
      <c r="Q46" s="140"/>
      <c r="R46" s="140"/>
      <c r="S46" s="112"/>
    </row>
    <row r="47" spans="1:19" ht="12.75">
      <c r="A47" t="s">
        <v>138</v>
      </c>
      <c r="C47" s="79">
        <f>C46*C45*(C43+C44)*2</f>
        <v>2232.3717818760465</v>
      </c>
      <c r="E47" s="85"/>
      <c r="F47" s="81"/>
      <c r="I47" s="112"/>
      <c r="J47" s="112"/>
      <c r="K47" s="112"/>
      <c r="L47" s="112"/>
      <c r="M47" s="140"/>
      <c r="N47" s="132"/>
      <c r="O47" s="140"/>
      <c r="P47" s="140"/>
      <c r="Q47" s="140"/>
      <c r="R47" s="140"/>
      <c r="S47" s="112"/>
    </row>
    <row r="48" spans="1:19" s="165" customFormat="1" ht="28.5" customHeight="1">
      <c r="A48" s="228" t="s">
        <v>139</v>
      </c>
      <c r="B48" s="228"/>
      <c r="C48" s="168">
        <f>C34*2*1.25</f>
        <v>840</v>
      </c>
      <c r="E48" s="169"/>
      <c r="F48" s="170"/>
      <c r="I48" s="171"/>
      <c r="J48" s="171"/>
      <c r="K48" s="171"/>
      <c r="L48" s="171"/>
      <c r="M48" s="172"/>
      <c r="N48" s="173"/>
      <c r="O48" s="172"/>
      <c r="P48" s="172"/>
      <c r="Q48" s="172"/>
      <c r="R48" s="172"/>
      <c r="S48" s="171"/>
    </row>
    <row r="49" spans="1:19" ht="12.75">
      <c r="A49" t="s">
        <v>173</v>
      </c>
      <c r="C49">
        <v>0.5</v>
      </c>
      <c r="D49" t="s">
        <v>174</v>
      </c>
      <c r="E49" s="96"/>
      <c r="I49" s="112"/>
      <c r="J49" s="112"/>
      <c r="K49" s="112"/>
      <c r="L49" s="81" t="s">
        <v>199</v>
      </c>
      <c r="M49" s="140"/>
      <c r="N49" s="132"/>
      <c r="O49" s="140"/>
      <c r="P49" s="140"/>
      <c r="Q49" s="140"/>
      <c r="R49" s="140"/>
      <c r="S49" s="112"/>
    </row>
    <row r="50" spans="1:19" ht="12.75">
      <c r="A50" t="s">
        <v>175</v>
      </c>
      <c r="C50">
        <v>0.5</v>
      </c>
      <c r="D50" t="s">
        <v>176</v>
      </c>
      <c r="E50" s="94"/>
      <c r="F50" s="132"/>
      <c r="G50" s="140"/>
      <c r="H50" s="132"/>
      <c r="I50" s="141"/>
      <c r="J50" s="132"/>
      <c r="K50" s="132"/>
      <c r="L50" s="81" t="s">
        <v>199</v>
      </c>
      <c r="M50" s="140"/>
      <c r="N50" s="132"/>
      <c r="O50" s="140"/>
      <c r="P50" s="140"/>
      <c r="Q50" s="140"/>
      <c r="R50" s="140"/>
      <c r="S50" s="112"/>
    </row>
    <row r="51" spans="1:19" ht="12.75">
      <c r="A51" t="s">
        <v>177</v>
      </c>
      <c r="C51">
        <v>2</v>
      </c>
      <c r="E51" s="94"/>
      <c r="F51" s="132"/>
      <c r="G51" s="140"/>
      <c r="H51" s="132"/>
      <c r="I51" s="141"/>
      <c r="J51" s="132"/>
      <c r="K51" s="132"/>
      <c r="L51" s="81" t="s">
        <v>199</v>
      </c>
      <c r="M51" s="140"/>
      <c r="N51" s="132"/>
      <c r="O51" s="140"/>
      <c r="P51" s="140"/>
      <c r="Q51" s="140"/>
      <c r="R51" s="140"/>
      <c r="S51" s="112"/>
    </row>
    <row r="52" spans="1:19" ht="12.75">
      <c r="A52" t="s">
        <v>178</v>
      </c>
      <c r="C52">
        <v>2</v>
      </c>
      <c r="D52" t="s">
        <v>179</v>
      </c>
      <c r="E52" s="94"/>
      <c r="F52" s="132"/>
      <c r="G52" s="140"/>
      <c r="H52" s="132"/>
      <c r="I52" s="141"/>
      <c r="J52" s="132"/>
      <c r="K52" s="132"/>
      <c r="L52" s="81" t="s">
        <v>199</v>
      </c>
      <c r="M52" s="140"/>
      <c r="N52" s="132"/>
      <c r="O52" s="140"/>
      <c r="P52" s="140"/>
      <c r="Q52" s="140"/>
      <c r="R52" s="143"/>
      <c r="S52" s="112"/>
    </row>
    <row r="53" spans="1:17" ht="12.75">
      <c r="A53" t="s">
        <v>180</v>
      </c>
      <c r="C53">
        <v>2</v>
      </c>
      <c r="D53" t="s">
        <v>179</v>
      </c>
      <c r="E53" s="94"/>
      <c r="F53" s="132"/>
      <c r="G53" s="140"/>
      <c r="H53" s="132"/>
      <c r="I53" s="141"/>
      <c r="J53" s="132"/>
      <c r="K53" s="132"/>
      <c r="L53" s="81" t="s">
        <v>199</v>
      </c>
      <c r="M53" s="140"/>
      <c r="N53" s="132"/>
      <c r="O53" s="143"/>
      <c r="P53" s="143"/>
      <c r="Q53" s="143"/>
    </row>
    <row r="54" spans="1:17" ht="12.75">
      <c r="A54" t="s">
        <v>181</v>
      </c>
      <c r="C54" s="48">
        <f>C51*C50*2*C45+C48*C49/8+C53*C52*C45*2/8</f>
        <v>61.5</v>
      </c>
      <c r="E54" s="92"/>
      <c r="F54" s="132"/>
      <c r="G54" s="140"/>
      <c r="H54" s="132"/>
      <c r="I54" s="141"/>
      <c r="J54" s="132"/>
      <c r="K54" s="132"/>
      <c r="L54" s="81" t="s">
        <v>199</v>
      </c>
      <c r="M54" s="140"/>
      <c r="N54" s="132"/>
      <c r="O54" s="112"/>
      <c r="P54" s="112"/>
      <c r="Q54" s="112"/>
    </row>
    <row r="55" spans="1:17" ht="12.75">
      <c r="A55" t="s">
        <v>182</v>
      </c>
      <c r="C55" s="61">
        <f>C54*8</f>
        <v>492</v>
      </c>
      <c r="D55" t="s">
        <v>17</v>
      </c>
      <c r="E55" s="112"/>
      <c r="F55" s="141"/>
      <c r="G55" s="230"/>
      <c r="H55" s="230"/>
      <c r="I55" s="226"/>
      <c r="J55" s="226"/>
      <c r="K55" s="141"/>
      <c r="L55" s="81" t="s">
        <v>199</v>
      </c>
      <c r="M55" s="230"/>
      <c r="N55" s="230"/>
      <c r="O55" s="112"/>
      <c r="P55" s="112"/>
      <c r="Q55" s="112"/>
    </row>
    <row r="56" spans="1:17" ht="12.75">
      <c r="A56" t="s">
        <v>183</v>
      </c>
      <c r="C56" s="61">
        <f>C55/4</f>
        <v>123</v>
      </c>
      <c r="D56" t="s">
        <v>30</v>
      </c>
      <c r="E56" s="112"/>
      <c r="F56" s="142"/>
      <c r="G56" s="225"/>
      <c r="H56" s="225"/>
      <c r="I56" s="226"/>
      <c r="J56" s="226"/>
      <c r="K56" s="141"/>
      <c r="L56" s="81" t="s">
        <v>199</v>
      </c>
      <c r="M56" s="142"/>
      <c r="N56" s="142"/>
      <c r="O56" s="112"/>
      <c r="P56" s="112"/>
      <c r="Q56" s="112"/>
    </row>
    <row r="57" spans="1:17" ht="12.75">
      <c r="A57" s="138" t="s">
        <v>184</v>
      </c>
      <c r="B57" s="138"/>
      <c r="C57" s="145">
        <f>C55+C56</f>
        <v>615</v>
      </c>
      <c r="D57" s="138" t="s">
        <v>30</v>
      </c>
      <c r="E57" s="112"/>
      <c r="F57" s="141"/>
      <c r="G57" s="144"/>
      <c r="H57" s="144"/>
      <c r="I57" s="226"/>
      <c r="J57" s="226"/>
      <c r="K57" s="141"/>
      <c r="L57" s="142"/>
      <c r="M57" s="142"/>
      <c r="N57" s="142"/>
      <c r="O57" s="227"/>
      <c r="P57" s="227"/>
      <c r="Q57" s="112"/>
    </row>
  </sheetData>
  <mergeCells count="10">
    <mergeCell ref="A48:B48"/>
    <mergeCell ref="M26:N26"/>
    <mergeCell ref="O26:P26"/>
    <mergeCell ref="G55:H55"/>
    <mergeCell ref="I55:J55"/>
    <mergeCell ref="M55:N55"/>
    <mergeCell ref="G56:H56"/>
    <mergeCell ref="I56:J56"/>
    <mergeCell ref="I57:J57"/>
    <mergeCell ref="O57:P57"/>
  </mergeCells>
  <printOptions/>
  <pageMargins left="0.75" right="0.43" top="1" bottom="1" header="0.5" footer="0.5"/>
  <pageSetup fitToHeight="1" fitToWidth="1" horizontalDpi="600" verticalDpi="600" orientation="landscape" scale="56" r:id="rId1"/>
  <headerFooter alignWithMargins="0">
    <oddHeader>&amp;C&amp;"Arial,Bold"&amp;14NCSX June 2007 ETC 
TABLE III - Fabrication and Assembly</oddHeader>
    <oddFooter>&amp;L&amp;F&amp;C          &amp;A&amp;R&amp;D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tabSelected="1" workbookViewId="0" topLeftCell="A1">
      <selection activeCell="B10" sqref="B10"/>
    </sheetView>
  </sheetViews>
  <sheetFormatPr defaultColWidth="9.140625" defaultRowHeight="12.75"/>
  <cols>
    <col min="1" max="1" width="4.8515625" style="0" customWidth="1"/>
    <col min="7" max="7" width="11.8515625" style="0" customWidth="1"/>
  </cols>
  <sheetData>
    <row r="1" s="6" customFormat="1" ht="20.25">
      <c r="A1" s="6" t="s">
        <v>22</v>
      </c>
    </row>
    <row r="2" s="6" customFormat="1" ht="20.25">
      <c r="A2" s="6" t="s">
        <v>23</v>
      </c>
    </row>
    <row r="3" s="6" customFormat="1" ht="20.25">
      <c r="A3" s="204" t="s">
        <v>235</v>
      </c>
    </row>
    <row r="4" s="6" customFormat="1" ht="20.25">
      <c r="A4" s="6" t="s">
        <v>24</v>
      </c>
    </row>
    <row r="5" s="6" customFormat="1" ht="20.25">
      <c r="A5" s="6" t="s">
        <v>193</v>
      </c>
    </row>
    <row r="6" s="6" customFormat="1" ht="20.25"/>
    <row r="7" spans="1:19" ht="12.75">
      <c r="A7" s="9"/>
      <c r="B7" s="9"/>
      <c r="C7" s="9"/>
      <c r="D7" s="9"/>
      <c r="E7" s="9"/>
      <c r="F7" s="9"/>
      <c r="G7" s="9"/>
      <c r="H7" s="9"/>
      <c r="I7" s="9"/>
      <c r="J7" s="9"/>
      <c r="K7" s="9"/>
      <c r="L7" s="9"/>
      <c r="M7" s="9"/>
      <c r="N7" s="9"/>
      <c r="O7" s="9"/>
      <c r="P7" s="9"/>
      <c r="Q7" s="9"/>
      <c r="R7" s="9"/>
      <c r="S7" s="9"/>
    </row>
    <row r="8" ht="15.75">
      <c r="A8" s="10" t="s">
        <v>6</v>
      </c>
    </row>
    <row r="9" spans="1:19" ht="26.25">
      <c r="A9" s="10"/>
      <c r="D9" s="12" t="s">
        <v>8</v>
      </c>
      <c r="E9" s="12" t="s">
        <v>9</v>
      </c>
      <c r="F9" s="12" t="s">
        <v>10</v>
      </c>
      <c r="G9" s="14" t="s">
        <v>201</v>
      </c>
      <c r="H9" s="13" t="s">
        <v>194</v>
      </c>
      <c r="I9" s="3"/>
      <c r="J9" s="3"/>
      <c r="K9" s="3"/>
      <c r="L9" s="3"/>
      <c r="M9" s="3"/>
      <c r="N9" s="3"/>
      <c r="O9" s="3"/>
      <c r="P9" s="3"/>
      <c r="Q9" s="3"/>
      <c r="R9" s="3"/>
      <c r="S9" s="3"/>
    </row>
    <row r="10" spans="2:12" ht="12.75">
      <c r="B10" s="1" t="s">
        <v>7</v>
      </c>
      <c r="D10" s="29" t="s">
        <v>202</v>
      </c>
      <c r="E10" s="29"/>
      <c r="F10" s="5"/>
      <c r="G10" s="5"/>
      <c r="H10" s="1" t="s">
        <v>204</v>
      </c>
      <c r="L10" s="1"/>
    </row>
    <row r="11" spans="4:12" ht="12.75">
      <c r="D11" s="5"/>
      <c r="E11" s="5"/>
      <c r="F11" s="5"/>
      <c r="G11" s="184" t="s">
        <v>203</v>
      </c>
      <c r="L11" s="1"/>
    </row>
    <row r="12" spans="2:12" ht="12.75">
      <c r="B12" s="1" t="s">
        <v>195</v>
      </c>
      <c r="D12" s="5"/>
      <c r="E12" s="5"/>
      <c r="F12" s="29" t="s">
        <v>202</v>
      </c>
      <c r="G12" s="29"/>
      <c r="H12" s="1" t="s">
        <v>205</v>
      </c>
      <c r="L12" s="1"/>
    </row>
    <row r="13" spans="2:12" ht="12.75">
      <c r="B13" s="1"/>
      <c r="D13" s="5"/>
      <c r="E13" s="5"/>
      <c r="F13" s="29"/>
      <c r="G13" s="29"/>
      <c r="L13" s="1"/>
    </row>
    <row r="14" s="165" customFormat="1" ht="29.25" customHeight="1">
      <c r="B14" s="166" t="s">
        <v>196</v>
      </c>
    </row>
    <row r="15" spans="4:7" s="1" customFormat="1" ht="12.75">
      <c r="D15" s="29"/>
      <c r="E15" s="29"/>
      <c r="F15" s="29"/>
      <c r="G15" s="29"/>
    </row>
    <row r="16" spans="1:7" s="1" customFormat="1" ht="12.75">
      <c r="A16" s="191" t="s">
        <v>212</v>
      </c>
      <c r="D16" s="29"/>
      <c r="E16" s="29"/>
      <c r="F16" s="29"/>
      <c r="G16" s="29"/>
    </row>
    <row r="17" s="165" customFormat="1" ht="12.75" customHeight="1">
      <c r="B17" s="166"/>
    </row>
    <row r="18" spans="1:20" ht="12.75">
      <c r="A18" s="9"/>
      <c r="B18" s="9"/>
      <c r="C18" s="9"/>
      <c r="D18" s="9"/>
      <c r="E18" s="9"/>
      <c r="F18" s="9"/>
      <c r="G18" s="9"/>
      <c r="H18" s="9"/>
      <c r="I18" s="9"/>
      <c r="J18" s="9"/>
      <c r="K18" s="9"/>
      <c r="L18" s="9"/>
      <c r="M18" s="9"/>
      <c r="N18" s="9"/>
      <c r="O18" s="9"/>
      <c r="P18" s="9"/>
      <c r="Q18" s="9"/>
      <c r="R18" s="9"/>
      <c r="S18" s="9"/>
      <c r="T18" s="9"/>
    </row>
    <row r="19" s="41" customFormat="1" ht="12.75">
      <c r="A19" s="11" t="s">
        <v>211</v>
      </c>
    </row>
    <row r="20" spans="6:17" s="193" customFormat="1" ht="12.75">
      <c r="F20" s="194"/>
      <c r="G20" s="194"/>
      <c r="N20" s="231" t="s">
        <v>213</v>
      </c>
      <c r="O20" s="231"/>
      <c r="P20" s="195" t="s">
        <v>214</v>
      </c>
      <c r="Q20" s="196"/>
    </row>
    <row r="21" spans="1:17" s="197" customFormat="1" ht="38.25">
      <c r="A21" s="197" t="s">
        <v>215</v>
      </c>
      <c r="B21" s="232" t="s">
        <v>216</v>
      </c>
      <c r="C21" s="232"/>
      <c r="D21" s="232"/>
      <c r="E21" s="232"/>
      <c r="F21" s="232"/>
      <c r="G21" s="198" t="s">
        <v>217</v>
      </c>
      <c r="H21" s="232" t="s">
        <v>218</v>
      </c>
      <c r="I21" s="232"/>
      <c r="J21" s="232"/>
      <c r="K21" s="232" t="s">
        <v>219</v>
      </c>
      <c r="L21" s="232"/>
      <c r="M21" s="232"/>
      <c r="N21" s="197" t="s">
        <v>10</v>
      </c>
      <c r="O21" s="197" t="s">
        <v>8</v>
      </c>
      <c r="P21" s="197" t="s">
        <v>10</v>
      </c>
      <c r="Q21" s="197" t="s">
        <v>8</v>
      </c>
    </row>
    <row r="22" spans="1:13" s="201" customFormat="1" ht="12.75">
      <c r="A22" s="199"/>
      <c r="B22" s="234"/>
      <c r="C22" s="234"/>
      <c r="D22" s="234"/>
      <c r="E22" s="234"/>
      <c r="F22" s="234"/>
      <c r="G22" s="200"/>
      <c r="H22" s="235"/>
      <c r="I22" s="235"/>
      <c r="J22" s="235"/>
      <c r="K22" s="235"/>
      <c r="L22" s="235"/>
      <c r="M22" s="235"/>
    </row>
    <row r="23" spans="1:8" ht="12.75">
      <c r="A23" s="1" t="s">
        <v>206</v>
      </c>
      <c r="E23" s="5"/>
      <c r="F23" s="5"/>
      <c r="G23" s="5"/>
      <c r="H23" s="5"/>
    </row>
    <row r="24" spans="2:13" s="201" customFormat="1" ht="12.75">
      <c r="B24" s="235"/>
      <c r="C24" s="235"/>
      <c r="D24" s="235"/>
      <c r="E24" s="235"/>
      <c r="F24" s="235"/>
      <c r="G24" s="200"/>
      <c r="H24" s="235"/>
      <c r="I24" s="235"/>
      <c r="J24" s="235"/>
      <c r="K24" s="235"/>
      <c r="L24" s="235"/>
      <c r="M24" s="235"/>
    </row>
    <row r="25" spans="2:13" s="202" customFormat="1" ht="12.75">
      <c r="B25" s="233"/>
      <c r="C25" s="233"/>
      <c r="D25" s="233"/>
      <c r="E25" s="233"/>
      <c r="F25" s="233"/>
      <c r="G25" s="203"/>
      <c r="H25" s="233"/>
      <c r="I25" s="233"/>
      <c r="J25" s="233"/>
      <c r="K25" s="233"/>
      <c r="L25" s="233"/>
      <c r="M25" s="233"/>
    </row>
    <row r="26" spans="5:8" ht="12.75">
      <c r="E26" s="5"/>
      <c r="F26" s="5"/>
      <c r="G26" s="5"/>
      <c r="H26" s="5"/>
    </row>
    <row r="27" spans="1:8" s="1" customFormat="1" ht="12.75">
      <c r="A27" s="1" t="s">
        <v>92</v>
      </c>
      <c r="E27" s="29"/>
      <c r="F27" s="29"/>
      <c r="G27" s="29"/>
      <c r="H27" s="29"/>
    </row>
    <row r="28" spans="1:8" s="1" customFormat="1" ht="12.75">
      <c r="A28" s="1" t="s">
        <v>220</v>
      </c>
      <c r="B28" s="1" t="s">
        <v>221</v>
      </c>
      <c r="E28" s="29"/>
      <c r="F28" s="29"/>
      <c r="G28" s="29"/>
      <c r="H28" s="29"/>
    </row>
    <row r="29" spans="2:8" s="1" customFormat="1" ht="12.75">
      <c r="B29" s="1" t="s">
        <v>222</v>
      </c>
      <c r="E29" s="29"/>
      <c r="F29" s="29"/>
      <c r="G29" s="29"/>
      <c r="H29" s="29"/>
    </row>
    <row r="30" spans="1:8" s="1" customFormat="1" ht="12.75">
      <c r="A30" s="1" t="s">
        <v>223</v>
      </c>
      <c r="B30" s="1" t="s">
        <v>224</v>
      </c>
      <c r="E30" s="29"/>
      <c r="F30" s="29"/>
      <c r="G30" s="29"/>
      <c r="H30" s="29"/>
    </row>
    <row r="31" spans="2:8" s="1" customFormat="1" ht="12.75">
      <c r="B31" s="1" t="s">
        <v>225</v>
      </c>
      <c r="E31" s="29"/>
      <c r="F31" s="29"/>
      <c r="G31" s="29"/>
      <c r="H31" s="29"/>
    </row>
    <row r="32" s="1" customFormat="1" ht="12.75">
      <c r="B32" s="1" t="s">
        <v>226</v>
      </c>
    </row>
    <row r="33" spans="1:2" s="1" customFormat="1" ht="12.75">
      <c r="A33" s="1" t="s">
        <v>227</v>
      </c>
      <c r="B33" s="1" t="s">
        <v>228</v>
      </c>
    </row>
    <row r="34" s="1" customFormat="1" ht="12.75">
      <c r="B34" s="1" t="s">
        <v>229</v>
      </c>
    </row>
    <row r="35" spans="1:2" s="1" customFormat="1" ht="12.75">
      <c r="A35" s="1" t="s">
        <v>230</v>
      </c>
      <c r="B35" s="1" t="s">
        <v>231</v>
      </c>
    </row>
    <row r="36" s="1" customFormat="1" ht="12.75">
      <c r="B36" s="1" t="s">
        <v>232</v>
      </c>
    </row>
    <row r="37" spans="5:8" ht="12.75">
      <c r="E37" s="5"/>
      <c r="F37" s="5"/>
      <c r="G37" s="5"/>
      <c r="H37" s="5"/>
    </row>
    <row r="38" spans="5:8" ht="12.75">
      <c r="E38" s="5"/>
      <c r="F38" s="5"/>
      <c r="G38" s="5"/>
      <c r="H38" s="5"/>
    </row>
    <row r="39" spans="5:8" ht="12.75">
      <c r="E39" s="5"/>
      <c r="F39" s="5"/>
      <c r="G39" s="5"/>
      <c r="H39" s="5"/>
    </row>
    <row r="40" spans="5:8" ht="12.75">
      <c r="E40" s="5"/>
      <c r="F40" s="5"/>
      <c r="G40" s="5"/>
      <c r="H40" s="5"/>
    </row>
    <row r="41" spans="5:8" ht="12.75">
      <c r="E41" s="5"/>
      <c r="F41" s="5"/>
      <c r="G41" s="5"/>
      <c r="H41" s="5"/>
    </row>
    <row r="42" spans="5:8" ht="12.75">
      <c r="E42" s="5"/>
      <c r="F42" s="5"/>
      <c r="G42" s="5"/>
      <c r="H42" s="5"/>
    </row>
  </sheetData>
  <mergeCells count="13">
    <mergeCell ref="B25:F25"/>
    <mergeCell ref="H25:J25"/>
    <mergeCell ref="K25:M25"/>
    <mergeCell ref="B22:F22"/>
    <mergeCell ref="H22:J22"/>
    <mergeCell ref="K22:M22"/>
    <mergeCell ref="B24:F24"/>
    <mergeCell ref="H24:J24"/>
    <mergeCell ref="K24:M24"/>
    <mergeCell ref="N20:O20"/>
    <mergeCell ref="B21:F21"/>
    <mergeCell ref="H21:J21"/>
    <mergeCell ref="K21:M21"/>
  </mergeCells>
  <printOptions/>
  <pageMargins left="0.75" right="0.43" top="1" bottom="1" header="0.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2007-06-29T19:18:34Z</cp:lastPrinted>
  <dcterms:created xsi:type="dcterms:W3CDTF">2001-10-24T18:11:20Z</dcterms:created>
  <dcterms:modified xsi:type="dcterms:W3CDTF">2007-06-29T19:18:49Z</dcterms:modified>
  <cp:category/>
  <cp:version/>
  <cp:contentType/>
  <cp:contentStatus/>
</cp:coreProperties>
</file>