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23130" windowHeight="14490" activeTab="4"/>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0">'Tab 0 Approval Form'!$A$1:$B$32</definedName>
    <definedName name="_xlnm.Print_Area" localSheetId="1">'Table I - Dsn Labor'!$A$8:$Y$56</definedName>
    <definedName name="_xlnm.Print_Area" localSheetId="2">'Table II - M&amp;S'!$A$8:$M$169</definedName>
    <definedName name="_xlnm.Print_Area" localSheetId="3">'Table III Fab &amp; Assy'!$A$8:$L$22</definedName>
    <definedName name="_xlnm.Print_Titles" localSheetId="1">'Table I - Dsn Labor'!$1:$7</definedName>
    <definedName name="_xlnm.Print_Titles" localSheetId="2">'Table II - M&amp;S'!$1:$7</definedName>
    <definedName name="_xlnm.Print_Titles" localSheetId="3">'Table III Fab &amp; Assy'!$1:$7</definedName>
  </definedNames>
  <calcPr calcMode="manual" fullCalcOnLoad="1"/>
</workbook>
</file>

<file path=xl/sharedStrings.xml><?xml version="1.0" encoding="utf-8"?>
<sst xmlns="http://schemas.openxmlformats.org/spreadsheetml/2006/main" count="418" uniqueCount="236">
  <si>
    <t>EAEM</t>
  </si>
  <si>
    <t>Description:</t>
  </si>
  <si>
    <t>EMTB</t>
  </si>
  <si>
    <t>EMEM</t>
  </si>
  <si>
    <t>Basis of Estimate</t>
  </si>
  <si>
    <t>ECEM</t>
  </si>
  <si>
    <t>EEEM</t>
  </si>
  <si>
    <t>EMSM</t>
  </si>
  <si>
    <t>Uncertainty of the Estimate</t>
  </si>
  <si>
    <t>Design Maturity</t>
  </si>
  <si>
    <t>High</t>
  </si>
  <si>
    <t>Medium</t>
  </si>
  <si>
    <t>Low</t>
  </si>
  <si>
    <t>HOURS</t>
  </si>
  <si>
    <t>Task ID</t>
  </si>
  <si>
    <t>EMSB</t>
  </si>
  <si>
    <t>EESM</t>
  </si>
  <si>
    <t>EESB</t>
  </si>
  <si>
    <t>EETB</t>
  </si>
  <si>
    <t>ECSB</t>
  </si>
  <si>
    <t>ECTB</t>
  </si>
  <si>
    <t>ORNL EM</t>
  </si>
  <si>
    <t>ORNL DSN</t>
  </si>
  <si>
    <t>Hours</t>
  </si>
  <si>
    <t>Fabrication and Assembly</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</si>
  <si>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</si>
  <si>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Pro-E models (avg)</t>
  </si>
  <si>
    <t>hrs/model</t>
  </si>
  <si>
    <t xml:space="preserve">assy dwgs </t>
  </si>
  <si>
    <t>hrs/dwg</t>
  </si>
  <si>
    <t>Detail drawings</t>
  </si>
  <si>
    <t>installation dwg</t>
  </si>
  <si>
    <t>cooling schematic</t>
  </si>
  <si>
    <t>electrical schematic</t>
  </si>
  <si>
    <t>I&amp;C schematic</t>
  </si>
  <si>
    <t>stress analysis</t>
  </si>
  <si>
    <t>hrs/calc</t>
  </si>
  <si>
    <t>thermal analysis</t>
  </si>
  <si>
    <t>special analysis (electromagnetics)</t>
  </si>
  <si>
    <t>hrs/spec</t>
  </si>
  <si>
    <t>preliminary and final design reviews</t>
  </si>
  <si>
    <t>hrs/rev</t>
  </si>
  <si>
    <t>meetings/reporting/presentations</t>
  </si>
  <si>
    <t xml:space="preserve">Title III </t>
  </si>
  <si>
    <t>Disposition of deviation requests and non-conformances</t>
  </si>
  <si>
    <t>As-built drawings</t>
  </si>
  <si>
    <t>Notes and worksheets</t>
  </si>
  <si>
    <t>total</t>
  </si>
  <si>
    <t>Pro-E models</t>
  </si>
  <si>
    <t>assy dwgs</t>
  </si>
  <si>
    <t>special analysis</t>
  </si>
  <si>
    <t>procurement specifications</t>
  </si>
  <si>
    <t>Title I an II Design</t>
  </si>
  <si>
    <t>Number of Units</t>
  </si>
  <si>
    <t>Multiplier</t>
  </si>
  <si>
    <t>Unit</t>
  </si>
  <si>
    <t>% of tot hrs</t>
  </si>
  <si>
    <t>Subtotal Title I &amp; II Design</t>
  </si>
  <si>
    <t>hrs per</t>
  </si>
  <si>
    <t>ORNOL RM</t>
  </si>
  <si>
    <t>Based on recent experience on NCSX</t>
  </si>
  <si>
    <t>Subtotal Title III Design</t>
  </si>
  <si>
    <t>Assumptions:</t>
  </si>
  <si>
    <t>outside engr rate =</t>
  </si>
  <si>
    <t>$ per hour</t>
  </si>
  <si>
    <t>outside fab rate =</t>
  </si>
  <si>
    <t>outside inspection/technician rate =</t>
  </si>
  <si>
    <t>Purchased parts:</t>
  </si>
  <si>
    <t>subtotal, purchased parts</t>
  </si>
  <si>
    <t>ft</t>
  </si>
  <si>
    <t>PF3</t>
  </si>
  <si>
    <t>PF4</t>
  </si>
  <si>
    <t>PF5</t>
  </si>
  <si>
    <t>PF6</t>
  </si>
  <si>
    <t>ea</t>
  </si>
  <si>
    <t>WBS Number: 162</t>
  </si>
  <si>
    <t>Job Title:  Coil Electrical Leads</t>
  </si>
  <si>
    <t>PF Coil leads</t>
  </si>
  <si>
    <t>coils at 10, 70, 130, 190, 250, 310 degrees</t>
  </si>
  <si>
    <t>coils at 30, 90, 150, 210, 270, 330 degrees</t>
  </si>
  <si>
    <t>coils at 50, 110, 170, 230, 290, 350 degrees</t>
  </si>
  <si>
    <t>PF1-2</t>
  </si>
  <si>
    <t>coils at 0, 120, 240,  degrees, top and bottom</t>
  </si>
  <si>
    <t>coils at 60, 180, 300 degrees Top and bottom</t>
  </si>
  <si>
    <t>Outer perimeter coils</t>
  </si>
  <si>
    <t>coil 1 at 10, 70, 130, 190, 250, 310 degrees</t>
  </si>
  <si>
    <t>coil 2  at 30, 90, 150, 210, 270, 330 degrees</t>
  </si>
  <si>
    <t>coil 3 at 50, 110, 170, 230, 290, 350 degrees</t>
  </si>
  <si>
    <t>thermal transition  box</t>
  </si>
  <si>
    <t>leads modeled to create drawings, reserve space in assembly</t>
  </si>
  <si>
    <t>one assembly for each circuit</t>
  </si>
  <si>
    <t>drawings for lead length, mounting details</t>
  </si>
  <si>
    <t>one installation dwg for each cable</t>
  </si>
  <si>
    <t>one cooling schematic for all leads</t>
  </si>
  <si>
    <t>one schematic for each circuit</t>
  </si>
  <si>
    <t>part of WBS 163</t>
  </si>
  <si>
    <t>one analysis to check temp rise, cooling</t>
  </si>
  <si>
    <t>one analysis for field error determination</t>
  </si>
  <si>
    <t>one specification for leads, all carry the same current, will have the same terminations, only the lengths are different</t>
  </si>
  <si>
    <t>one review for all coil leads</t>
  </si>
  <si>
    <t>Procuremnt Specifications</t>
  </si>
  <si>
    <t>vendor inspection &amp; oversight</t>
  </si>
  <si>
    <t>In-House fab/assy oversight &amp; inspection</t>
  </si>
  <si>
    <t>hrs/wk</t>
  </si>
  <si>
    <t>EASM</t>
  </si>
  <si>
    <t>TOTAL MATERIAL COST =</t>
  </si>
  <si>
    <t>set of cables</t>
  </si>
  <si>
    <t>misc attachment hardware</t>
  </si>
  <si>
    <t xml:space="preserve"> @10$/ft</t>
  </si>
  <si>
    <t>thermal transition box material</t>
  </si>
  <si>
    <t>Lead bundles consist of six, 250 MCM cable with teflon sleeve.</t>
  </si>
  <si>
    <t>Lead ends are cooled by bleed liquid nitrogen supplied by the coil coolant header (WBS 161)</t>
  </si>
  <si>
    <t xml:space="preserve">Leads connect from coil terminals to buswork at bottom of machine.  </t>
  </si>
  <si>
    <t>Each coil is connected separately except PF1 and PF2, which are connected in series within the central solenoid assembly</t>
  </si>
  <si>
    <t>Purchased materials for in-house fabrication and sub-assembly</t>
  </si>
  <si>
    <t>None required</t>
  </si>
  <si>
    <t>subtotal purchased materials</t>
  </si>
  <si>
    <t>Worksheet, TF Coils:</t>
  </si>
  <si>
    <t>Lead cost, TF Coils</t>
  </si>
  <si>
    <t>Terminations,assembly</t>
  </si>
  <si>
    <t>Cable with teflon insulation, reinforced teflon outer jacket</t>
  </si>
  <si>
    <t>per foot</t>
  </si>
  <si>
    <t>Total number of cables</t>
  </si>
  <si>
    <t>Total length of cables</t>
  </si>
  <si>
    <t>Total cable cost</t>
  </si>
  <si>
    <t>Geometry</t>
  </si>
  <si>
    <t>radius of vertical runs</t>
  </si>
  <si>
    <t>height of upper terminals</t>
  </si>
  <si>
    <t>height of lower terminals</t>
  </si>
  <si>
    <t>Lengths</t>
  </si>
  <si>
    <t>terminal radius</t>
  </si>
  <si>
    <t>height from floor</t>
  </si>
  <si>
    <t>cable length</t>
  </si>
  <si>
    <t>(m)</t>
  </si>
  <si>
    <t>(ft)</t>
  </si>
  <si>
    <t>coils at 10,  130,  250 degrees</t>
  </si>
  <si>
    <t>coils at 70, 190, 310 degrees</t>
  </si>
  <si>
    <t>coils at 30, 150, 270 degrees</t>
  </si>
  <si>
    <t>coils at 90, 210, 330 degrees</t>
  </si>
  <si>
    <t>coils at 50, 170,  290 degrees</t>
  </si>
  <si>
    <t>coils at 110, 230, 350 degrees</t>
  </si>
  <si>
    <t>Subtotals</t>
  </si>
  <si>
    <t>Total length</t>
  </si>
  <si>
    <t>25% extra for bends, offsets</t>
  </si>
  <si>
    <t>Total procured length</t>
  </si>
  <si>
    <t>Avg length per cable</t>
  </si>
  <si>
    <t>Worksheet, PF Coils:</t>
  </si>
  <si>
    <t>Lead cost, PF Coils</t>
  </si>
  <si>
    <t>height of upper runs</t>
  </si>
  <si>
    <t>height of connection to buswork</t>
  </si>
  <si>
    <t xml:space="preserve">height from midplane </t>
  </si>
  <si>
    <t>top length</t>
  </si>
  <si>
    <t>bottom length</t>
  </si>
  <si>
    <t>TF Coils</t>
  </si>
  <si>
    <t>PF1, PF2, connected in series as assy</t>
  </si>
  <si>
    <t xml:space="preserve">External Trim Coils </t>
  </si>
  <si>
    <t>Mod Coils</t>
  </si>
  <si>
    <t>20% extra for bends, toroidal offsets</t>
  </si>
  <si>
    <t>Worksheet, Error field correction coil leads:</t>
  </si>
  <si>
    <t>Lead cost, Error field coils</t>
  </si>
  <si>
    <t>coils at 0 degrees, top and bottom</t>
  </si>
  <si>
    <t>Worksheet, Mod coils:</t>
  </si>
  <si>
    <t>Lead cost for modular coils</t>
  </si>
  <si>
    <t>Worksheet, lead thermal transition box</t>
  </si>
  <si>
    <t>66 leads, 11 to a box</t>
  </si>
  <si>
    <t>size</t>
  </si>
  <si>
    <t>(in)</t>
  </si>
  <si>
    <t>number reqd</t>
  </si>
  <si>
    <t>cost ea</t>
  </si>
  <si>
    <t>sheet material, foil backed insul. foam</t>
  </si>
  <si>
    <t>1 x 48 x 96</t>
  </si>
  <si>
    <t>end seals</t>
  </si>
  <si>
    <t>1" tube x 6"</t>
  </si>
  <si>
    <t>cryo epoxy</t>
  </si>
  <si>
    <t>.5 lb</t>
  </si>
  <si>
    <t>misc mount hardware, ss base frame</t>
  </si>
  <si>
    <t>foam caulk</t>
  </si>
  <si>
    <t xml:space="preserve">16 oz </t>
  </si>
  <si>
    <t>acryic sheet window</t>
  </si>
  <si>
    <t>3/8" x 12 x 24</t>
  </si>
  <si>
    <t>assembly</t>
  </si>
  <si>
    <t>40 hr each=</t>
  </si>
  <si>
    <t>each</t>
  </si>
  <si>
    <t>number required for test floor</t>
  </si>
  <si>
    <t>This effort covers all coil leads that connect the  coil terminals to the buswork at the boundary of the cryostat.  The lead cables are all the same except for length, and will be procured from a qualified vendor.  All installation will be performed as pa</t>
  </si>
  <si>
    <t>No local fab or assembly is anticipated for the Coil leads.  Installation is part of WBS 7.</t>
  </si>
  <si>
    <t>WBS Title:  Coil Electrical Leads</t>
  </si>
  <si>
    <t>Based on recent experiences on NCSX and UT work being done at MDL</t>
  </si>
  <si>
    <t>NCSX Work Approval Form (WAF)</t>
  </si>
  <si>
    <t>Job Manager: Paul Goranson</t>
  </si>
  <si>
    <t>Schedule:</t>
  </si>
  <si>
    <t>See Attached</t>
  </si>
  <si>
    <t>Approvals:</t>
  </si>
  <si>
    <t>____________________________________                     ___________________</t>
  </si>
  <si>
    <t>Project Manager                                                                   Date</t>
  </si>
  <si>
    <t xml:space="preserve">This WBS element consists of the design and fabrication of the coil electrical leads inside the cryostat which then connect the coils to the power supply bus or cables outside the cryostat.  </t>
  </si>
  <si>
    <t>Comments/Other Considerations</t>
  </si>
  <si>
    <t>Design Complexity</t>
  </si>
  <si>
    <t>Other Comments:</t>
  </si>
  <si>
    <t>Uncertainty Range (%)</t>
  </si>
  <si>
    <t>See Worksheet below - based on recent experience at MDL</t>
  </si>
  <si>
    <t>X</t>
  </si>
  <si>
    <t>Design well established based on previous devices</t>
  </si>
  <si>
    <t>-5%/+10%</t>
  </si>
  <si>
    <t>Standard Components</t>
  </si>
  <si>
    <t>NONE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</si>
  <si>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</si>
  <si>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</si>
  <si>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</si>
  <si>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</si>
  <si>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</si>
  <si>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</si>
  <si>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</si>
  <si>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</si>
  <si>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</si>
  <si>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</si>
  <si>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</si>
  <si>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</si>
  <si>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</si>
  <si>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</si>
  <si>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</si>
  <si>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</si>
  <si>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</si>
  <si>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</si>
  <si>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</si>
  <si>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</si>
  <si>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</si>
  <si>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</si>
  <si>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</si>
  <si>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</si>
  <si>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</si>
  <si>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</si>
  <si>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</si>
  <si>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 Number:  1601-162</t>
  </si>
  <si>
    <t>Total M&amp;S</t>
  </si>
  <si>
    <t>Total hrs for fab</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</si>
</sst>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_(* #,##0.000_);_(* \(#,##0.000\);_(* &quot;-&quot;??_);_(@_)"/>
    <numFmt numFmtId="184" formatCode="_(* #,##0.000_);_(* \(#,##0.000\);_(* &quot;-&quot;???_);_(@_)"/>
    <numFmt numFmtId="185" formatCode="&quot;$&quot;#,##0\K"/>
    <numFmt numFmtId="186" formatCode="&quot;Yes&quot;;&quot;Yes&quot;;&quot;No&quot;"/>
    <numFmt numFmtId="187" formatCode="&quot;True&quot;;&quot;True&quot;;&quot;False&quot;"/>
    <numFmt numFmtId="188" formatCode="&quot;On&quot;;&quot;On&quot;;&quot;Off&quot;"/>
    <numFmt numFmtId="189" formatCode="[$€-2]\ #,##0.00_);[Red]\([$€-2]\ #,##0.00\)"/>
    <numFmt numFmtId="190" formatCode="&quot;$&quot;#,##0.0\K"/>
    <numFmt numFmtId="191" formatCode="[$-409]d\-mmm\-yyyy;@"/>
    <numFmt numFmtId="192" formatCode="m/d/yy;@"/>
  </numFmts>
  <fonts count="28">
    <font>
      <sz val="10"/>
      <name val="Arial"/>
      <family val="0"/>
    </font>
    <font>
      <b/>
      <sz val="12"/>
      <name val="Arial"/>
      <family val="2"/>
    </font>
    <font>
      <b/>
      <sz val="10"/>
      <name val="Arial"/>
      <family val="2"/>
    </font>
    <font>
      <u val="single"/>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i/>
      <sz val="10"/>
      <name val="Arial"/>
      <family val="2"/>
    </font>
    <font>
      <sz val="16"/>
      <name val="Arial"/>
      <family val="0"/>
    </font>
    <font>
      <sz val="14"/>
      <color indexed="10"/>
      <name val="Arial"/>
      <family val="0"/>
    </font>
    <font>
      <u val="singleAccounting"/>
      <sz val="10"/>
      <name val="Arial"/>
      <family val="0"/>
    </font>
    <font>
      <u val="single"/>
      <sz val="12.5"/>
      <color indexed="61"/>
      <name val="Arial"/>
      <family val="0"/>
    </font>
    <font>
      <u val="single"/>
      <sz val="12.5"/>
      <color indexed="12"/>
      <name val="Arial"/>
      <family val="0"/>
    </font>
    <font>
      <b/>
      <u val="single"/>
      <sz val="16"/>
      <name val="Arial"/>
      <family val="2"/>
    </font>
    <font>
      <b/>
      <sz val="12"/>
      <color indexed="10"/>
      <name val="Arial"/>
      <family val="2"/>
    </font>
    <font>
      <b/>
      <i/>
      <sz val="10"/>
      <name val="Arial"/>
      <family val="2"/>
    </font>
    <font>
      <b/>
      <sz val="10"/>
      <color indexed="10"/>
      <name val="Arial"/>
      <family val="2"/>
    </font>
  </fonts>
  <fills count="7">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80">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2" fillId="0" borderId="1" xfId="0" applyFont="1" applyBorder="1" applyAlignment="1">
      <alignment horizontal="centerContinuous"/>
    </xf>
    <xf numFmtId="0" fontId="13" fillId="0" borderId="2" xfId="0" applyFont="1" applyBorder="1" applyAlignment="1">
      <alignment horizontal="centerContinuous"/>
    </xf>
    <xf numFmtId="0" fontId="11" fillId="0" borderId="1" xfId="0" applyFont="1" applyBorder="1" applyAlignment="1">
      <alignment horizontal="centerContinuous"/>
    </xf>
    <xf numFmtId="0" fontId="11" fillId="2" borderId="0" xfId="0" applyFont="1" applyFill="1" applyAlignment="1">
      <alignment/>
    </xf>
    <xf numFmtId="0" fontId="0" fillId="0" borderId="0" xfId="0"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center" wrapText="1"/>
    </xf>
    <xf numFmtId="0" fontId="11" fillId="0" borderId="0" xfId="0" applyFont="1" applyAlignment="1">
      <alignment/>
    </xf>
    <xf numFmtId="0" fontId="14" fillId="0" borderId="3" xfId="0" applyFont="1" applyFill="1" applyBorder="1" applyAlignment="1">
      <alignment textRotation="90" wrapText="1"/>
    </xf>
    <xf numFmtId="0" fontId="14" fillId="0" borderId="4" xfId="0" applyFont="1" applyFill="1" applyBorder="1" applyAlignment="1">
      <alignment textRotation="90" wrapText="1"/>
    </xf>
    <xf numFmtId="0" fontId="8" fillId="0" borderId="4"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center"/>
    </xf>
    <xf numFmtId="0" fontId="9"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5" fillId="3" borderId="0" xfId="0" applyFont="1" applyFill="1" applyAlignment="1">
      <alignment horizontal="center"/>
    </xf>
    <xf numFmtId="0" fontId="7" fillId="3"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Font="1" applyAlignment="1">
      <alignment horizontal="center" wrapText="1"/>
    </xf>
    <xf numFmtId="0" fontId="0" fillId="0" borderId="0" xfId="0" applyAlignment="1">
      <alignment wrapText="1"/>
    </xf>
    <xf numFmtId="0" fontId="17" fillId="0" borderId="0" xfId="0" applyFont="1" applyAlignment="1">
      <alignment horizontal="center"/>
    </xf>
    <xf numFmtId="0" fontId="0" fillId="0" borderId="0" xfId="0" applyFont="1" applyAlignment="1">
      <alignment horizontal="center"/>
    </xf>
    <xf numFmtId="9" fontId="17" fillId="0" borderId="0" xfId="0" applyNumberFormat="1" applyFont="1" applyAlignment="1">
      <alignment horizontal="center"/>
    </xf>
    <xf numFmtId="0" fontId="18" fillId="0" borderId="0" xfId="0" applyFont="1" applyAlignment="1">
      <alignment horizontal="right"/>
    </xf>
    <xf numFmtId="0" fontId="0" fillId="0" borderId="0" xfId="0" applyAlignment="1">
      <alignment textRotation="90" wrapText="1"/>
    </xf>
    <xf numFmtId="9" fontId="0" fillId="0" borderId="0" xfId="0" applyNumberFormat="1" applyAlignment="1">
      <alignment/>
    </xf>
    <xf numFmtId="0" fontId="2" fillId="0" borderId="0" xfId="0" applyFont="1" applyAlignment="1">
      <alignment horizontal="left" vertical="top" wrapText="1"/>
    </xf>
    <xf numFmtId="0" fontId="0" fillId="0" borderId="0" xfId="0" applyAlignment="1">
      <alignment/>
    </xf>
    <xf numFmtId="0" fontId="0" fillId="0" borderId="5" xfId="0" applyFont="1" applyBorder="1" applyAlignment="1">
      <alignment horizontal="centerContinuous" wrapText="1"/>
    </xf>
    <xf numFmtId="0" fontId="2" fillId="0" borderId="6" xfId="0" applyFont="1" applyBorder="1" applyAlignment="1">
      <alignment horizontal="centerContinuous" wrapText="1"/>
    </xf>
    <xf numFmtId="0" fontId="2" fillId="0" borderId="5" xfId="0" applyFont="1" applyBorder="1" applyAlignment="1">
      <alignment horizontal="center" wrapText="1"/>
    </xf>
    <xf numFmtId="0" fontId="0" fillId="0" borderId="0" xfId="0" applyFont="1" applyAlignment="1">
      <alignment horizontal="right"/>
    </xf>
    <xf numFmtId="1" fontId="0" fillId="2" borderId="0" xfId="0" applyNumberFormat="1" applyFont="1" applyFill="1" applyAlignment="1">
      <alignment/>
    </xf>
    <xf numFmtId="0" fontId="16"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0" fontId="0" fillId="0" borderId="0" xfId="0" applyAlignment="1">
      <alignment horizontal="left"/>
    </xf>
    <xf numFmtId="0" fontId="17" fillId="0" borderId="0" xfId="0" applyFont="1" applyAlignment="1">
      <alignment/>
    </xf>
    <xf numFmtId="166" fontId="0" fillId="0" borderId="0" xfId="0" applyNumberFormat="1" applyAlignment="1">
      <alignment/>
    </xf>
    <xf numFmtId="0" fontId="0" fillId="0" borderId="0" xfId="0" applyAlignment="1">
      <alignment horizontal="center" textRotation="90" wrapText="1"/>
    </xf>
    <xf numFmtId="166" fontId="0" fillId="0" borderId="0" xfId="0" applyNumberFormat="1" applyBorder="1" applyAlignment="1">
      <alignment/>
    </xf>
    <xf numFmtId="0" fontId="0" fillId="0" borderId="0" xfId="0" applyBorder="1" applyAlignment="1">
      <alignment/>
    </xf>
    <xf numFmtId="0" fontId="0" fillId="0" borderId="7" xfId="0" applyBorder="1" applyAlignment="1">
      <alignment/>
    </xf>
    <xf numFmtId="166" fontId="3" fillId="0" borderId="0" xfId="0" applyNumberFormat="1" applyFont="1" applyBorder="1" applyAlignment="1">
      <alignment/>
    </xf>
    <xf numFmtId="0" fontId="7" fillId="0" borderId="0" xfId="0" applyFont="1" applyFill="1" applyAlignment="1">
      <alignment horizontal="centerContinuous" wrapText="1"/>
    </xf>
    <xf numFmtId="0" fontId="1" fillId="0" borderId="0" xfId="0" applyFont="1" applyFill="1" applyAlignment="1">
      <alignment horizontal="left"/>
    </xf>
    <xf numFmtId="0" fontId="0" fillId="0" borderId="7" xfId="0" applyFont="1" applyBorder="1" applyAlignment="1">
      <alignment horizontal="left"/>
    </xf>
    <xf numFmtId="0" fontId="0" fillId="0" borderId="7" xfId="0" applyFont="1" applyBorder="1" applyAlignment="1">
      <alignment horizontal="right"/>
    </xf>
    <xf numFmtId="0" fontId="0" fillId="0" borderId="7" xfId="0" applyFont="1" applyBorder="1" applyAlignment="1">
      <alignment horizontal="right" wrapText="1"/>
    </xf>
    <xf numFmtId="0" fontId="2" fillId="0" borderId="2" xfId="0" applyFont="1" applyBorder="1" applyAlignment="1">
      <alignment/>
    </xf>
    <xf numFmtId="0" fontId="0" fillId="0" borderId="1" xfId="0" applyBorder="1" applyAlignment="1">
      <alignment/>
    </xf>
    <xf numFmtId="0" fontId="0" fillId="0" borderId="8" xfId="0" applyBorder="1" applyAlignment="1">
      <alignment/>
    </xf>
    <xf numFmtId="0" fontId="0" fillId="0" borderId="9" xfId="0" applyBorder="1" applyAlignment="1">
      <alignment/>
    </xf>
    <xf numFmtId="0" fontId="18" fillId="0" borderId="9" xfId="0" applyFont="1" applyBorder="1" applyAlignment="1">
      <alignment horizontal="right"/>
    </xf>
    <xf numFmtId="0" fontId="2" fillId="0" borderId="9" xfId="0" applyFont="1" applyBorder="1" applyAlignment="1">
      <alignment/>
    </xf>
    <xf numFmtId="0" fontId="0" fillId="0" borderId="9" xfId="0" applyFont="1" applyBorder="1" applyAlignment="1">
      <alignment/>
    </xf>
    <xf numFmtId="0" fontId="0" fillId="0" borderId="6" xfId="0" applyBorder="1" applyAlignment="1">
      <alignment/>
    </xf>
    <xf numFmtId="0" fontId="0" fillId="0" borderId="5" xfId="0" applyBorder="1" applyAlignment="1">
      <alignment/>
    </xf>
    <xf numFmtId="0" fontId="0" fillId="0" borderId="10" xfId="0" applyBorder="1" applyAlignment="1">
      <alignment/>
    </xf>
    <xf numFmtId="166" fontId="0" fillId="0" borderId="0" xfId="0" applyNumberFormat="1" applyFont="1" applyBorder="1" applyAlignment="1">
      <alignment/>
    </xf>
    <xf numFmtId="0" fontId="0" fillId="0" borderId="9" xfId="0" applyBorder="1" applyAlignment="1">
      <alignment wrapText="1"/>
    </xf>
    <xf numFmtId="1" fontId="0" fillId="0" borderId="0" xfId="0" applyNumberFormat="1" applyBorder="1" applyAlignment="1">
      <alignment/>
    </xf>
    <xf numFmtId="166" fontId="5" fillId="0" borderId="0" xfId="0" applyNumberFormat="1" applyFont="1" applyBorder="1" applyAlignment="1">
      <alignment/>
    </xf>
    <xf numFmtId="166" fontId="2" fillId="0" borderId="0" xfId="0" applyNumberFormat="1" applyFont="1" applyBorder="1" applyAlignment="1">
      <alignment/>
    </xf>
    <xf numFmtId="0" fontId="0" fillId="0" borderId="0" xfId="0" applyBorder="1" applyAlignment="1">
      <alignment horizontal="center" wrapText="1"/>
    </xf>
    <xf numFmtId="166"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xf>
    <xf numFmtId="165" fontId="0" fillId="0" borderId="0" xfId="0" applyNumberFormat="1" applyBorder="1" applyAlignment="1">
      <alignment/>
    </xf>
    <xf numFmtId="1" fontId="2" fillId="0" borderId="0" xfId="0" applyNumberFormat="1" applyFont="1" applyBorder="1" applyAlignment="1">
      <alignment/>
    </xf>
    <xf numFmtId="0" fontId="2" fillId="0" borderId="6" xfId="0" applyFont="1" applyBorder="1" applyAlignment="1">
      <alignment/>
    </xf>
    <xf numFmtId="166" fontId="0" fillId="0" borderId="9" xfId="0" applyNumberFormat="1" applyBorder="1" applyAlignment="1">
      <alignment/>
    </xf>
    <xf numFmtId="165" fontId="0" fillId="0" borderId="0" xfId="0" applyNumberFormat="1" applyAlignment="1">
      <alignment/>
    </xf>
    <xf numFmtId="0" fontId="16" fillId="0" borderId="0" xfId="0" applyFont="1" applyBorder="1" applyAlignment="1">
      <alignment/>
    </xf>
    <xf numFmtId="0" fontId="20" fillId="0" borderId="0" xfId="0" applyFont="1" applyBorder="1" applyAlignment="1">
      <alignment/>
    </xf>
    <xf numFmtId="0" fontId="17" fillId="0" borderId="0" xfId="0" applyFont="1" applyBorder="1" applyAlignment="1">
      <alignment/>
    </xf>
    <xf numFmtId="0" fontId="0" fillId="0" borderId="11" xfId="0" applyBorder="1" applyAlignment="1">
      <alignment horizontal="center"/>
    </xf>
    <xf numFmtId="0" fontId="0" fillId="0" borderId="11" xfId="0" applyBorder="1" applyAlignment="1">
      <alignment/>
    </xf>
    <xf numFmtId="1" fontId="0" fillId="0" borderId="0" xfId="0" applyNumberFormat="1" applyBorder="1" applyAlignment="1">
      <alignment horizontal="center"/>
    </xf>
    <xf numFmtId="176" fontId="0" fillId="0" borderId="0" xfId="17" applyNumberFormat="1" applyFont="1" applyBorder="1" applyAlignment="1">
      <alignment horizontal="center"/>
    </xf>
    <xf numFmtId="176" fontId="0" fillId="0" borderId="0" xfId="0" applyNumberFormat="1" applyAlignment="1">
      <alignment/>
    </xf>
    <xf numFmtId="0" fontId="2" fillId="0" borderId="5" xfId="0" applyFont="1" applyBorder="1" applyAlignment="1">
      <alignment horizontal="right"/>
    </xf>
    <xf numFmtId="176" fontId="5" fillId="0" borderId="5" xfId="17" applyNumberFormat="1" applyFont="1" applyBorder="1" applyAlignment="1">
      <alignment horizontal="center"/>
    </xf>
    <xf numFmtId="176" fontId="0" fillId="0" borderId="0" xfId="17" applyNumberFormat="1" applyBorder="1" applyAlignment="1">
      <alignment horizontal="center"/>
    </xf>
    <xf numFmtId="178" fontId="0" fillId="0" borderId="11" xfId="15" applyNumberFormat="1" applyBorder="1" applyAlignment="1">
      <alignment horizontal="center"/>
    </xf>
    <xf numFmtId="0" fontId="0" fillId="5" borderId="0" xfId="0" applyFill="1" applyAlignment="1">
      <alignment/>
    </xf>
    <xf numFmtId="165" fontId="0" fillId="0" borderId="0" xfId="0" applyNumberFormat="1" applyFill="1" applyBorder="1" applyAlignment="1">
      <alignment/>
    </xf>
    <xf numFmtId="0" fontId="24" fillId="0" borderId="2" xfId="22" applyFont="1" applyBorder="1" applyAlignment="1">
      <alignment horizontal="centerContinuous"/>
      <protection locked="0"/>
    </xf>
    <xf numFmtId="0" fontId="0" fillId="0" borderId="8" xfId="22" applyBorder="1" applyAlignment="1">
      <alignment horizontal="centerContinuous"/>
      <protection locked="0"/>
    </xf>
    <xf numFmtId="0" fontId="0" fillId="0" borderId="0" xfId="22">
      <alignment/>
      <protection locked="0"/>
    </xf>
    <xf numFmtId="0" fontId="2" fillId="0" borderId="9" xfId="22" applyFont="1" applyBorder="1">
      <alignment/>
      <protection locked="0"/>
    </xf>
    <xf numFmtId="0" fontId="6" fillId="0" borderId="7" xfId="22" applyFont="1" applyBorder="1">
      <alignment/>
      <protection locked="0"/>
    </xf>
    <xf numFmtId="0" fontId="26" fillId="0" borderId="0" xfId="0" applyFont="1" applyAlignment="1">
      <alignment horizontal="left"/>
    </xf>
    <xf numFmtId="1" fontId="2" fillId="2" borderId="0" xfId="0" applyNumberFormat="1" applyFont="1" applyFill="1" applyAlignment="1">
      <alignment/>
    </xf>
    <xf numFmtId="0" fontId="0" fillId="0" borderId="7" xfId="22" applyBorder="1">
      <alignment/>
      <protection locked="0"/>
    </xf>
    <xf numFmtId="0" fontId="0" fillId="0" borderId="0" xfId="22" applyAlignment="1">
      <alignment horizontal="left" vertical="top" wrapText="1"/>
      <protection locked="0"/>
    </xf>
    <xf numFmtId="0" fontId="2" fillId="0" borderId="6"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1" fillId="0" borderId="7" xfId="0" applyFont="1" applyBorder="1" applyAlignment="1">
      <alignment/>
    </xf>
    <xf numFmtId="0" fontId="0" fillId="0" borderId="7" xfId="0" applyFont="1" applyBorder="1"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Alignment="1" quotePrefix="1">
      <alignment horizontal="center"/>
    </xf>
    <xf numFmtId="0" fontId="26" fillId="0" borderId="0" xfId="0" applyFont="1" applyAlignment="1">
      <alignment horizontal="centerContinuous"/>
    </xf>
    <xf numFmtId="0" fontId="26" fillId="0" borderId="0" xfId="0" applyFont="1" applyAlignment="1">
      <alignment/>
    </xf>
    <xf numFmtId="0" fontId="26" fillId="0" borderId="7" xfId="0" applyFont="1" applyBorder="1" applyAlignment="1">
      <alignment horizontal="left"/>
    </xf>
    <xf numFmtId="0" fontId="0" fillId="3" borderId="0" xfId="0" applyFont="1" applyFill="1" applyAlignment="1">
      <alignment/>
    </xf>
    <xf numFmtId="166" fontId="19" fillId="6" borderId="0" xfId="0" applyNumberFormat="1" applyFont="1" applyFill="1" applyAlignment="1">
      <alignment/>
    </xf>
    <xf numFmtId="166" fontId="9" fillId="6" borderId="0" xfId="0" applyNumberFormat="1" applyFont="1" applyFill="1" applyBorder="1" applyAlignment="1">
      <alignment/>
    </xf>
    <xf numFmtId="166" fontId="5" fillId="6" borderId="0" xfId="0" applyNumberFormat="1" applyFont="1" applyFill="1" applyBorder="1" applyAlignment="1">
      <alignment/>
    </xf>
    <xf numFmtId="0" fontId="1" fillId="0" borderId="9" xfId="0" applyFont="1" applyBorder="1" applyAlignment="1">
      <alignment/>
    </xf>
    <xf numFmtId="0" fontId="2" fillId="0" borderId="9" xfId="21" applyFont="1" applyBorder="1">
      <alignment/>
      <protection locked="0"/>
    </xf>
    <xf numFmtId="0" fontId="0" fillId="0" borderId="7" xfId="21" applyFont="1" applyBorder="1" applyAlignment="1">
      <alignment horizontal="left"/>
      <protection locked="0"/>
    </xf>
    <xf numFmtId="0" fontId="0" fillId="0" borderId="0" xfId="21">
      <alignment/>
      <protection locked="0"/>
    </xf>
    <xf numFmtId="0" fontId="0" fillId="0" borderId="7" xfId="21" applyBorder="1" applyAlignment="1">
      <alignment horizontal="left"/>
      <protection locked="0"/>
    </xf>
    <xf numFmtId="0" fontId="0" fillId="0" borderId="0" xfId="21" applyFont="1">
      <alignment/>
      <protection locked="0"/>
    </xf>
    <xf numFmtId="0" fontId="27"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0" fillId="0" borderId="7" xfId="0" applyFont="1" applyFill="1" applyBorder="1" applyAlignment="1">
      <alignment horizontal="right"/>
    </xf>
    <xf numFmtId="0" fontId="6" fillId="0" borderId="9" xfId="0" applyFont="1" applyBorder="1" applyAlignment="1">
      <alignment/>
    </xf>
    <xf numFmtId="178" fontId="0" fillId="0" borderId="0" xfId="15" applyNumberFormat="1" applyBorder="1" applyAlignment="1">
      <alignment horizontal="center"/>
    </xf>
    <xf numFmtId="0" fontId="0" fillId="4" borderId="0" xfId="0" applyFill="1" applyBorder="1" applyAlignment="1">
      <alignment horizontal="center"/>
    </xf>
    <xf numFmtId="176" fontId="21" fillId="4" borderId="0" xfId="17" applyNumberFormat="1" applyFont="1" applyFill="1" applyBorder="1" applyAlignment="1">
      <alignment horizontal="center"/>
    </xf>
    <xf numFmtId="0" fontId="0" fillId="0" borderId="7" xfId="21" applyBorder="1">
      <alignment/>
      <protection locked="0"/>
    </xf>
    <xf numFmtId="0" fontId="17" fillId="0" borderId="0" xfId="0" applyFont="1" applyBorder="1" applyAlignment="1">
      <alignment/>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left" wrapText="1"/>
    </xf>
    <xf numFmtId="0" fontId="0" fillId="0" borderId="6" xfId="0" applyBorder="1" applyAlignment="1">
      <alignment horizontal="center" textRotation="90" wrapText="1"/>
    </xf>
    <xf numFmtId="0" fontId="0" fillId="0" borderId="5" xfId="0" applyBorder="1" applyAlignment="1">
      <alignment horizontal="center" textRotation="90" wrapText="1"/>
    </xf>
    <xf numFmtId="0" fontId="25" fillId="0" borderId="0" xfId="0" applyFont="1" applyFill="1" applyAlignment="1">
      <alignment horizontal="left" vertical="top" wrapText="1"/>
    </xf>
    <xf numFmtId="0" fontId="0" fillId="0" borderId="0" xfId="0" applyAlignment="1">
      <alignment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73</xdr:row>
      <xdr:rowOff>9525</xdr:rowOff>
    </xdr:from>
    <xdr:to>
      <xdr:col>11</xdr:col>
      <xdr:colOff>0</xdr:colOff>
      <xdr:row>89</xdr:row>
      <xdr:rowOff>47625</xdr:rowOff>
    </xdr:to>
    <xdr:grpSp>
      <xdr:nvGrpSpPr>
        <xdr:cNvPr id="1" name="Group 1"/>
        <xdr:cNvGrpSpPr>
          <a:grpSpLocks/>
        </xdr:cNvGrpSpPr>
      </xdr:nvGrpSpPr>
      <xdr:grpSpPr>
        <a:xfrm>
          <a:off x="6296025" y="13744575"/>
          <a:ext cx="3514725" cy="2790825"/>
          <a:chOff x="442" y="872"/>
          <a:chExt cx="418" cy="310"/>
        </a:xfrm>
        <a:solidFill>
          <a:srgbClr val="FFFFFF"/>
        </a:solidFill>
      </xdr:grpSpPr>
      <xdr:grpSp>
        <xdr:nvGrpSpPr>
          <xdr:cNvPr id="2" name="Group 2"/>
          <xdr:cNvGrpSpPr>
            <a:grpSpLocks/>
          </xdr:cNvGrpSpPr>
        </xdr:nvGrpSpPr>
        <xdr:grpSpPr>
          <a:xfrm>
            <a:off x="572" y="908"/>
            <a:ext cx="147" cy="212"/>
            <a:chOff x="534" y="647"/>
            <a:chExt cx="178" cy="223"/>
          </a:xfrm>
          <a:solidFill>
            <a:srgbClr val="FFFFFF"/>
          </a:solidFill>
        </xdr:grpSpPr>
        <xdr:grpSp>
          <xdr:nvGrpSpPr>
            <xdr:cNvPr id="3" name="Group 3"/>
            <xdr:cNvGrpSpPr>
              <a:grpSpLocks/>
            </xdr:cNvGrpSpPr>
          </xdr:nvGrpSpPr>
          <xdr:grpSpPr>
            <a:xfrm>
              <a:off x="534" y="647"/>
              <a:ext cx="178" cy="109"/>
              <a:chOff x="534" y="647"/>
              <a:chExt cx="233" cy="180"/>
            </a:xfrm>
            <a:solidFill>
              <a:srgbClr val="FFFFFF"/>
            </a:solidFill>
          </xdr:grpSpPr>
          <xdr:sp>
            <xdr:nvSpPr>
              <xdr:cNvPr id="4" name="Rectangle 4"/>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10"/>
            <xdr:cNvGrpSpPr>
              <a:grpSpLocks/>
            </xdr:cNvGrpSpPr>
          </xdr:nvGrpSpPr>
          <xdr:grpSpPr>
            <a:xfrm flipV="1">
              <a:off x="534" y="761"/>
              <a:ext cx="178" cy="109"/>
              <a:chOff x="534" y="647"/>
              <a:chExt cx="233" cy="180"/>
            </a:xfrm>
            <a:solidFill>
              <a:srgbClr val="FFFFFF"/>
            </a:solidFill>
          </xdr:grpSpPr>
          <xdr:sp>
            <xdr:nvSpPr>
              <xdr:cNvPr id="11" name="Rectangle 11"/>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17"/>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295275</xdr:colOff>
      <xdr:row>77</xdr:row>
      <xdr:rowOff>0</xdr:rowOff>
    </xdr:from>
    <xdr:to>
      <xdr:col>9</xdr:col>
      <xdr:colOff>409575</xdr:colOff>
      <xdr:row>77</xdr:row>
      <xdr:rowOff>0</xdr:rowOff>
    </xdr:to>
    <xdr:sp>
      <xdr:nvSpPr>
        <xdr:cNvPr id="48" name="Line 48"/>
        <xdr:cNvSpPr>
          <a:spLocks/>
        </xdr:cNvSpPr>
      </xdr:nvSpPr>
      <xdr:spPr>
        <a:xfrm>
          <a:off x="8886825" y="1454467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77</xdr:row>
      <xdr:rowOff>9525</xdr:rowOff>
    </xdr:from>
    <xdr:to>
      <xdr:col>9</xdr:col>
      <xdr:colOff>428625</xdr:colOff>
      <xdr:row>89</xdr:row>
      <xdr:rowOff>19050</xdr:rowOff>
    </xdr:to>
    <xdr:sp>
      <xdr:nvSpPr>
        <xdr:cNvPr id="49" name="Line 49"/>
        <xdr:cNvSpPr>
          <a:spLocks/>
        </xdr:cNvSpPr>
      </xdr:nvSpPr>
      <xdr:spPr>
        <a:xfrm>
          <a:off x="9020175" y="1455420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81</xdr:row>
      <xdr:rowOff>76200</xdr:rowOff>
    </xdr:from>
    <xdr:to>
      <xdr:col>9</xdr:col>
      <xdr:colOff>409575</xdr:colOff>
      <xdr:row>81</xdr:row>
      <xdr:rowOff>76200</xdr:rowOff>
    </xdr:to>
    <xdr:sp>
      <xdr:nvSpPr>
        <xdr:cNvPr id="50" name="Line 50"/>
        <xdr:cNvSpPr>
          <a:spLocks/>
        </xdr:cNvSpPr>
      </xdr:nvSpPr>
      <xdr:spPr>
        <a:xfrm>
          <a:off x="8886825" y="1526857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76</xdr:row>
      <xdr:rowOff>28575</xdr:rowOff>
    </xdr:from>
    <xdr:to>
      <xdr:col>9</xdr:col>
      <xdr:colOff>381000</xdr:colOff>
      <xdr:row>84</xdr:row>
      <xdr:rowOff>28575</xdr:rowOff>
    </xdr:to>
    <xdr:grpSp>
      <xdr:nvGrpSpPr>
        <xdr:cNvPr id="51" name="Group 51"/>
        <xdr:cNvGrpSpPr>
          <a:grpSpLocks/>
        </xdr:cNvGrpSpPr>
      </xdr:nvGrpSpPr>
      <xdr:grpSpPr>
        <a:xfrm>
          <a:off x="7753350" y="14249400"/>
          <a:ext cx="1219200" cy="1457325"/>
          <a:chOff x="599" y="877"/>
          <a:chExt cx="132" cy="169"/>
        </a:xfrm>
        <a:solidFill>
          <a:srgbClr val="FFFFFF"/>
        </a:solidFill>
      </xdr:grpSpPr>
      <xdr:sp>
        <xdr:nvSpPr>
          <xdr:cNvPr id="52" name="AutoShape 52"/>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53"/>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43</xdr:row>
      <xdr:rowOff>152400</xdr:rowOff>
    </xdr:from>
    <xdr:to>
      <xdr:col>10</xdr:col>
      <xdr:colOff>285750</xdr:colOff>
      <xdr:row>61</xdr:row>
      <xdr:rowOff>28575</xdr:rowOff>
    </xdr:to>
    <xdr:grpSp>
      <xdr:nvGrpSpPr>
        <xdr:cNvPr id="54" name="Group 54"/>
        <xdr:cNvGrpSpPr>
          <a:grpSpLocks/>
        </xdr:cNvGrpSpPr>
      </xdr:nvGrpSpPr>
      <xdr:grpSpPr>
        <a:xfrm>
          <a:off x="5238750" y="8572500"/>
          <a:ext cx="4248150" cy="3000375"/>
          <a:chOff x="442" y="872"/>
          <a:chExt cx="418" cy="310"/>
        </a:xfrm>
        <a:solidFill>
          <a:srgbClr val="FFFFFF"/>
        </a:solidFill>
      </xdr:grpSpPr>
      <xdr:grpSp>
        <xdr:nvGrpSpPr>
          <xdr:cNvPr id="55" name="Group 55"/>
          <xdr:cNvGrpSpPr>
            <a:grpSpLocks/>
          </xdr:cNvGrpSpPr>
        </xdr:nvGrpSpPr>
        <xdr:grpSpPr>
          <a:xfrm>
            <a:off x="572" y="908"/>
            <a:ext cx="147" cy="212"/>
            <a:chOff x="534" y="647"/>
            <a:chExt cx="178" cy="223"/>
          </a:xfrm>
          <a:solidFill>
            <a:srgbClr val="FFFFFF"/>
          </a:solidFill>
        </xdr:grpSpPr>
        <xdr:grpSp>
          <xdr:nvGrpSpPr>
            <xdr:cNvPr id="56" name="Group 56"/>
            <xdr:cNvGrpSpPr>
              <a:grpSpLocks/>
            </xdr:cNvGrpSpPr>
          </xdr:nvGrpSpPr>
          <xdr:grpSpPr>
            <a:xfrm>
              <a:off x="534" y="647"/>
              <a:ext cx="178" cy="109"/>
              <a:chOff x="534" y="647"/>
              <a:chExt cx="233" cy="180"/>
            </a:xfrm>
            <a:solidFill>
              <a:srgbClr val="FFFFFF"/>
            </a:solidFill>
          </xdr:grpSpPr>
          <xdr:sp>
            <xdr:nvSpPr>
              <xdr:cNvPr id="57" name="Rectangle 5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5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5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6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6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63"/>
            <xdr:cNvGrpSpPr>
              <a:grpSpLocks/>
            </xdr:cNvGrpSpPr>
          </xdr:nvGrpSpPr>
          <xdr:grpSpPr>
            <a:xfrm flipV="1">
              <a:off x="534" y="761"/>
              <a:ext cx="178" cy="109"/>
              <a:chOff x="534" y="647"/>
              <a:chExt cx="233" cy="180"/>
            </a:xfrm>
            <a:solidFill>
              <a:srgbClr val="FFFFFF"/>
            </a:solidFill>
          </xdr:grpSpPr>
          <xdr:sp>
            <xdr:nvSpPr>
              <xdr:cNvPr id="64" name="Rectangle 64"/>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65"/>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67"/>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70"/>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7"/>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90"/>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91"/>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2"/>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3"/>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114300</xdr:colOff>
      <xdr:row>49</xdr:row>
      <xdr:rowOff>9525</xdr:rowOff>
    </xdr:from>
    <xdr:to>
      <xdr:col>8</xdr:col>
      <xdr:colOff>228600</xdr:colOff>
      <xdr:row>49</xdr:row>
      <xdr:rowOff>9525</xdr:rowOff>
    </xdr:to>
    <xdr:sp>
      <xdr:nvSpPr>
        <xdr:cNvPr id="101" name="Line 101"/>
        <xdr:cNvSpPr>
          <a:spLocks/>
        </xdr:cNvSpPr>
      </xdr:nvSpPr>
      <xdr:spPr>
        <a:xfrm>
          <a:off x="8096250" y="9563100"/>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49</xdr:row>
      <xdr:rowOff>19050</xdr:rowOff>
    </xdr:from>
    <xdr:to>
      <xdr:col>8</xdr:col>
      <xdr:colOff>247650</xdr:colOff>
      <xdr:row>61</xdr:row>
      <xdr:rowOff>28575</xdr:rowOff>
    </xdr:to>
    <xdr:sp>
      <xdr:nvSpPr>
        <xdr:cNvPr id="102" name="Line 102"/>
        <xdr:cNvSpPr>
          <a:spLocks/>
        </xdr:cNvSpPr>
      </xdr:nvSpPr>
      <xdr:spPr>
        <a:xfrm>
          <a:off x="8229600" y="9572625"/>
          <a:ext cx="0" cy="20002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53</xdr:row>
      <xdr:rowOff>85725</xdr:rowOff>
    </xdr:from>
    <xdr:to>
      <xdr:col>8</xdr:col>
      <xdr:colOff>228600</xdr:colOff>
      <xdr:row>53</xdr:row>
      <xdr:rowOff>85725</xdr:rowOff>
    </xdr:to>
    <xdr:sp>
      <xdr:nvSpPr>
        <xdr:cNvPr id="103" name="Line 103"/>
        <xdr:cNvSpPr>
          <a:spLocks/>
        </xdr:cNvSpPr>
      </xdr:nvSpPr>
      <xdr:spPr>
        <a:xfrm>
          <a:off x="8096250" y="10287000"/>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47</xdr:row>
      <xdr:rowOff>47625</xdr:rowOff>
    </xdr:from>
    <xdr:to>
      <xdr:col>8</xdr:col>
      <xdr:colOff>200025</xdr:colOff>
      <xdr:row>56</xdr:row>
      <xdr:rowOff>38100</xdr:rowOff>
    </xdr:to>
    <xdr:grpSp>
      <xdr:nvGrpSpPr>
        <xdr:cNvPr id="104" name="Group 104"/>
        <xdr:cNvGrpSpPr>
          <a:grpSpLocks/>
        </xdr:cNvGrpSpPr>
      </xdr:nvGrpSpPr>
      <xdr:grpSpPr>
        <a:xfrm>
          <a:off x="6924675" y="9115425"/>
          <a:ext cx="1257300" cy="1609725"/>
          <a:chOff x="599" y="877"/>
          <a:chExt cx="132" cy="169"/>
        </a:xfrm>
        <a:solidFill>
          <a:srgbClr val="FFFFFF"/>
        </a:solidFill>
      </xdr:grpSpPr>
      <xdr:sp>
        <xdr:nvSpPr>
          <xdr:cNvPr id="105" name="AutoShape 105"/>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106"/>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103</xdr:row>
      <xdr:rowOff>152400</xdr:rowOff>
    </xdr:from>
    <xdr:to>
      <xdr:col>10</xdr:col>
      <xdr:colOff>285750</xdr:colOff>
      <xdr:row>121</xdr:row>
      <xdr:rowOff>28575</xdr:rowOff>
    </xdr:to>
    <xdr:grpSp>
      <xdr:nvGrpSpPr>
        <xdr:cNvPr id="107" name="Group 107"/>
        <xdr:cNvGrpSpPr>
          <a:grpSpLocks/>
        </xdr:cNvGrpSpPr>
      </xdr:nvGrpSpPr>
      <xdr:grpSpPr>
        <a:xfrm>
          <a:off x="5238750" y="19221450"/>
          <a:ext cx="4248150" cy="2962275"/>
          <a:chOff x="442" y="872"/>
          <a:chExt cx="418" cy="310"/>
        </a:xfrm>
        <a:solidFill>
          <a:srgbClr val="FFFFFF"/>
        </a:solidFill>
      </xdr:grpSpPr>
      <xdr:grpSp>
        <xdr:nvGrpSpPr>
          <xdr:cNvPr id="108" name="Group 108"/>
          <xdr:cNvGrpSpPr>
            <a:grpSpLocks/>
          </xdr:cNvGrpSpPr>
        </xdr:nvGrpSpPr>
        <xdr:grpSpPr>
          <a:xfrm>
            <a:off x="572" y="908"/>
            <a:ext cx="147" cy="212"/>
            <a:chOff x="534" y="647"/>
            <a:chExt cx="178" cy="223"/>
          </a:xfrm>
          <a:solidFill>
            <a:srgbClr val="FFFFFF"/>
          </a:solidFill>
        </xdr:grpSpPr>
        <xdr:grpSp>
          <xdr:nvGrpSpPr>
            <xdr:cNvPr id="109" name="Group 109"/>
            <xdr:cNvGrpSpPr>
              <a:grpSpLocks/>
            </xdr:cNvGrpSpPr>
          </xdr:nvGrpSpPr>
          <xdr:grpSpPr>
            <a:xfrm>
              <a:off x="534" y="647"/>
              <a:ext cx="178" cy="109"/>
              <a:chOff x="534" y="647"/>
              <a:chExt cx="233" cy="180"/>
            </a:xfrm>
            <a:solidFill>
              <a:srgbClr val="FFFFFF"/>
            </a:solidFill>
          </xdr:grpSpPr>
          <xdr:sp>
            <xdr:nvSpPr>
              <xdr:cNvPr id="110" name="Rectangle 11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1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1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11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1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116"/>
            <xdr:cNvGrpSpPr>
              <a:grpSpLocks/>
            </xdr:cNvGrpSpPr>
          </xdr:nvGrpSpPr>
          <xdr:grpSpPr>
            <a:xfrm flipV="1">
              <a:off x="534" y="761"/>
              <a:ext cx="178" cy="109"/>
              <a:chOff x="534" y="647"/>
              <a:chExt cx="233" cy="180"/>
            </a:xfrm>
            <a:solidFill>
              <a:srgbClr val="FFFFFF"/>
            </a:solidFill>
          </xdr:grpSpPr>
          <xdr:sp>
            <xdr:nvSpPr>
              <xdr:cNvPr id="117" name="Rectangle 11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11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12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123"/>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4"/>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25"/>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26"/>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36"/>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40"/>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41"/>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42"/>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44"/>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45"/>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46"/>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47"/>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48"/>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49"/>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50"/>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51"/>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52"/>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53"/>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104775</xdr:colOff>
      <xdr:row>109</xdr:row>
      <xdr:rowOff>0</xdr:rowOff>
    </xdr:from>
    <xdr:to>
      <xdr:col>8</xdr:col>
      <xdr:colOff>219075</xdr:colOff>
      <xdr:row>109</xdr:row>
      <xdr:rowOff>0</xdr:rowOff>
    </xdr:to>
    <xdr:sp>
      <xdr:nvSpPr>
        <xdr:cNvPr id="154" name="Line 154"/>
        <xdr:cNvSpPr>
          <a:spLocks/>
        </xdr:cNvSpPr>
      </xdr:nvSpPr>
      <xdr:spPr>
        <a:xfrm>
          <a:off x="8086725" y="20202525"/>
          <a:ext cx="114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109</xdr:row>
      <xdr:rowOff>9525</xdr:rowOff>
    </xdr:from>
    <xdr:to>
      <xdr:col>8</xdr:col>
      <xdr:colOff>238125</xdr:colOff>
      <xdr:row>121</xdr:row>
      <xdr:rowOff>19050</xdr:rowOff>
    </xdr:to>
    <xdr:sp>
      <xdr:nvSpPr>
        <xdr:cNvPr id="155" name="Line 155"/>
        <xdr:cNvSpPr>
          <a:spLocks/>
        </xdr:cNvSpPr>
      </xdr:nvSpPr>
      <xdr:spPr>
        <a:xfrm>
          <a:off x="8220075" y="20212050"/>
          <a:ext cx="0" cy="196215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113</xdr:row>
      <xdr:rowOff>76200</xdr:rowOff>
    </xdr:from>
    <xdr:to>
      <xdr:col>8</xdr:col>
      <xdr:colOff>219075</xdr:colOff>
      <xdr:row>113</xdr:row>
      <xdr:rowOff>76200</xdr:rowOff>
    </xdr:to>
    <xdr:sp>
      <xdr:nvSpPr>
        <xdr:cNvPr id="156" name="Line 156"/>
        <xdr:cNvSpPr>
          <a:spLocks/>
        </xdr:cNvSpPr>
      </xdr:nvSpPr>
      <xdr:spPr>
        <a:xfrm>
          <a:off x="8086725" y="20926425"/>
          <a:ext cx="114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107</xdr:row>
      <xdr:rowOff>38100</xdr:rowOff>
    </xdr:from>
    <xdr:to>
      <xdr:col>8</xdr:col>
      <xdr:colOff>190500</xdr:colOff>
      <xdr:row>116</xdr:row>
      <xdr:rowOff>28575</xdr:rowOff>
    </xdr:to>
    <xdr:grpSp>
      <xdr:nvGrpSpPr>
        <xdr:cNvPr id="157" name="Group 157"/>
        <xdr:cNvGrpSpPr>
          <a:grpSpLocks/>
        </xdr:cNvGrpSpPr>
      </xdr:nvGrpSpPr>
      <xdr:grpSpPr>
        <a:xfrm>
          <a:off x="6915150" y="19754850"/>
          <a:ext cx="1257300" cy="1609725"/>
          <a:chOff x="599" y="877"/>
          <a:chExt cx="132" cy="169"/>
        </a:xfrm>
        <a:solidFill>
          <a:srgbClr val="FFFFFF"/>
        </a:solidFill>
      </xdr:grpSpPr>
      <xdr:sp>
        <xdr:nvSpPr>
          <xdr:cNvPr id="158" name="AutoShape 15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AutoShape 15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85725</xdr:colOff>
      <xdr:row>105</xdr:row>
      <xdr:rowOff>114300</xdr:rowOff>
    </xdr:from>
    <xdr:to>
      <xdr:col>8</xdr:col>
      <xdr:colOff>152400</xdr:colOff>
      <xdr:row>105</xdr:row>
      <xdr:rowOff>114300</xdr:rowOff>
    </xdr:to>
    <xdr:sp>
      <xdr:nvSpPr>
        <xdr:cNvPr id="160" name="Line 160"/>
        <xdr:cNvSpPr>
          <a:spLocks/>
        </xdr:cNvSpPr>
      </xdr:nvSpPr>
      <xdr:spPr>
        <a:xfrm>
          <a:off x="6848475" y="19507200"/>
          <a:ext cx="1285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117</xdr:row>
      <xdr:rowOff>142875</xdr:rowOff>
    </xdr:from>
    <xdr:to>
      <xdr:col>8</xdr:col>
      <xdr:colOff>190500</xdr:colOff>
      <xdr:row>117</xdr:row>
      <xdr:rowOff>142875</xdr:rowOff>
    </xdr:to>
    <xdr:sp>
      <xdr:nvSpPr>
        <xdr:cNvPr id="161" name="Line 161"/>
        <xdr:cNvSpPr>
          <a:spLocks/>
        </xdr:cNvSpPr>
      </xdr:nvSpPr>
      <xdr:spPr>
        <a:xfrm>
          <a:off x="6886575" y="21640800"/>
          <a:ext cx="1285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108</xdr:row>
      <xdr:rowOff>9525</xdr:rowOff>
    </xdr:from>
    <xdr:to>
      <xdr:col>8</xdr:col>
      <xdr:colOff>171450</xdr:colOff>
      <xdr:row>114</xdr:row>
      <xdr:rowOff>104775</xdr:rowOff>
    </xdr:to>
    <xdr:sp>
      <xdr:nvSpPr>
        <xdr:cNvPr id="162" name="Line 162"/>
        <xdr:cNvSpPr>
          <a:spLocks/>
        </xdr:cNvSpPr>
      </xdr:nvSpPr>
      <xdr:spPr>
        <a:xfrm flipH="1">
          <a:off x="8153400" y="20050125"/>
          <a:ext cx="0" cy="106680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132</xdr:row>
      <xdr:rowOff>19050</xdr:rowOff>
    </xdr:from>
    <xdr:to>
      <xdr:col>9</xdr:col>
      <xdr:colOff>533400</xdr:colOff>
      <xdr:row>149</xdr:row>
      <xdr:rowOff>57150</xdr:rowOff>
    </xdr:to>
    <xdr:grpSp>
      <xdr:nvGrpSpPr>
        <xdr:cNvPr id="163" name="Group 163"/>
        <xdr:cNvGrpSpPr>
          <a:grpSpLocks/>
        </xdr:cNvGrpSpPr>
      </xdr:nvGrpSpPr>
      <xdr:grpSpPr>
        <a:xfrm>
          <a:off x="4876800" y="24193500"/>
          <a:ext cx="4248150" cy="2952750"/>
          <a:chOff x="442" y="872"/>
          <a:chExt cx="418" cy="310"/>
        </a:xfrm>
        <a:solidFill>
          <a:srgbClr val="FFFFFF"/>
        </a:solidFill>
      </xdr:grpSpPr>
      <xdr:grpSp>
        <xdr:nvGrpSpPr>
          <xdr:cNvPr id="164" name="Group 164"/>
          <xdr:cNvGrpSpPr>
            <a:grpSpLocks/>
          </xdr:cNvGrpSpPr>
        </xdr:nvGrpSpPr>
        <xdr:grpSpPr>
          <a:xfrm>
            <a:off x="572" y="908"/>
            <a:ext cx="147" cy="212"/>
            <a:chOff x="534" y="647"/>
            <a:chExt cx="178" cy="223"/>
          </a:xfrm>
          <a:solidFill>
            <a:srgbClr val="FFFFFF"/>
          </a:solidFill>
        </xdr:grpSpPr>
        <xdr:grpSp>
          <xdr:nvGrpSpPr>
            <xdr:cNvPr id="165" name="Group 165"/>
            <xdr:cNvGrpSpPr>
              <a:grpSpLocks/>
            </xdr:cNvGrpSpPr>
          </xdr:nvGrpSpPr>
          <xdr:grpSpPr>
            <a:xfrm>
              <a:off x="534" y="647"/>
              <a:ext cx="178" cy="109"/>
              <a:chOff x="534" y="647"/>
              <a:chExt cx="233" cy="180"/>
            </a:xfrm>
            <a:solidFill>
              <a:srgbClr val="FFFFFF"/>
            </a:solidFill>
          </xdr:grpSpPr>
          <xdr:sp>
            <xdr:nvSpPr>
              <xdr:cNvPr id="166" name="Rectangle 16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16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6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6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7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17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2" name="Group 172"/>
            <xdr:cNvGrpSpPr>
              <a:grpSpLocks/>
            </xdr:cNvGrpSpPr>
          </xdr:nvGrpSpPr>
          <xdr:grpSpPr>
            <a:xfrm flipV="1">
              <a:off x="534" y="761"/>
              <a:ext cx="178" cy="109"/>
              <a:chOff x="534" y="647"/>
              <a:chExt cx="233" cy="180"/>
            </a:xfrm>
            <a:solidFill>
              <a:srgbClr val="FFFFFF"/>
            </a:solidFill>
          </xdr:grpSpPr>
          <xdr:sp>
            <xdr:nvSpPr>
              <xdr:cNvPr id="173" name="Rectangle 17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17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17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17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Rectangle 17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Rectangle 17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9" name="Line 17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8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8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19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19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19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19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19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19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19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19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0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0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590550</xdr:colOff>
      <xdr:row>136</xdr:row>
      <xdr:rowOff>285750</xdr:rowOff>
    </xdr:from>
    <xdr:to>
      <xdr:col>7</xdr:col>
      <xdr:colOff>323850</xdr:colOff>
      <xdr:row>142</xdr:row>
      <xdr:rowOff>133350</xdr:rowOff>
    </xdr:to>
    <xdr:sp>
      <xdr:nvSpPr>
        <xdr:cNvPr id="210" name="Oval 210"/>
        <xdr:cNvSpPr>
          <a:spLocks/>
        </xdr:cNvSpPr>
      </xdr:nvSpPr>
      <xdr:spPr>
        <a:xfrm>
          <a:off x="6743700" y="25107900"/>
          <a:ext cx="952500" cy="981075"/>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137</xdr:row>
      <xdr:rowOff>38100</xdr:rowOff>
    </xdr:from>
    <xdr:to>
      <xdr:col>7</xdr:col>
      <xdr:colOff>485775</xdr:colOff>
      <xdr:row>137</xdr:row>
      <xdr:rowOff>38100</xdr:rowOff>
    </xdr:to>
    <xdr:sp>
      <xdr:nvSpPr>
        <xdr:cNvPr id="211" name="Line 211"/>
        <xdr:cNvSpPr>
          <a:spLocks/>
        </xdr:cNvSpPr>
      </xdr:nvSpPr>
      <xdr:spPr>
        <a:xfrm>
          <a:off x="7553325" y="25184100"/>
          <a:ext cx="304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137</xdr:row>
      <xdr:rowOff>38100</xdr:rowOff>
    </xdr:from>
    <xdr:to>
      <xdr:col>7</xdr:col>
      <xdr:colOff>485775</xdr:colOff>
      <xdr:row>149</xdr:row>
      <xdr:rowOff>47625</xdr:rowOff>
    </xdr:to>
    <xdr:sp>
      <xdr:nvSpPr>
        <xdr:cNvPr id="212" name="Line 212"/>
        <xdr:cNvSpPr>
          <a:spLocks/>
        </xdr:cNvSpPr>
      </xdr:nvSpPr>
      <xdr:spPr>
        <a:xfrm>
          <a:off x="7858125" y="2518410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142</xdr:row>
      <xdr:rowOff>85725</xdr:rowOff>
    </xdr:from>
    <xdr:to>
      <xdr:col>7</xdr:col>
      <xdr:colOff>457200</xdr:colOff>
      <xdr:row>142</xdr:row>
      <xdr:rowOff>85725</xdr:rowOff>
    </xdr:to>
    <xdr:sp>
      <xdr:nvSpPr>
        <xdr:cNvPr id="213" name="Line 213"/>
        <xdr:cNvSpPr>
          <a:spLocks/>
        </xdr:cNvSpPr>
      </xdr:nvSpPr>
      <xdr:spPr>
        <a:xfrm>
          <a:off x="7477125" y="26041350"/>
          <a:ext cx="3524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O30" sqref="O30"/>
    </sheetView>
  </sheetViews>
  <sheetFormatPr defaultColWidth="9.140625" defaultRowHeight="12.75"/>
  <cols>
    <col min="1" max="1" width="11.421875" style="129" customWidth="1"/>
    <col min="2" max="2" width="71.57421875" style="120" customWidth="1"/>
    <col min="3" max="16384" width="9.140625" style="120" customWidth="1"/>
  </cols>
  <sheetData>
    <row r="1" spans="1:2" ht="20.25">
      <c r="A1" s="118" t="s">
        <v>188</v>
      </c>
      <c r="B1" s="119"/>
    </row>
    <row r="2" spans="1:2" ht="20.25">
      <c r="A2" s="121"/>
      <c r="B2" s="122"/>
    </row>
    <row r="3" spans="1:2" s="14" customFormat="1" ht="15.75">
      <c r="A3" s="143" t="s">
        <v>75</v>
      </c>
      <c r="B3" s="131"/>
    </row>
    <row r="4" spans="1:2" s="14" customFormat="1" ht="15.75">
      <c r="A4" s="143" t="s">
        <v>186</v>
      </c>
      <c r="B4" s="131"/>
    </row>
    <row r="5" spans="1:2" s="14" customFormat="1" ht="15.75">
      <c r="A5" s="143" t="s">
        <v>233</v>
      </c>
      <c r="B5" s="131"/>
    </row>
    <row r="6" spans="1:2" s="14" customFormat="1" ht="15.75">
      <c r="A6" s="143" t="s">
        <v>76</v>
      </c>
      <c r="B6" s="131"/>
    </row>
    <row r="7" spans="1:2" s="14" customFormat="1" ht="15.75">
      <c r="A7" s="143" t="s">
        <v>189</v>
      </c>
      <c r="B7" s="131"/>
    </row>
    <row r="8" spans="1:2" ht="12.75">
      <c r="A8" s="121"/>
      <c r="B8" s="125"/>
    </row>
    <row r="9" spans="1:2" ht="12.75">
      <c r="A9" s="121" t="s">
        <v>1</v>
      </c>
      <c r="B9" s="125"/>
    </row>
    <row r="10" spans="1:6" ht="192" customHeight="1">
      <c r="A10" s="121"/>
      <c r="B10" s="132" t="s">
        <v>195</v>
      </c>
      <c r="C10" s="126"/>
      <c r="D10" s="126"/>
      <c r="E10" s="126"/>
      <c r="F10" s="126"/>
    </row>
    <row r="11" spans="1:2" ht="12.75">
      <c r="A11" s="121"/>
      <c r="B11" s="125"/>
    </row>
    <row r="12" spans="1:2" ht="12.75">
      <c r="A12" s="121" t="s">
        <v>190</v>
      </c>
      <c r="B12" s="125"/>
    </row>
    <row r="13" spans="1:2" ht="12.75">
      <c r="A13" s="121"/>
      <c r="B13" s="125" t="s">
        <v>191</v>
      </c>
    </row>
    <row r="14" spans="1:2" ht="12.75">
      <c r="A14" s="121"/>
      <c r="B14" s="125"/>
    </row>
    <row r="15" spans="1:2" ht="12.75">
      <c r="A15" s="121"/>
      <c r="B15" s="125"/>
    </row>
    <row r="16" spans="1:2" ht="12.75">
      <c r="A16" s="121"/>
      <c r="B16" s="125"/>
    </row>
    <row r="17" spans="1:2" ht="12.75">
      <c r="A17" s="121" t="s">
        <v>192</v>
      </c>
      <c r="B17" s="125"/>
    </row>
    <row r="18" spans="1:2" s="146" customFormat="1" ht="12.75">
      <c r="A18" s="144"/>
      <c r="B18" s="145" t="s">
        <v>193</v>
      </c>
    </row>
    <row r="19" spans="1:2" s="146" customFormat="1" ht="12.75">
      <c r="A19" s="144"/>
      <c r="B19" s="145" t="s">
        <v>206</v>
      </c>
    </row>
    <row r="20" spans="1:2" s="146" customFormat="1" ht="12.75">
      <c r="A20" s="144"/>
      <c r="B20" s="147"/>
    </row>
    <row r="21" spans="1:2" s="146" customFormat="1" ht="12.75">
      <c r="A21" s="144"/>
      <c r="B21" s="147"/>
    </row>
    <row r="22" spans="1:2" s="146" customFormat="1" ht="12.75">
      <c r="A22" s="144"/>
      <c r="B22" s="145" t="s">
        <v>193</v>
      </c>
    </row>
    <row r="23" spans="1:2" s="146" customFormat="1" ht="12.75">
      <c r="A23" s="144"/>
      <c r="B23" s="145" t="s">
        <v>207</v>
      </c>
    </row>
    <row r="24" spans="1:2" s="146" customFormat="1" ht="12.75">
      <c r="A24" s="144"/>
      <c r="B24" s="147"/>
    </row>
    <row r="25" spans="1:2" s="146" customFormat="1" ht="12.75">
      <c r="A25" s="144"/>
      <c r="B25" s="147"/>
    </row>
    <row r="26" spans="1:2" s="146" customFormat="1" ht="12.75">
      <c r="A26" s="144"/>
      <c r="B26" s="145" t="s">
        <v>193</v>
      </c>
    </row>
    <row r="27" spans="1:2" s="146" customFormat="1" ht="12.75">
      <c r="A27" s="144"/>
      <c r="B27" s="147" t="s">
        <v>194</v>
      </c>
    </row>
    <row r="28" spans="1:6" s="146" customFormat="1" ht="12.75">
      <c r="A28" s="144"/>
      <c r="B28" s="147"/>
      <c r="F28" s="166"/>
    </row>
    <row r="29" spans="1:2" s="146" customFormat="1" ht="12.75">
      <c r="A29" s="144"/>
      <c r="B29" s="147"/>
    </row>
    <row r="30" spans="1:5" s="146" customFormat="1" ht="12.75">
      <c r="A30" s="144"/>
      <c r="B30" s="145" t="s">
        <v>193</v>
      </c>
      <c r="E30" s="148" t="s">
        <v>208</v>
      </c>
    </row>
    <row r="31" spans="1:2" s="146" customFormat="1" ht="12.75">
      <c r="A31" s="144"/>
      <c r="B31" s="145" t="s">
        <v>209</v>
      </c>
    </row>
    <row r="32" spans="1:2" ht="13.5" thickBot="1">
      <c r="A32" s="127"/>
      <c r="B32" s="128"/>
    </row>
    <row r="33" ht="12.75">
      <c r="B33" s="130"/>
    </row>
    <row r="34" ht="12.75">
      <c r="B34" s="130"/>
    </row>
    <row r="35" ht="12.75">
      <c r="B35" s="130"/>
    </row>
    <row r="36" ht="12.75">
      <c r="B36" s="130"/>
    </row>
    <row r="37" ht="12.75">
      <c r="B37" s="130"/>
    </row>
    <row r="38" ht="12.75">
      <c r="B38" s="130"/>
    </row>
    <row r="39" ht="12.75">
      <c r="B39" s="130"/>
    </row>
    <row r="40" ht="12.75">
      <c r="B40" s="130"/>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56"/>
  <sheetViews>
    <sheetView workbookViewId="0" topLeftCell="A1">
      <selection activeCell="O30" sqref="O30"/>
    </sheetView>
  </sheetViews>
  <sheetFormatPr defaultColWidth="9.140625" defaultRowHeight="12.75"/>
  <cols>
    <col min="1" max="1" width="4.8515625" style="0" customWidth="1"/>
    <col min="2" max="2" width="32.7109375" style="0" customWidth="1"/>
    <col min="3" max="3" width="9.57421875" style="0" bestFit="1" customWidth="1"/>
    <col min="4" max="4" width="10.57421875" style="0" bestFit="1" customWidth="1"/>
    <col min="5" max="5" width="10.421875" style="0" bestFit="1" customWidth="1"/>
    <col min="6" max="6" width="6.140625" style="0" bestFit="1" customWidth="1"/>
    <col min="7" max="7" width="5.421875" style="0" customWidth="1"/>
    <col min="8" max="9" width="4.421875" style="0" customWidth="1"/>
    <col min="10" max="10" width="3.28125" style="0" bestFit="1" customWidth="1"/>
    <col min="11" max="11" width="6.421875" style="0" bestFit="1" customWidth="1"/>
    <col min="12" max="12" width="6.140625" style="0" bestFit="1" customWidth="1"/>
    <col min="13" max="13" width="6.00390625" style="0" bestFit="1" customWidth="1"/>
    <col min="14" max="14" width="6.140625" style="0" bestFit="1" customWidth="1"/>
    <col min="15" max="15" width="6.28125" style="0" bestFit="1" customWidth="1"/>
    <col min="16" max="16" width="6.57421875" style="0" bestFit="1" customWidth="1"/>
    <col min="17" max="17" width="6.140625" style="0" bestFit="1" customWidth="1"/>
    <col min="18" max="18" width="6.140625" style="0" customWidth="1"/>
    <col min="19" max="19" width="6.28125" style="0" bestFit="1" customWidth="1"/>
    <col min="20" max="21" width="5.8515625" style="0" bestFit="1" customWidth="1"/>
    <col min="22" max="22" width="4.28125" style="0" bestFit="1" customWidth="1"/>
    <col min="23" max="23" width="5.8515625" style="0" bestFit="1" customWidth="1"/>
    <col min="24" max="24" width="3.28125" style="0" bestFit="1" customWidth="1"/>
    <col min="25" max="25" width="51.7109375" style="0" customWidth="1"/>
    <col min="26" max="28" width="3.28125" style="0" bestFit="1" customWidth="1"/>
    <col min="29" max="29" width="1.7109375" style="0" customWidth="1"/>
    <col min="30" max="30" width="54.8515625" style="0" customWidth="1"/>
  </cols>
  <sheetData>
    <row r="1" s="6" customFormat="1" ht="20.25">
      <c r="A1" s="6" t="s">
        <v>75</v>
      </c>
    </row>
    <row r="2" s="6" customFormat="1" ht="20.25">
      <c r="A2" s="6" t="s">
        <v>186</v>
      </c>
    </row>
    <row r="3" s="6" customFormat="1" ht="20.25">
      <c r="A3" s="6" t="s">
        <v>233</v>
      </c>
    </row>
    <row r="4" s="6" customFormat="1" ht="20.25">
      <c r="A4" s="6" t="s">
        <v>76</v>
      </c>
    </row>
    <row r="5" s="6" customFormat="1" ht="20.25">
      <c r="A5" s="6" t="s">
        <v>189</v>
      </c>
    </row>
    <row r="6" spans="1:7" ht="20.25">
      <c r="A6" s="12"/>
      <c r="B6" s="6"/>
      <c r="G6" s="6"/>
    </row>
    <row r="7" s="13" customFormat="1" ht="9" customHeight="1">
      <c r="B7" s="39"/>
    </row>
    <row r="8" ht="15.75">
      <c r="A8" s="14" t="s">
        <v>1</v>
      </c>
    </row>
    <row r="9" spans="1:23" s="11" customFormat="1" ht="55.5" customHeight="1" thickBot="1">
      <c r="A9" s="169" t="s">
        <v>25</v>
      </c>
      <c r="B9" s="169"/>
      <c r="C9" s="169"/>
      <c r="D9" s="169"/>
      <c r="E9" s="169"/>
      <c r="F9" s="169"/>
      <c r="G9" s="169"/>
      <c r="H9" s="169"/>
      <c r="I9" s="56"/>
      <c r="J9" s="168"/>
      <c r="K9" s="168"/>
      <c r="L9" s="168"/>
      <c r="M9" s="168"/>
      <c r="N9" s="168"/>
      <c r="O9" s="168"/>
      <c r="P9" s="168"/>
      <c r="Q9" s="168"/>
      <c r="R9" s="168"/>
      <c r="S9" s="168"/>
      <c r="T9" s="168"/>
      <c r="U9" s="168"/>
      <c r="V9" s="168"/>
      <c r="W9" s="168"/>
    </row>
    <row r="10" spans="1:24" s="20" customFormat="1" ht="12.75">
      <c r="A10" s="47"/>
      <c r="B10" s="47"/>
      <c r="C10" s="47"/>
      <c r="D10" s="47"/>
      <c r="E10" s="47"/>
      <c r="F10" s="47"/>
      <c r="G10" s="8" t="s">
        <v>13</v>
      </c>
      <c r="H10" s="7"/>
      <c r="I10" s="7"/>
      <c r="J10" s="7"/>
      <c r="K10" s="7"/>
      <c r="L10" s="7"/>
      <c r="M10" s="7"/>
      <c r="N10" s="7"/>
      <c r="O10" s="7"/>
      <c r="P10" s="7"/>
      <c r="Q10" s="9"/>
      <c r="R10" s="9"/>
      <c r="S10" s="9"/>
      <c r="T10" s="9"/>
      <c r="U10" s="9"/>
      <c r="V10" s="9"/>
      <c r="W10" s="9"/>
      <c r="X10" s="10"/>
    </row>
    <row r="11" spans="1:25" s="25" customFormat="1" ht="56.25" customHeight="1" thickBot="1">
      <c r="A11" s="59" t="s">
        <v>14</v>
      </c>
      <c r="B11" s="58"/>
      <c r="C11" s="33" t="s">
        <v>54</v>
      </c>
      <c r="D11" s="33" t="s">
        <v>55</v>
      </c>
      <c r="E11" s="2" t="s">
        <v>53</v>
      </c>
      <c r="F11" s="60" t="s">
        <v>23</v>
      </c>
      <c r="G11" s="21" t="s">
        <v>21</v>
      </c>
      <c r="H11" s="22" t="s">
        <v>22</v>
      </c>
      <c r="I11" s="22" t="s">
        <v>59</v>
      </c>
      <c r="J11" s="23" t="s">
        <v>3</v>
      </c>
      <c r="K11" s="23" t="s">
        <v>7</v>
      </c>
      <c r="L11" s="23" t="s">
        <v>15</v>
      </c>
      <c r="M11" s="23" t="s">
        <v>2</v>
      </c>
      <c r="N11" s="23" t="s">
        <v>0</v>
      </c>
      <c r="O11" s="23" t="s">
        <v>104</v>
      </c>
      <c r="P11" s="23" t="s">
        <v>6</v>
      </c>
      <c r="Q11" s="23" t="s">
        <v>16</v>
      </c>
      <c r="R11" s="23"/>
      <c r="S11" s="23" t="s">
        <v>17</v>
      </c>
      <c r="T11" s="23" t="s">
        <v>18</v>
      </c>
      <c r="U11" s="23" t="s">
        <v>5</v>
      </c>
      <c r="V11" s="23" t="s">
        <v>19</v>
      </c>
      <c r="W11" s="23" t="s">
        <v>20</v>
      </c>
      <c r="X11" s="24"/>
      <c r="Y11" s="2" t="s">
        <v>4</v>
      </c>
    </row>
    <row r="12" spans="3:15" s="26" customFormat="1" ht="12.75">
      <c r="C12" s="27"/>
      <c r="D12" s="27"/>
      <c r="E12" s="27"/>
      <c r="F12" s="27"/>
      <c r="G12" s="28"/>
      <c r="H12" s="28"/>
      <c r="I12" s="28"/>
      <c r="J12" s="28"/>
      <c r="K12" s="28"/>
      <c r="L12" s="28"/>
      <c r="M12" s="28"/>
      <c r="N12" s="28"/>
      <c r="O12" s="28"/>
    </row>
    <row r="13" spans="1:24" s="4" customFormat="1" ht="13.5" customHeight="1">
      <c r="A13" s="1" t="s">
        <v>52</v>
      </c>
      <c r="F13" s="77"/>
      <c r="G13" s="30"/>
      <c r="H13" s="30"/>
      <c r="I13" s="30"/>
      <c r="J13" s="30"/>
      <c r="K13" s="30"/>
      <c r="L13" s="30"/>
      <c r="M13" s="30"/>
      <c r="N13" s="30"/>
      <c r="O13" s="30"/>
      <c r="X13" s="31"/>
    </row>
    <row r="14" spans="1:25" s="4" customFormat="1" ht="13.5" customHeight="1">
      <c r="A14" s="57" t="s">
        <v>26</v>
      </c>
      <c r="C14" s="50">
        <v>8</v>
      </c>
      <c r="D14" s="5" t="s">
        <v>27</v>
      </c>
      <c r="E14" s="5">
        <f>R43</f>
        <v>50</v>
      </c>
      <c r="F14" s="78">
        <f>C14*E14</f>
        <v>400</v>
      </c>
      <c r="G14" s="61">
        <f aca="true" t="shared" si="0" ref="G14:G23">F14</f>
        <v>400</v>
      </c>
      <c r="H14" s="30"/>
      <c r="I14" s="30"/>
      <c r="J14" s="30"/>
      <c r="K14" s="30"/>
      <c r="L14" s="30"/>
      <c r="M14" s="30"/>
      <c r="N14" s="30"/>
      <c r="O14" s="30"/>
      <c r="X14" s="62"/>
      <c r="Y14" s="4" t="s">
        <v>200</v>
      </c>
    </row>
    <row r="15" spans="1:25" s="4" customFormat="1" ht="13.5" customHeight="1">
      <c r="A15" s="57" t="s">
        <v>28</v>
      </c>
      <c r="C15" s="50">
        <v>16</v>
      </c>
      <c r="D15" s="5" t="s">
        <v>29</v>
      </c>
      <c r="E15" s="5">
        <f aca="true" t="shared" si="1" ref="E15:E25">R44</f>
        <v>15</v>
      </c>
      <c r="F15" s="78">
        <f aca="true" t="shared" si="2" ref="F15:F25">C15*E15</f>
        <v>240</v>
      </c>
      <c r="G15" s="61">
        <f t="shared" si="0"/>
        <v>240</v>
      </c>
      <c r="H15" s="30"/>
      <c r="I15" s="30"/>
      <c r="J15" s="30"/>
      <c r="K15" s="30"/>
      <c r="L15" s="30"/>
      <c r="M15" s="30"/>
      <c r="N15" s="30"/>
      <c r="O15" s="30"/>
      <c r="X15" s="62"/>
      <c r="Y15" s="4" t="s">
        <v>200</v>
      </c>
    </row>
    <row r="16" spans="1:25" s="4" customFormat="1" ht="13.5" customHeight="1">
      <c r="A16" s="57" t="s">
        <v>30</v>
      </c>
      <c r="C16" s="50">
        <v>8</v>
      </c>
      <c r="D16" s="5" t="s">
        <v>29</v>
      </c>
      <c r="E16" s="5">
        <f t="shared" si="1"/>
        <v>40</v>
      </c>
      <c r="F16" s="78">
        <f t="shared" si="2"/>
        <v>320</v>
      </c>
      <c r="G16" s="61">
        <f t="shared" si="0"/>
        <v>320</v>
      </c>
      <c r="H16" s="30"/>
      <c r="I16" s="30"/>
      <c r="J16" s="30"/>
      <c r="K16" s="30"/>
      <c r="L16" s="30"/>
      <c r="M16" s="30"/>
      <c r="N16" s="30"/>
      <c r="O16" s="30"/>
      <c r="X16" s="62"/>
      <c r="Y16" s="4" t="s">
        <v>200</v>
      </c>
    </row>
    <row r="17" spans="1:25" s="4" customFormat="1" ht="13.5" customHeight="1">
      <c r="A17" s="57" t="s">
        <v>31</v>
      </c>
      <c r="C17" s="50">
        <v>16</v>
      </c>
      <c r="D17" s="5" t="s">
        <v>29</v>
      </c>
      <c r="E17" s="5">
        <f t="shared" si="1"/>
        <v>29</v>
      </c>
      <c r="F17" s="161">
        <f t="shared" si="2"/>
        <v>464</v>
      </c>
      <c r="G17" s="61">
        <f t="shared" si="0"/>
        <v>464</v>
      </c>
      <c r="H17" s="30"/>
      <c r="I17" s="30"/>
      <c r="J17" s="30"/>
      <c r="K17" s="30"/>
      <c r="L17" s="30"/>
      <c r="M17" s="30"/>
      <c r="N17" s="30"/>
      <c r="O17" s="30"/>
      <c r="X17" s="62"/>
      <c r="Y17" s="4" t="s">
        <v>200</v>
      </c>
    </row>
    <row r="18" spans="1:25" s="4" customFormat="1" ht="13.5" customHeight="1">
      <c r="A18" s="57" t="s">
        <v>32</v>
      </c>
      <c r="C18" s="50">
        <v>0</v>
      </c>
      <c r="D18" s="5" t="s">
        <v>29</v>
      </c>
      <c r="E18" s="5">
        <f t="shared" si="1"/>
        <v>1</v>
      </c>
      <c r="F18" s="78">
        <f t="shared" si="2"/>
        <v>0</v>
      </c>
      <c r="G18" s="61">
        <f t="shared" si="0"/>
        <v>0</v>
      </c>
      <c r="H18" s="30"/>
      <c r="I18" s="30"/>
      <c r="J18" s="30"/>
      <c r="K18" s="30"/>
      <c r="L18" s="30"/>
      <c r="M18" s="30"/>
      <c r="N18" s="30"/>
      <c r="O18" s="30"/>
      <c r="X18" s="62"/>
      <c r="Y18" s="4" t="s">
        <v>200</v>
      </c>
    </row>
    <row r="19" spans="1:25" s="4" customFormat="1" ht="13.5" customHeight="1">
      <c r="A19" s="57" t="s">
        <v>33</v>
      </c>
      <c r="C19" s="50">
        <v>8</v>
      </c>
      <c r="D19" s="5" t="s">
        <v>29</v>
      </c>
      <c r="E19" s="5">
        <f t="shared" si="1"/>
        <v>14</v>
      </c>
      <c r="F19" s="78">
        <f t="shared" si="2"/>
        <v>112</v>
      </c>
      <c r="G19" s="61">
        <f t="shared" si="0"/>
        <v>112</v>
      </c>
      <c r="H19" s="30"/>
      <c r="I19" s="30"/>
      <c r="J19" s="30"/>
      <c r="K19" s="30"/>
      <c r="L19" s="30"/>
      <c r="M19" s="30"/>
      <c r="N19" s="30"/>
      <c r="O19" s="30"/>
      <c r="X19" s="62"/>
      <c r="Y19" s="4" t="s">
        <v>200</v>
      </c>
    </row>
    <row r="20" spans="1:25" s="4" customFormat="1" ht="13.5" customHeight="1">
      <c r="A20" s="57" t="s">
        <v>34</v>
      </c>
      <c r="C20" s="50">
        <v>8</v>
      </c>
      <c r="D20" s="5" t="s">
        <v>29</v>
      </c>
      <c r="E20" s="5">
        <f t="shared" si="1"/>
        <v>0</v>
      </c>
      <c r="F20" s="78">
        <f t="shared" si="2"/>
        <v>0</v>
      </c>
      <c r="G20" s="61">
        <f t="shared" si="0"/>
        <v>0</v>
      </c>
      <c r="H20" s="30"/>
      <c r="I20" s="30"/>
      <c r="J20" s="30"/>
      <c r="K20" s="30"/>
      <c r="L20" s="30"/>
      <c r="M20" s="30"/>
      <c r="N20" s="30"/>
      <c r="O20" s="30"/>
      <c r="X20" s="62"/>
      <c r="Y20" s="4" t="s">
        <v>200</v>
      </c>
    </row>
    <row r="21" spans="1:25" s="4" customFormat="1" ht="13.5" customHeight="1">
      <c r="A21" s="57" t="s">
        <v>35</v>
      </c>
      <c r="C21" s="50">
        <v>0</v>
      </c>
      <c r="D21" s="5" t="s">
        <v>36</v>
      </c>
      <c r="E21" s="5">
        <f t="shared" si="1"/>
        <v>0</v>
      </c>
      <c r="F21" s="78">
        <f t="shared" si="2"/>
        <v>0</v>
      </c>
      <c r="G21" s="61">
        <f t="shared" si="0"/>
        <v>0</v>
      </c>
      <c r="H21" s="30"/>
      <c r="I21" s="30"/>
      <c r="J21" s="30"/>
      <c r="K21" s="30"/>
      <c r="L21" s="30"/>
      <c r="M21" s="30"/>
      <c r="N21" s="30"/>
      <c r="O21" s="30"/>
      <c r="X21" s="62"/>
      <c r="Y21" s="4" t="s">
        <v>200</v>
      </c>
    </row>
    <row r="22" spans="1:25" s="4" customFormat="1" ht="13.5" customHeight="1">
      <c r="A22" s="57" t="s">
        <v>37</v>
      </c>
      <c r="C22" s="50">
        <v>24</v>
      </c>
      <c r="D22" s="5" t="s">
        <v>36</v>
      </c>
      <c r="E22" s="5">
        <f t="shared" si="1"/>
        <v>1</v>
      </c>
      <c r="F22" s="78">
        <f t="shared" si="2"/>
        <v>24</v>
      </c>
      <c r="G22" s="61">
        <f t="shared" si="0"/>
        <v>24</v>
      </c>
      <c r="H22" s="30"/>
      <c r="I22" s="30"/>
      <c r="J22" s="30"/>
      <c r="K22" s="30"/>
      <c r="L22" s="30"/>
      <c r="M22" s="30"/>
      <c r="N22" s="30"/>
      <c r="O22" s="30"/>
      <c r="X22" s="62"/>
      <c r="Y22" s="4" t="s">
        <v>200</v>
      </c>
    </row>
    <row r="23" spans="1:25" s="4" customFormat="1" ht="13.5" customHeight="1">
      <c r="A23" s="57" t="s">
        <v>38</v>
      </c>
      <c r="C23" s="50">
        <v>40</v>
      </c>
      <c r="D23" s="5" t="s">
        <v>36</v>
      </c>
      <c r="E23" s="5">
        <f t="shared" si="1"/>
        <v>1</v>
      </c>
      <c r="F23" s="78">
        <f t="shared" si="2"/>
        <v>40</v>
      </c>
      <c r="G23" s="61">
        <f t="shared" si="0"/>
        <v>40</v>
      </c>
      <c r="H23" s="30"/>
      <c r="I23" s="30"/>
      <c r="J23" s="30"/>
      <c r="K23" s="30"/>
      <c r="L23" s="30"/>
      <c r="M23" s="30"/>
      <c r="N23" s="30"/>
      <c r="O23" s="30"/>
      <c r="X23" s="62"/>
      <c r="Y23" s="4" t="s">
        <v>200</v>
      </c>
    </row>
    <row r="24" spans="1:25" s="4" customFormat="1" ht="13.5" customHeight="1">
      <c r="A24" s="63" t="s">
        <v>100</v>
      </c>
      <c r="C24" s="50">
        <v>40</v>
      </c>
      <c r="D24" s="5" t="s">
        <v>39</v>
      </c>
      <c r="E24" s="5">
        <f t="shared" si="1"/>
        <v>1</v>
      </c>
      <c r="F24" s="78">
        <f t="shared" si="2"/>
        <v>40</v>
      </c>
      <c r="G24" s="61">
        <f>F24</f>
        <v>40</v>
      </c>
      <c r="H24" s="30"/>
      <c r="I24" s="61"/>
      <c r="J24" s="61">
        <f>I24</f>
        <v>0</v>
      </c>
      <c r="K24" s="30"/>
      <c r="L24" s="30"/>
      <c r="M24" s="30"/>
      <c r="N24" s="30"/>
      <c r="O24" s="30"/>
      <c r="X24" s="62"/>
      <c r="Y24" s="4" t="s">
        <v>200</v>
      </c>
    </row>
    <row r="25" spans="1:25" s="4" customFormat="1" ht="13.5" customHeight="1">
      <c r="A25" s="57" t="s">
        <v>40</v>
      </c>
      <c r="C25" s="50">
        <v>40</v>
      </c>
      <c r="D25" s="5" t="s">
        <v>41</v>
      </c>
      <c r="E25" s="5">
        <f t="shared" si="1"/>
        <v>1</v>
      </c>
      <c r="F25" s="78">
        <f t="shared" si="2"/>
        <v>40</v>
      </c>
      <c r="G25" s="61">
        <f>F25</f>
        <v>40</v>
      </c>
      <c r="H25" s="30"/>
      <c r="I25" s="30"/>
      <c r="J25" s="30"/>
      <c r="K25" s="30"/>
      <c r="L25" s="30"/>
      <c r="M25" s="30"/>
      <c r="N25" s="30"/>
      <c r="O25" s="30"/>
      <c r="X25" s="62"/>
      <c r="Y25" s="4" t="s">
        <v>200</v>
      </c>
    </row>
    <row r="26" spans="1:25" s="4" customFormat="1" ht="13.5" customHeight="1">
      <c r="A26" s="57" t="s">
        <v>42</v>
      </c>
      <c r="C26" s="52">
        <v>0.1</v>
      </c>
      <c r="D26" s="5" t="s">
        <v>56</v>
      </c>
      <c r="E26" s="5"/>
      <c r="F26" s="78">
        <f>SUM(F14:F25)*0.1</f>
        <v>168</v>
      </c>
      <c r="G26" s="61">
        <f>F26</f>
        <v>168</v>
      </c>
      <c r="H26" s="30"/>
      <c r="I26" s="30"/>
      <c r="J26" s="30"/>
      <c r="K26" s="30"/>
      <c r="L26" s="30"/>
      <c r="M26" s="30"/>
      <c r="N26" s="30"/>
      <c r="O26" s="30"/>
      <c r="X26" s="62"/>
      <c r="Y26" s="4" t="s">
        <v>200</v>
      </c>
    </row>
    <row r="27" spans="1:29" s="137" customFormat="1" ht="13.5" customHeight="1">
      <c r="A27" s="136" t="s">
        <v>57</v>
      </c>
      <c r="B27" s="136"/>
      <c r="F27" s="138">
        <f>SUM(F14:F26)</f>
        <v>1848</v>
      </c>
      <c r="G27" s="123">
        <f>SUM(G14:G26)</f>
        <v>1848</v>
      </c>
      <c r="H27" s="123">
        <f aca="true" t="shared" si="3" ref="H27:W27">SUM(H14:H26)</f>
        <v>0</v>
      </c>
      <c r="I27" s="123">
        <f t="shared" si="3"/>
        <v>0</v>
      </c>
      <c r="J27" s="123">
        <f t="shared" si="3"/>
        <v>0</v>
      </c>
      <c r="K27" s="123">
        <f t="shared" si="3"/>
        <v>0</v>
      </c>
      <c r="L27" s="123">
        <f t="shared" si="3"/>
        <v>0</v>
      </c>
      <c r="M27" s="123">
        <f t="shared" si="3"/>
        <v>0</v>
      </c>
      <c r="N27" s="123">
        <f t="shared" si="3"/>
        <v>0</v>
      </c>
      <c r="O27" s="123">
        <f t="shared" si="3"/>
        <v>0</v>
      </c>
      <c r="P27" s="123">
        <f t="shared" si="3"/>
        <v>0</v>
      </c>
      <c r="Q27" s="123">
        <f t="shared" si="3"/>
        <v>0</v>
      </c>
      <c r="R27" s="123"/>
      <c r="S27" s="123">
        <f t="shared" si="3"/>
        <v>0</v>
      </c>
      <c r="T27" s="123">
        <f t="shared" si="3"/>
        <v>0</v>
      </c>
      <c r="U27" s="123">
        <f t="shared" si="3"/>
        <v>0</v>
      </c>
      <c r="V27" s="123">
        <f t="shared" si="3"/>
        <v>0</v>
      </c>
      <c r="W27" s="123">
        <f t="shared" si="3"/>
        <v>0</v>
      </c>
      <c r="X27" s="124"/>
      <c r="AC27" s="1"/>
    </row>
    <row r="28" spans="3:24" s="4" customFormat="1" ht="15" customHeight="1">
      <c r="C28" s="29"/>
      <c r="D28" s="29"/>
      <c r="E28" s="29"/>
      <c r="F28" s="77"/>
      <c r="G28" s="29"/>
      <c r="H28" s="29"/>
      <c r="I28" s="30"/>
      <c r="J28" s="30"/>
      <c r="K28" s="30"/>
      <c r="L28" s="30"/>
      <c r="M28" s="30"/>
      <c r="N28" s="30"/>
      <c r="O28" s="30"/>
      <c r="P28" s="30"/>
      <c r="Q28" s="30"/>
      <c r="R28" s="30"/>
      <c r="S28" s="30"/>
      <c r="T28" s="30"/>
      <c r="U28" s="30"/>
      <c r="X28" s="62"/>
    </row>
    <row r="29" spans="1:24" s="4" customFormat="1" ht="13.5" customHeight="1">
      <c r="A29" s="34" t="s">
        <v>43</v>
      </c>
      <c r="C29" s="29"/>
      <c r="D29" s="29"/>
      <c r="E29" s="29"/>
      <c r="F29" s="77"/>
      <c r="G29" s="30"/>
      <c r="H29" s="30"/>
      <c r="I29" s="30"/>
      <c r="J29" s="30"/>
      <c r="K29" s="30"/>
      <c r="L29" s="30"/>
      <c r="M29" s="30"/>
      <c r="N29" s="30"/>
      <c r="O29" s="30"/>
      <c r="P29" s="30"/>
      <c r="Q29" s="30"/>
      <c r="R29" s="30"/>
      <c r="S29" s="30"/>
      <c r="T29" s="30"/>
      <c r="U29" s="30"/>
      <c r="X29" s="62"/>
    </row>
    <row r="30" spans="1:24" s="4" customFormat="1" ht="13.5" customHeight="1">
      <c r="A30" s="65" t="s">
        <v>101</v>
      </c>
      <c r="C30" s="50">
        <v>8</v>
      </c>
      <c r="D30" s="5" t="s">
        <v>58</v>
      </c>
      <c r="E30" s="48">
        <v>1</v>
      </c>
      <c r="F30" s="79">
        <f>C30*E30</f>
        <v>8</v>
      </c>
      <c r="G30" s="65">
        <v>8</v>
      </c>
      <c r="H30" s="65"/>
      <c r="I30" s="65"/>
      <c r="J30" s="65"/>
      <c r="K30" s="65"/>
      <c r="L30" s="65"/>
      <c r="M30" s="65"/>
      <c r="N30" s="65"/>
      <c r="O30" s="65"/>
      <c r="P30" s="65"/>
      <c r="Q30" s="65"/>
      <c r="R30" s="65"/>
      <c r="S30" s="65"/>
      <c r="T30" s="65"/>
      <c r="U30" s="65"/>
      <c r="V30" s="65"/>
      <c r="W30" s="65"/>
      <c r="X30" s="62"/>
    </row>
    <row r="31" spans="1:25" s="25" customFormat="1" ht="25.5" customHeight="1">
      <c r="A31" s="170" t="s">
        <v>44</v>
      </c>
      <c r="B31" s="170"/>
      <c r="C31" s="50">
        <v>0.5</v>
      </c>
      <c r="D31" s="5" t="s">
        <v>103</v>
      </c>
      <c r="E31" s="48">
        <v>20</v>
      </c>
      <c r="F31" s="79">
        <f>C31*E31</f>
        <v>10</v>
      </c>
      <c r="G31" s="64">
        <v>10</v>
      </c>
      <c r="H31" s="64"/>
      <c r="I31" s="64"/>
      <c r="J31" s="64"/>
      <c r="K31" s="64"/>
      <c r="L31" s="64"/>
      <c r="M31" s="64"/>
      <c r="N31" s="64"/>
      <c r="O31" s="64"/>
      <c r="P31" s="64"/>
      <c r="Q31" s="64"/>
      <c r="R31" s="64"/>
      <c r="S31" s="64"/>
      <c r="T31" s="64"/>
      <c r="U31" s="64"/>
      <c r="V31" s="64"/>
      <c r="W31" s="64"/>
      <c r="X31" s="62"/>
      <c r="Y31" s="25" t="s">
        <v>60</v>
      </c>
    </row>
    <row r="32" spans="1:24" s="25" customFormat="1" ht="25.5" customHeight="1">
      <c r="A32" s="67" t="s">
        <v>102</v>
      </c>
      <c r="B32" s="66"/>
      <c r="C32" s="50">
        <v>2</v>
      </c>
      <c r="D32" s="5" t="s">
        <v>103</v>
      </c>
      <c r="E32" s="48">
        <v>4</v>
      </c>
      <c r="F32" s="79">
        <f>C32*E32</f>
        <v>8</v>
      </c>
      <c r="G32" s="64"/>
      <c r="H32" s="64"/>
      <c r="I32" s="64"/>
      <c r="J32" s="64"/>
      <c r="K32" s="64"/>
      <c r="L32" s="64"/>
      <c r="M32" s="64"/>
      <c r="N32" s="64"/>
      <c r="O32" s="64">
        <v>8</v>
      </c>
      <c r="P32" s="64"/>
      <c r="Q32" s="64"/>
      <c r="R32" s="64"/>
      <c r="S32" s="64"/>
      <c r="T32" s="64"/>
      <c r="U32" s="64"/>
      <c r="V32" s="64"/>
      <c r="W32" s="64"/>
      <c r="X32" s="62"/>
    </row>
    <row r="33" spans="1:25" s="4" customFormat="1" ht="13.5" customHeight="1">
      <c r="A33" s="57" t="s">
        <v>45</v>
      </c>
      <c r="C33" s="50">
        <v>1</v>
      </c>
      <c r="D33" s="5" t="s">
        <v>29</v>
      </c>
      <c r="E33" s="51">
        <v>84</v>
      </c>
      <c r="F33" s="79">
        <f>C33*E33</f>
        <v>84</v>
      </c>
      <c r="G33" s="64">
        <v>84</v>
      </c>
      <c r="H33" s="64"/>
      <c r="I33" s="64"/>
      <c r="J33" s="64"/>
      <c r="K33" s="64"/>
      <c r="L33" s="64"/>
      <c r="M33" s="64"/>
      <c r="N33" s="64"/>
      <c r="O33" s="64"/>
      <c r="P33" s="64"/>
      <c r="Q33" s="64"/>
      <c r="R33" s="64"/>
      <c r="S33" s="64"/>
      <c r="T33" s="64"/>
      <c r="U33" s="64"/>
      <c r="V33" s="64"/>
      <c r="W33" s="64"/>
      <c r="X33" s="62"/>
      <c r="Y33" s="25" t="s">
        <v>60</v>
      </c>
    </row>
    <row r="34" spans="1:29" s="137" customFormat="1" ht="13.5" customHeight="1">
      <c r="A34" s="136" t="s">
        <v>61</v>
      </c>
      <c r="B34" s="136"/>
      <c r="F34" s="138">
        <f>SUM(F30:F33)</f>
        <v>110</v>
      </c>
      <c r="G34" s="123">
        <f>SUM(G30:G33)</f>
        <v>102</v>
      </c>
      <c r="H34" s="123">
        <f aca="true" t="shared" si="4" ref="H34:Q34">SUM(H31:H33)</f>
        <v>0</v>
      </c>
      <c r="I34" s="123">
        <f t="shared" si="4"/>
        <v>0</v>
      </c>
      <c r="J34" s="123">
        <f t="shared" si="4"/>
        <v>0</v>
      </c>
      <c r="K34" s="123">
        <f t="shared" si="4"/>
        <v>0</v>
      </c>
      <c r="L34" s="123">
        <f t="shared" si="4"/>
        <v>0</v>
      </c>
      <c r="M34" s="123">
        <f t="shared" si="4"/>
        <v>0</v>
      </c>
      <c r="N34" s="123">
        <f t="shared" si="4"/>
        <v>0</v>
      </c>
      <c r="O34" s="123">
        <f t="shared" si="4"/>
        <v>8</v>
      </c>
      <c r="P34" s="123">
        <f t="shared" si="4"/>
        <v>0</v>
      </c>
      <c r="Q34" s="123">
        <f t="shared" si="4"/>
        <v>0</v>
      </c>
      <c r="R34" s="123"/>
      <c r="S34" s="123">
        <f>SUM(S31:S33)</f>
        <v>0</v>
      </c>
      <c r="T34" s="123">
        <f>SUM(T31:T33)</f>
        <v>0</v>
      </c>
      <c r="U34" s="123">
        <f>SUM(U31:U33)</f>
        <v>0</v>
      </c>
      <c r="V34" s="123">
        <f>SUM(V31:V33)</f>
        <v>0</v>
      </c>
      <c r="W34" s="123">
        <f>SUM(W31:W33)</f>
        <v>0</v>
      </c>
      <c r="X34" s="124"/>
      <c r="AC34" s="1"/>
    </row>
    <row r="35" ht="12.75">
      <c r="X35" s="62"/>
    </row>
    <row r="36" ht="12.75">
      <c r="X36" s="62"/>
    </row>
    <row r="37" s="13" customFormat="1" ht="12.75">
      <c r="X37" s="62"/>
    </row>
    <row r="38" spans="1:24" ht="12.75">
      <c r="A38" s="1" t="s">
        <v>46</v>
      </c>
      <c r="X38" s="62"/>
    </row>
    <row r="39" ht="12.75">
      <c r="X39" s="62"/>
    </row>
    <row r="40" spans="1:24" ht="12.75">
      <c r="A40" s="1" t="s">
        <v>77</v>
      </c>
      <c r="X40" s="62"/>
    </row>
    <row r="41" ht="12.75">
      <c r="X41" s="62"/>
    </row>
    <row r="42" spans="3:24" ht="173.25" customHeight="1">
      <c r="C42" s="54" t="s">
        <v>78</v>
      </c>
      <c r="D42" s="54" t="s">
        <v>79</v>
      </c>
      <c r="E42" s="70" t="s">
        <v>80</v>
      </c>
      <c r="F42" s="54" t="s">
        <v>81</v>
      </c>
      <c r="G42" s="54" t="s">
        <v>70</v>
      </c>
      <c r="H42" s="70" t="s">
        <v>71</v>
      </c>
      <c r="I42" s="54" t="s">
        <v>72</v>
      </c>
      <c r="J42" s="54" t="s">
        <v>73</v>
      </c>
      <c r="K42" s="54" t="s">
        <v>82</v>
      </c>
      <c r="L42" s="54" t="s">
        <v>83</v>
      </c>
      <c r="M42" s="70" t="s">
        <v>84</v>
      </c>
      <c r="N42" s="54" t="s">
        <v>85</v>
      </c>
      <c r="O42" s="54" t="s">
        <v>86</v>
      </c>
      <c r="P42" s="70" t="s">
        <v>87</v>
      </c>
      <c r="Q42" s="70" t="s">
        <v>88</v>
      </c>
      <c r="R42" s="5" t="s">
        <v>47</v>
      </c>
      <c r="S42" s="49"/>
      <c r="X42" s="62"/>
    </row>
    <row r="43" spans="1:25" ht="12.75">
      <c r="A43" t="s">
        <v>48</v>
      </c>
      <c r="C43">
        <v>6</v>
      </c>
      <c r="D43">
        <v>6</v>
      </c>
      <c r="E43">
        <v>6</v>
      </c>
      <c r="F43">
        <v>1</v>
      </c>
      <c r="G43">
        <v>1</v>
      </c>
      <c r="H43">
        <v>1</v>
      </c>
      <c r="I43">
        <v>1</v>
      </c>
      <c r="J43">
        <v>1</v>
      </c>
      <c r="K43">
        <v>3</v>
      </c>
      <c r="L43">
        <v>3</v>
      </c>
      <c r="M43">
        <v>2</v>
      </c>
      <c r="N43">
        <v>6</v>
      </c>
      <c r="O43">
        <v>6</v>
      </c>
      <c r="P43">
        <v>6</v>
      </c>
      <c r="Q43" s="5">
        <v>1</v>
      </c>
      <c r="R43">
        <f>SUM(C43:Q43)</f>
        <v>50</v>
      </c>
      <c r="X43" s="62"/>
      <c r="Y43" s="57" t="s">
        <v>89</v>
      </c>
    </row>
    <row r="44" spans="1:25" ht="12.75">
      <c r="A44" t="s">
        <v>49</v>
      </c>
      <c r="C44">
        <v>1</v>
      </c>
      <c r="D44">
        <v>1</v>
      </c>
      <c r="E44">
        <v>1</v>
      </c>
      <c r="F44">
        <v>1</v>
      </c>
      <c r="G44">
        <v>1</v>
      </c>
      <c r="H44">
        <v>1</v>
      </c>
      <c r="I44">
        <v>1</v>
      </c>
      <c r="J44">
        <v>1</v>
      </c>
      <c r="K44">
        <v>1</v>
      </c>
      <c r="L44">
        <v>1</v>
      </c>
      <c r="M44">
        <v>1</v>
      </c>
      <c r="N44">
        <v>1</v>
      </c>
      <c r="O44">
        <v>1</v>
      </c>
      <c r="P44">
        <v>1</v>
      </c>
      <c r="Q44" s="5">
        <v>1</v>
      </c>
      <c r="R44">
        <f>SUM(C44:Q44)</f>
        <v>15</v>
      </c>
      <c r="X44" s="62"/>
      <c r="Y44" s="57" t="s">
        <v>90</v>
      </c>
    </row>
    <row r="45" spans="1:25" ht="12.75">
      <c r="A45" t="s">
        <v>30</v>
      </c>
      <c r="C45">
        <v>3</v>
      </c>
      <c r="D45">
        <v>3</v>
      </c>
      <c r="E45">
        <v>3</v>
      </c>
      <c r="F45">
        <v>2</v>
      </c>
      <c r="G45">
        <v>2</v>
      </c>
      <c r="H45">
        <v>2</v>
      </c>
      <c r="I45">
        <v>2</v>
      </c>
      <c r="J45">
        <v>2</v>
      </c>
      <c r="K45">
        <v>3</v>
      </c>
      <c r="L45">
        <v>3</v>
      </c>
      <c r="M45">
        <v>3</v>
      </c>
      <c r="N45">
        <v>3</v>
      </c>
      <c r="O45">
        <v>3</v>
      </c>
      <c r="P45">
        <v>3</v>
      </c>
      <c r="Q45" s="5">
        <v>3</v>
      </c>
      <c r="R45">
        <f>SUM(C45:Q45)</f>
        <v>40</v>
      </c>
      <c r="X45" s="62"/>
      <c r="Y45" s="57" t="s">
        <v>91</v>
      </c>
    </row>
    <row r="46" spans="1:25" ht="12.75">
      <c r="A46" t="s">
        <v>31</v>
      </c>
      <c r="C46">
        <v>2</v>
      </c>
      <c r="D46">
        <v>2</v>
      </c>
      <c r="E46">
        <v>2</v>
      </c>
      <c r="F46">
        <v>2</v>
      </c>
      <c r="G46">
        <v>2</v>
      </c>
      <c r="H46">
        <v>2</v>
      </c>
      <c r="I46">
        <v>2</v>
      </c>
      <c r="J46">
        <v>2</v>
      </c>
      <c r="K46">
        <v>2</v>
      </c>
      <c r="L46">
        <v>2</v>
      </c>
      <c r="M46">
        <v>2</v>
      </c>
      <c r="N46">
        <v>2</v>
      </c>
      <c r="O46">
        <v>2</v>
      </c>
      <c r="P46">
        <v>2</v>
      </c>
      <c r="Q46" s="5">
        <v>1</v>
      </c>
      <c r="R46">
        <f>SUM(C46:Q46)</f>
        <v>29</v>
      </c>
      <c r="X46" s="62"/>
      <c r="Y46" s="57" t="s">
        <v>92</v>
      </c>
    </row>
    <row r="47" spans="1:25" ht="12.75">
      <c r="A47" t="s">
        <v>32</v>
      </c>
      <c r="Q47" s="5"/>
      <c r="R47">
        <v>1</v>
      </c>
      <c r="X47" s="62"/>
      <c r="Y47" s="57" t="s">
        <v>93</v>
      </c>
    </row>
    <row r="48" spans="1:25" ht="12.75">
      <c r="A48" t="s">
        <v>33</v>
      </c>
      <c r="C48">
        <v>1</v>
      </c>
      <c r="D48">
        <v>1</v>
      </c>
      <c r="E48">
        <v>1</v>
      </c>
      <c r="F48">
        <v>1</v>
      </c>
      <c r="G48">
        <v>1</v>
      </c>
      <c r="H48">
        <v>1</v>
      </c>
      <c r="I48">
        <v>1</v>
      </c>
      <c r="J48">
        <v>1</v>
      </c>
      <c r="K48">
        <v>1</v>
      </c>
      <c r="L48">
        <v>1</v>
      </c>
      <c r="M48">
        <v>1</v>
      </c>
      <c r="N48">
        <v>1</v>
      </c>
      <c r="O48">
        <v>1</v>
      </c>
      <c r="P48">
        <v>1</v>
      </c>
      <c r="Q48" s="5">
        <v>0</v>
      </c>
      <c r="R48">
        <f>SUM(C48:Q48)</f>
        <v>14</v>
      </c>
      <c r="X48" s="62"/>
      <c r="Y48" s="57" t="s">
        <v>94</v>
      </c>
    </row>
    <row r="49" spans="1:25" ht="12.75">
      <c r="A49" t="s">
        <v>34</v>
      </c>
      <c r="Q49" s="5"/>
      <c r="X49" s="62"/>
      <c r="Y49" s="57" t="s">
        <v>95</v>
      </c>
    </row>
    <row r="50" spans="1:25" ht="12.75">
      <c r="A50" s="57" t="s">
        <v>35</v>
      </c>
      <c r="B50" s="57"/>
      <c r="Q50" s="5"/>
      <c r="X50" s="62"/>
      <c r="Y50" s="57"/>
    </row>
    <row r="51" spans="1:25" ht="12.75">
      <c r="A51" s="57" t="s">
        <v>37</v>
      </c>
      <c r="B51" s="57"/>
      <c r="Q51" s="5"/>
      <c r="R51">
        <v>1</v>
      </c>
      <c r="X51" s="62"/>
      <c r="Y51" s="57" t="s">
        <v>96</v>
      </c>
    </row>
    <row r="52" spans="1:25" ht="12.75">
      <c r="A52" t="s">
        <v>50</v>
      </c>
      <c r="Q52" s="5"/>
      <c r="R52">
        <v>1</v>
      </c>
      <c r="X52" s="62"/>
      <c r="Y52" s="57" t="s">
        <v>97</v>
      </c>
    </row>
    <row r="53" spans="1:25" ht="12.75">
      <c r="A53" t="s">
        <v>51</v>
      </c>
      <c r="Q53" s="5"/>
      <c r="R53">
        <v>1</v>
      </c>
      <c r="X53" s="62"/>
      <c r="Y53" s="57" t="s">
        <v>98</v>
      </c>
    </row>
    <row r="54" spans="1:25" ht="12.75">
      <c r="A54" t="s">
        <v>40</v>
      </c>
      <c r="Q54" s="5"/>
      <c r="R54">
        <v>1</v>
      </c>
      <c r="X54" s="62"/>
      <c r="Y54" s="57" t="s">
        <v>99</v>
      </c>
    </row>
    <row r="55" spans="1:24" ht="12.75">
      <c r="A55" t="s">
        <v>42</v>
      </c>
      <c r="Q55" s="5"/>
      <c r="R55" s="55">
        <v>0.1</v>
      </c>
      <c r="X55" s="62"/>
    </row>
    <row r="56" spans="20:24" ht="12.75">
      <c r="T56" s="49"/>
      <c r="X56" s="62"/>
    </row>
  </sheetData>
  <mergeCells count="3">
    <mergeCell ref="J9:W9"/>
    <mergeCell ref="A9:H9"/>
    <mergeCell ref="A31:B31"/>
  </mergeCells>
  <printOptions/>
  <pageMargins left="0.75" right="0.43" top="1" bottom="1" header="0.5" footer="0.5"/>
  <pageSetup fitToHeight="1" fitToWidth="1" horizontalDpi="600" verticalDpi="600" orientation="landscape" scale="46" r:id="rId1"/>
  <headerFooter alignWithMargins="0">
    <oddHeader>&amp;C&amp;"Arial,Bold"&amp;14NCSX June 2007 ETC 
TABLE I - DESIGN LABOR</oddHeader>
    <oddFooter>&amp;L&amp;F&amp;C          &amp;A&amp;R&amp;D   &amp;T</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M173"/>
  <sheetViews>
    <sheetView view="pageBreakPreview" zoomScale="60" workbookViewId="0" topLeftCell="A67">
      <selection activeCell="G128" sqref="G128"/>
    </sheetView>
  </sheetViews>
  <sheetFormatPr defaultColWidth="9.140625" defaultRowHeight="12.75"/>
  <cols>
    <col min="1" max="1" width="34.00390625" style="0" customWidth="1"/>
    <col min="2" max="2" width="18.57421875" style="0" customWidth="1"/>
    <col min="3" max="3" width="17.421875" style="0" customWidth="1"/>
    <col min="5" max="5" width="13.140625" style="0" bestFit="1" customWidth="1"/>
    <col min="12" max="12" width="3.421875" style="0" customWidth="1"/>
    <col min="13" max="13" width="80.8515625" style="4" customWidth="1"/>
  </cols>
  <sheetData>
    <row r="1" s="6" customFormat="1" ht="20.25">
      <c r="A1" s="6" t="s">
        <v>75</v>
      </c>
    </row>
    <row r="2" s="6" customFormat="1" ht="20.25">
      <c r="A2" s="6" t="s">
        <v>186</v>
      </c>
    </row>
    <row r="3" s="6" customFormat="1" ht="20.25">
      <c r="A3" s="162" t="s">
        <v>233</v>
      </c>
    </row>
    <row r="4" s="6" customFormat="1" ht="20.25">
      <c r="A4" s="6" t="s">
        <v>76</v>
      </c>
    </row>
    <row r="5" s="6" customFormat="1" ht="20.25">
      <c r="A5" s="6" t="s">
        <v>189</v>
      </c>
    </row>
    <row r="6" s="6" customFormat="1" ht="20.25"/>
    <row r="7" spans="1:13" s="13" customFormat="1" ht="12.75">
      <c r="A7" s="40"/>
      <c r="B7" s="41"/>
      <c r="C7" s="42"/>
      <c r="D7" s="42"/>
      <c r="E7" s="42"/>
      <c r="F7" s="42"/>
      <c r="G7" s="42"/>
      <c r="H7" s="42"/>
      <c r="I7" s="43"/>
      <c r="J7" s="41"/>
      <c r="K7" s="44"/>
      <c r="M7" s="139"/>
    </row>
    <row r="8" spans="1:12" ht="12.75">
      <c r="A8" s="1"/>
      <c r="L8" s="116"/>
    </row>
    <row r="9" spans="1:13" ht="12.75">
      <c r="A9" s="1" t="s">
        <v>1</v>
      </c>
      <c r="L9" s="116"/>
      <c r="M9" s="33" t="s">
        <v>4</v>
      </c>
    </row>
    <row r="10" spans="1:12" ht="49.5" customHeight="1">
      <c r="A10" s="168" t="s">
        <v>184</v>
      </c>
      <c r="B10" s="168"/>
      <c r="C10" s="168"/>
      <c r="D10" s="168"/>
      <c r="E10" s="168"/>
      <c r="L10" s="116"/>
    </row>
    <row r="11" spans="1:12" ht="12.75">
      <c r="A11" s="1" t="s">
        <v>62</v>
      </c>
      <c r="L11" s="116"/>
    </row>
    <row r="12" spans="1:13" ht="12.75">
      <c r="A12" t="s">
        <v>63</v>
      </c>
      <c r="B12" s="68">
        <v>120</v>
      </c>
      <c r="C12" t="s">
        <v>64</v>
      </c>
      <c r="L12" s="116"/>
      <c r="M12" s="1" t="s">
        <v>187</v>
      </c>
    </row>
    <row r="13" spans="1:13" ht="12.75">
      <c r="A13" t="s">
        <v>65</v>
      </c>
      <c r="B13" s="68">
        <v>60</v>
      </c>
      <c r="C13" t="s">
        <v>64</v>
      </c>
      <c r="L13" s="116"/>
      <c r="M13" s="1" t="s">
        <v>187</v>
      </c>
    </row>
    <row r="14" spans="1:13" ht="12.75">
      <c r="A14" t="s">
        <v>66</v>
      </c>
      <c r="B14" s="68">
        <v>80</v>
      </c>
      <c r="C14" t="s">
        <v>64</v>
      </c>
      <c r="L14" s="116"/>
      <c r="M14" s="1" t="s">
        <v>187</v>
      </c>
    </row>
    <row r="15" ht="12.75">
      <c r="L15" s="116"/>
    </row>
    <row r="16" spans="1:12" ht="20.25">
      <c r="A16" s="6" t="s">
        <v>105</v>
      </c>
      <c r="B16" s="6"/>
      <c r="C16" s="140">
        <f>SUM(B22,B42,B71,B102,B131,E168)</f>
        <v>86687.37875421823</v>
      </c>
      <c r="L16" s="116"/>
    </row>
    <row r="17" ht="13.5" thickBot="1">
      <c r="L17" s="116"/>
    </row>
    <row r="18" spans="1:12" ht="12.75">
      <c r="A18" s="80" t="s">
        <v>67</v>
      </c>
      <c r="B18" s="81"/>
      <c r="C18" s="81"/>
      <c r="D18" s="81"/>
      <c r="E18" s="81"/>
      <c r="F18" s="81"/>
      <c r="G18" s="81"/>
      <c r="H18" s="81"/>
      <c r="I18" s="81"/>
      <c r="J18" s="82"/>
      <c r="L18" s="116"/>
    </row>
    <row r="19" spans="1:12" ht="12.75">
      <c r="A19" s="83" t="s">
        <v>106</v>
      </c>
      <c r="B19" s="71">
        <f>E42+E71+E102+E131</f>
        <v>0</v>
      </c>
      <c r="C19" s="72"/>
      <c r="D19" s="72"/>
      <c r="E19" s="72"/>
      <c r="F19" s="72"/>
      <c r="G19" s="72"/>
      <c r="H19" s="72"/>
      <c r="I19" s="72"/>
      <c r="J19" s="73"/>
      <c r="L19" s="116"/>
    </row>
    <row r="20" spans="1:12" ht="12.75">
      <c r="A20" s="83" t="s">
        <v>107</v>
      </c>
      <c r="B20" s="71">
        <f>10*(B90+B59+B116+B148)</f>
        <v>11090.729792369708</v>
      </c>
      <c r="C20" s="72" t="s">
        <v>108</v>
      </c>
      <c r="D20" s="72"/>
      <c r="E20" s="72"/>
      <c r="F20" s="72"/>
      <c r="G20" s="72"/>
      <c r="H20" s="72"/>
      <c r="I20" s="72"/>
      <c r="J20" s="73"/>
      <c r="L20" s="116"/>
    </row>
    <row r="21" spans="1:13" ht="12.75">
      <c r="A21" s="83" t="s">
        <v>109</v>
      </c>
      <c r="B21" s="74">
        <f>E170</f>
        <v>0</v>
      </c>
      <c r="C21" s="72"/>
      <c r="D21" s="72"/>
      <c r="E21" s="72"/>
      <c r="F21" s="72"/>
      <c r="G21" s="72"/>
      <c r="H21" s="72"/>
      <c r="I21" s="72"/>
      <c r="J21" s="73"/>
      <c r="L21" s="116"/>
      <c r="M21" s="1" t="s">
        <v>187</v>
      </c>
    </row>
    <row r="22" spans="1:12" ht="18">
      <c r="A22" s="84" t="s">
        <v>68</v>
      </c>
      <c r="B22" s="141">
        <f>SUM(B19:B21)</f>
        <v>11090.729792369708</v>
      </c>
      <c r="C22" s="72"/>
      <c r="D22" s="72"/>
      <c r="E22" s="72"/>
      <c r="F22" s="72"/>
      <c r="G22" s="72"/>
      <c r="H22" s="72"/>
      <c r="I22" s="72"/>
      <c r="J22" s="73"/>
      <c r="L22" s="116"/>
    </row>
    <row r="23" spans="1:12" ht="12.75">
      <c r="A23" s="84"/>
      <c r="B23" s="71"/>
      <c r="C23" s="72"/>
      <c r="D23" s="72"/>
      <c r="E23" s="72"/>
      <c r="F23" s="72"/>
      <c r="G23" s="72"/>
      <c r="H23" s="72"/>
      <c r="I23" s="72"/>
      <c r="J23" s="73"/>
      <c r="L23" s="116"/>
    </row>
    <row r="24" spans="1:12" ht="12.75">
      <c r="A24" s="85"/>
      <c r="B24" s="71"/>
      <c r="C24" s="72"/>
      <c r="D24" s="72"/>
      <c r="E24" s="72"/>
      <c r="F24" s="72"/>
      <c r="G24" s="72"/>
      <c r="H24" s="72"/>
      <c r="I24" s="72"/>
      <c r="J24" s="73"/>
      <c r="L24" s="116"/>
    </row>
    <row r="25" spans="1:12" ht="12.75">
      <c r="A25" s="86" t="s">
        <v>110</v>
      </c>
      <c r="B25" s="71"/>
      <c r="C25" s="72" t="s">
        <v>111</v>
      </c>
      <c r="D25" s="72"/>
      <c r="E25" s="72"/>
      <c r="F25" s="72"/>
      <c r="G25" s="72"/>
      <c r="H25" s="72"/>
      <c r="I25" s="72"/>
      <c r="J25" s="73"/>
      <c r="L25" s="116"/>
    </row>
    <row r="26" spans="1:12" ht="12.75">
      <c r="A26" s="86" t="s">
        <v>112</v>
      </c>
      <c r="B26" s="71"/>
      <c r="C26" s="72"/>
      <c r="D26" s="72"/>
      <c r="E26" s="72"/>
      <c r="F26" s="72"/>
      <c r="G26" s="72"/>
      <c r="H26" s="72"/>
      <c r="I26" s="72"/>
      <c r="J26" s="73"/>
      <c r="L26" s="116"/>
    </row>
    <row r="27" spans="1:12" ht="13.5" thickBot="1">
      <c r="A27" s="87" t="s">
        <v>113</v>
      </c>
      <c r="B27" s="88"/>
      <c r="C27" s="88"/>
      <c r="D27" s="88"/>
      <c r="E27" s="88"/>
      <c r="F27" s="88"/>
      <c r="G27" s="88"/>
      <c r="H27" s="88"/>
      <c r="I27" s="88"/>
      <c r="J27" s="89"/>
      <c r="L27" s="116"/>
    </row>
    <row r="28" ht="12.75">
      <c r="L28" s="116"/>
    </row>
    <row r="29" spans="1:12" ht="12.75">
      <c r="A29" s="1" t="s">
        <v>114</v>
      </c>
      <c r="L29" s="116"/>
    </row>
    <row r="30" spans="1:12" ht="12.75">
      <c r="A30" s="1"/>
      <c r="L30" s="116"/>
    </row>
    <row r="31" spans="1:12" ht="12.75">
      <c r="A31" t="s">
        <v>115</v>
      </c>
      <c r="B31" s="69">
        <v>0</v>
      </c>
      <c r="L31" s="116"/>
    </row>
    <row r="32" spans="1:12" ht="12.75">
      <c r="A32" s="1"/>
      <c r="L32" s="116"/>
    </row>
    <row r="33" spans="1:12" ht="12.75">
      <c r="A33" s="53" t="s">
        <v>116</v>
      </c>
      <c r="B33">
        <f>SUM(B30:B32)</f>
        <v>0</v>
      </c>
      <c r="L33" s="116"/>
    </row>
    <row r="34" spans="1:12" ht="13.5" thickBot="1">
      <c r="A34" s="1"/>
      <c r="L34" s="116"/>
    </row>
    <row r="35" spans="1:12" ht="12.75">
      <c r="A35" s="80" t="s">
        <v>117</v>
      </c>
      <c r="B35" s="81"/>
      <c r="C35" s="81"/>
      <c r="D35" s="81"/>
      <c r="E35" s="81"/>
      <c r="F35" s="81"/>
      <c r="G35" s="81"/>
      <c r="H35" s="81"/>
      <c r="I35" s="81"/>
      <c r="J35" s="81"/>
      <c r="K35" s="82"/>
      <c r="L35" s="116"/>
    </row>
    <row r="36" spans="1:12" ht="12.75">
      <c r="A36" s="83"/>
      <c r="B36" s="72"/>
      <c r="C36" s="72"/>
      <c r="D36" s="72"/>
      <c r="E36" s="72"/>
      <c r="F36" s="72"/>
      <c r="G36" s="72"/>
      <c r="H36" s="72"/>
      <c r="I36" s="72"/>
      <c r="J36" s="72"/>
      <c r="K36" s="73"/>
      <c r="L36" s="116"/>
    </row>
    <row r="37" spans="1:12" ht="12.75">
      <c r="A37" s="85" t="s">
        <v>118</v>
      </c>
      <c r="B37" s="72"/>
      <c r="C37" s="72"/>
      <c r="D37" s="72"/>
      <c r="E37" s="72"/>
      <c r="F37" s="72"/>
      <c r="G37" s="72"/>
      <c r="H37" s="72"/>
      <c r="I37" s="72"/>
      <c r="J37" s="72"/>
      <c r="K37" s="73"/>
      <c r="L37" s="116"/>
    </row>
    <row r="38" spans="1:13" ht="12.75">
      <c r="A38" s="83" t="s">
        <v>119</v>
      </c>
      <c r="B38" s="90">
        <v>200</v>
      </c>
      <c r="C38" s="72" t="s">
        <v>74</v>
      </c>
      <c r="D38" s="72"/>
      <c r="E38" s="72"/>
      <c r="F38" s="72"/>
      <c r="G38" s="72"/>
      <c r="H38" s="72"/>
      <c r="I38" s="72"/>
      <c r="J38" s="72"/>
      <c r="K38" s="73"/>
      <c r="L38" s="116"/>
      <c r="M38" s="1" t="s">
        <v>187</v>
      </c>
    </row>
    <row r="39" spans="1:13" ht="25.5">
      <c r="A39" s="91" t="s">
        <v>120</v>
      </c>
      <c r="B39" s="90">
        <v>50</v>
      </c>
      <c r="C39" s="72" t="s">
        <v>121</v>
      </c>
      <c r="D39" s="72"/>
      <c r="E39" s="72"/>
      <c r="F39" s="72"/>
      <c r="G39" s="72"/>
      <c r="H39" s="72"/>
      <c r="I39" s="72"/>
      <c r="J39" s="72"/>
      <c r="K39" s="73"/>
      <c r="L39" s="116"/>
      <c r="M39" s="1" t="s">
        <v>187</v>
      </c>
    </row>
    <row r="40" spans="1:12" ht="12.75">
      <c r="A40" s="83" t="s">
        <v>122</v>
      </c>
      <c r="B40" s="72">
        <v>18</v>
      </c>
      <c r="C40" s="72"/>
      <c r="D40" s="72"/>
      <c r="E40" s="72"/>
      <c r="F40" s="72"/>
      <c r="G40" s="72"/>
      <c r="H40" s="72"/>
      <c r="I40" s="72"/>
      <c r="J40" s="72"/>
      <c r="K40" s="73"/>
      <c r="L40" s="116"/>
    </row>
    <row r="41" spans="1:12" ht="12.75">
      <c r="A41" s="91" t="s">
        <v>123</v>
      </c>
      <c r="B41" s="92">
        <f>B59</f>
        <v>277.0427643026725</v>
      </c>
      <c r="C41" s="72"/>
      <c r="D41" s="72"/>
      <c r="E41" s="92"/>
      <c r="F41" s="72"/>
      <c r="G41" s="72"/>
      <c r="H41" s="72"/>
      <c r="I41" s="72"/>
      <c r="J41" s="72"/>
      <c r="K41" s="73"/>
      <c r="L41" s="116"/>
    </row>
    <row r="42" spans="1:12" ht="18">
      <c r="A42" s="83" t="s">
        <v>124</v>
      </c>
      <c r="B42" s="93">
        <f>B41*B39+B38*B40</f>
        <v>17452.138215133622</v>
      </c>
      <c r="C42" s="72"/>
      <c r="D42" s="72"/>
      <c r="E42" s="94"/>
      <c r="F42" s="72"/>
      <c r="G42" s="72"/>
      <c r="H42" s="72"/>
      <c r="I42" s="72"/>
      <c r="J42" s="72"/>
      <c r="K42" s="73"/>
      <c r="L42" s="116"/>
    </row>
    <row r="43" spans="1:12" ht="12.75">
      <c r="A43" s="91"/>
      <c r="B43" s="94"/>
      <c r="C43" s="72"/>
      <c r="D43" s="72"/>
      <c r="E43" s="72"/>
      <c r="F43" s="72"/>
      <c r="G43" s="72"/>
      <c r="H43" s="72"/>
      <c r="I43" s="72"/>
      <c r="J43" s="72"/>
      <c r="K43" s="73"/>
      <c r="L43" s="116"/>
    </row>
    <row r="44" spans="1:12" ht="12.75">
      <c r="A44" s="85" t="s">
        <v>125</v>
      </c>
      <c r="B44" s="94"/>
      <c r="C44" s="72"/>
      <c r="D44" s="72"/>
      <c r="E44" s="72"/>
      <c r="F44" s="72"/>
      <c r="G44" s="72"/>
      <c r="H44" s="72"/>
      <c r="I44" s="72"/>
      <c r="J44" s="72"/>
      <c r="K44" s="73"/>
      <c r="L44" s="116"/>
    </row>
    <row r="45" spans="1:12" ht="12.75">
      <c r="A45" s="83" t="s">
        <v>126</v>
      </c>
      <c r="B45" s="72">
        <v>12</v>
      </c>
      <c r="C45" s="72" t="s">
        <v>69</v>
      </c>
      <c r="D45" s="72"/>
      <c r="E45" s="72"/>
      <c r="F45" s="72"/>
      <c r="G45" s="72"/>
      <c r="H45" s="72"/>
      <c r="I45" s="72"/>
      <c r="J45" s="72"/>
      <c r="K45" s="73"/>
      <c r="L45" s="116"/>
    </row>
    <row r="46" spans="1:12" ht="12.75">
      <c r="A46" s="83" t="s">
        <v>127</v>
      </c>
      <c r="B46" s="72">
        <v>11</v>
      </c>
      <c r="C46" s="72" t="s">
        <v>69</v>
      </c>
      <c r="D46" s="72"/>
      <c r="E46" s="72"/>
      <c r="F46" s="72"/>
      <c r="G46" s="72"/>
      <c r="H46" s="72"/>
      <c r="I46" s="72"/>
      <c r="J46" s="72"/>
      <c r="K46" s="73"/>
      <c r="L46" s="116"/>
    </row>
    <row r="47" spans="1:12" ht="12.75">
      <c r="A47" s="83" t="s">
        <v>128</v>
      </c>
      <c r="B47" s="72">
        <v>7</v>
      </c>
      <c r="C47" s="72" t="s">
        <v>69</v>
      </c>
      <c r="D47" s="72"/>
      <c r="E47" s="72"/>
      <c r="F47" s="72"/>
      <c r="G47" s="72"/>
      <c r="H47" s="72"/>
      <c r="I47" s="72"/>
      <c r="J47" s="72"/>
      <c r="K47" s="73"/>
      <c r="L47" s="116"/>
    </row>
    <row r="48" spans="1:12" ht="25.5">
      <c r="A48" s="83" t="s">
        <v>129</v>
      </c>
      <c r="B48" s="95" t="s">
        <v>130</v>
      </c>
      <c r="C48" s="95" t="s">
        <v>131</v>
      </c>
      <c r="D48" s="95" t="s">
        <v>132</v>
      </c>
      <c r="E48" s="95"/>
      <c r="F48" s="72"/>
      <c r="G48" s="72"/>
      <c r="H48" s="72"/>
      <c r="I48" s="72"/>
      <c r="J48" s="72"/>
      <c r="K48" s="73"/>
      <c r="L48" s="116"/>
    </row>
    <row r="49" spans="1:12" ht="12.75">
      <c r="A49" s="83"/>
      <c r="B49" s="96" t="s">
        <v>133</v>
      </c>
      <c r="C49" s="97" t="s">
        <v>134</v>
      </c>
      <c r="D49" s="97" t="s">
        <v>134</v>
      </c>
      <c r="E49" s="97"/>
      <c r="F49" s="72"/>
      <c r="G49" s="72"/>
      <c r="H49" s="72"/>
      <c r="I49" s="72"/>
      <c r="J49" s="72"/>
      <c r="K49" s="73"/>
      <c r="L49" s="116"/>
    </row>
    <row r="50" spans="1:12" ht="12.75">
      <c r="A50" s="91" t="s">
        <v>135</v>
      </c>
      <c r="B50" s="98">
        <v>3</v>
      </c>
      <c r="C50" s="98">
        <f>B46</f>
        <v>11</v>
      </c>
      <c r="D50" s="99">
        <f>C50+B$46*PI()/18</f>
        <v>12.919862177193762</v>
      </c>
      <c r="E50" s="99"/>
      <c r="F50" s="72"/>
      <c r="G50" s="72"/>
      <c r="H50" s="72"/>
      <c r="I50" s="72"/>
      <c r="J50" s="72"/>
      <c r="K50" s="73"/>
      <c r="L50" s="116"/>
    </row>
    <row r="51" spans="1:12" ht="12.75">
      <c r="A51" s="91" t="s">
        <v>136</v>
      </c>
      <c r="B51" s="98">
        <v>3</v>
      </c>
      <c r="C51" s="98">
        <f>B47</f>
        <v>7</v>
      </c>
      <c r="D51" s="99">
        <f>C51+B$46*PI()/18</f>
        <v>8.919862177193762</v>
      </c>
      <c r="E51" s="99"/>
      <c r="F51" s="72"/>
      <c r="G51" s="72"/>
      <c r="H51" s="72"/>
      <c r="I51" s="72"/>
      <c r="J51" s="72"/>
      <c r="K51" s="73"/>
      <c r="L51" s="116"/>
    </row>
    <row r="52" spans="1:12" ht="12.75">
      <c r="A52" s="91" t="s">
        <v>137</v>
      </c>
      <c r="B52" s="98">
        <v>3</v>
      </c>
      <c r="C52" s="98">
        <f>B46</f>
        <v>11</v>
      </c>
      <c r="D52" s="99">
        <f>C52+B$46*PI()/6</f>
        <v>16.759586531581288</v>
      </c>
      <c r="E52" s="99"/>
      <c r="F52" s="72"/>
      <c r="G52" s="72"/>
      <c r="H52" s="72"/>
      <c r="I52" s="72"/>
      <c r="J52" s="72"/>
      <c r="K52" s="73"/>
      <c r="L52" s="116"/>
    </row>
    <row r="53" spans="1:12" ht="12.75">
      <c r="A53" s="91" t="s">
        <v>138</v>
      </c>
      <c r="B53" s="98">
        <v>3</v>
      </c>
      <c r="C53" s="98">
        <f>B47</f>
        <v>7</v>
      </c>
      <c r="D53" s="99">
        <f>C53+B$46*PI()/6</f>
        <v>12.759586531581288</v>
      </c>
      <c r="E53" s="99"/>
      <c r="F53" s="72"/>
      <c r="G53" s="72"/>
      <c r="H53" s="72"/>
      <c r="I53" s="72"/>
      <c r="J53" s="72"/>
      <c r="K53" s="73"/>
      <c r="L53" s="116"/>
    </row>
    <row r="54" spans="1:12" ht="12.75">
      <c r="A54" s="91" t="s">
        <v>139</v>
      </c>
      <c r="B54" s="98">
        <v>3</v>
      </c>
      <c r="C54" s="98">
        <f>B46</f>
        <v>11</v>
      </c>
      <c r="D54" s="99">
        <f>C54+B$46*PI()/3</f>
        <v>22.519173063162576</v>
      </c>
      <c r="E54" s="99"/>
      <c r="F54" s="72"/>
      <c r="G54" s="72"/>
      <c r="H54" s="72"/>
      <c r="I54" s="72"/>
      <c r="J54" s="72"/>
      <c r="K54" s="73"/>
      <c r="L54" s="116"/>
    </row>
    <row r="55" spans="1:12" ht="12.75">
      <c r="A55" s="91" t="s">
        <v>140</v>
      </c>
      <c r="B55" s="98">
        <v>3</v>
      </c>
      <c r="C55" s="98">
        <f>B47</f>
        <v>7</v>
      </c>
      <c r="D55" s="99">
        <f>C55+B$46*PI()/3</f>
        <v>18.519173063162576</v>
      </c>
      <c r="E55" s="99"/>
      <c r="F55" s="72"/>
      <c r="G55" s="72"/>
      <c r="H55" s="72"/>
      <c r="I55" s="72"/>
      <c r="J55" s="72"/>
      <c r="K55" s="73"/>
      <c r="L55" s="116"/>
    </row>
    <row r="56" spans="1:12" ht="12.75">
      <c r="A56" s="83" t="s">
        <v>141</v>
      </c>
      <c r="B56" s="72"/>
      <c r="C56" s="72"/>
      <c r="D56" s="99">
        <f>SUM(D50:D54)</f>
        <v>73.87807048071267</v>
      </c>
      <c r="E56" s="99"/>
      <c r="F56" s="72"/>
      <c r="G56" s="72"/>
      <c r="H56" s="72"/>
      <c r="I56" s="72"/>
      <c r="J56" s="72"/>
      <c r="K56" s="73"/>
      <c r="L56" s="116"/>
    </row>
    <row r="57" spans="1:12" ht="12.75">
      <c r="A57" s="83" t="s">
        <v>142</v>
      </c>
      <c r="B57" s="92">
        <f>3*(D56+E56)</f>
        <v>221.634211442138</v>
      </c>
      <c r="C57" s="72" t="s">
        <v>69</v>
      </c>
      <c r="D57" s="72"/>
      <c r="E57" s="72"/>
      <c r="F57" s="72"/>
      <c r="G57" s="72"/>
      <c r="H57" s="72"/>
      <c r="I57" s="72"/>
      <c r="J57" s="72"/>
      <c r="K57" s="73"/>
      <c r="L57" s="116"/>
    </row>
    <row r="58" spans="1:12" ht="12.75">
      <c r="A58" s="83" t="s">
        <v>143</v>
      </c>
      <c r="B58" s="92">
        <f>0.25*B57</f>
        <v>55.4085528605345</v>
      </c>
      <c r="C58" s="72"/>
      <c r="D58" s="72"/>
      <c r="E58" s="72"/>
      <c r="F58" s="72"/>
      <c r="G58" s="72"/>
      <c r="H58" s="72"/>
      <c r="I58" s="72"/>
      <c r="J58" s="72"/>
      <c r="K58" s="73"/>
      <c r="L58" s="116"/>
    </row>
    <row r="59" spans="1:12" ht="12.75">
      <c r="A59" s="83" t="s">
        <v>144</v>
      </c>
      <c r="B59" s="100">
        <f>B58+B57</f>
        <v>277.0427643026725</v>
      </c>
      <c r="C59" s="72" t="s">
        <v>69</v>
      </c>
      <c r="D59" s="72"/>
      <c r="E59" s="72"/>
      <c r="F59" s="72"/>
      <c r="G59" s="72"/>
      <c r="H59" s="72"/>
      <c r="I59" s="72"/>
      <c r="J59" s="72"/>
      <c r="K59" s="73"/>
      <c r="L59" s="116"/>
    </row>
    <row r="60" spans="1:12" ht="12.75">
      <c r="A60" s="86" t="s">
        <v>145</v>
      </c>
      <c r="B60" s="92">
        <f>B59/B40</f>
        <v>15.391264683481804</v>
      </c>
      <c r="C60" s="72" t="s">
        <v>69</v>
      </c>
      <c r="D60" s="72"/>
      <c r="E60" s="72"/>
      <c r="F60" s="72"/>
      <c r="G60" s="72"/>
      <c r="H60" s="72"/>
      <c r="I60" s="72"/>
      <c r="J60" s="72"/>
      <c r="K60" s="73"/>
      <c r="L60" s="116"/>
    </row>
    <row r="61" spans="1:12" ht="16.5" customHeight="1">
      <c r="A61" s="85"/>
      <c r="B61" s="72"/>
      <c r="C61" s="72"/>
      <c r="D61" s="72"/>
      <c r="E61" s="72"/>
      <c r="F61" s="72"/>
      <c r="G61" s="72"/>
      <c r="H61" s="72"/>
      <c r="I61" s="72"/>
      <c r="J61" s="72"/>
      <c r="K61" s="73"/>
      <c r="L61" s="116"/>
    </row>
    <row r="62" spans="1:12" ht="13.5" thickBot="1">
      <c r="A62" s="101"/>
      <c r="B62" s="88"/>
      <c r="C62" s="88"/>
      <c r="D62" s="88"/>
      <c r="E62" s="88"/>
      <c r="F62" s="88"/>
      <c r="G62" s="88"/>
      <c r="H62" s="88"/>
      <c r="I62" s="88"/>
      <c r="J62" s="88"/>
      <c r="K62" s="89"/>
      <c r="L62" s="116"/>
    </row>
    <row r="63" spans="1:12" ht="13.5" thickBot="1">
      <c r="A63" s="1"/>
      <c r="L63" s="116"/>
    </row>
    <row r="64" spans="1:12" ht="12.75">
      <c r="A64" s="80" t="s">
        <v>146</v>
      </c>
      <c r="B64" s="81"/>
      <c r="C64" s="81"/>
      <c r="D64" s="81"/>
      <c r="E64" s="81"/>
      <c r="F64" s="81"/>
      <c r="G64" s="81"/>
      <c r="H64" s="81"/>
      <c r="I64" s="81"/>
      <c r="J64" s="81"/>
      <c r="K64" s="82"/>
      <c r="L64" s="116"/>
    </row>
    <row r="65" spans="1:12" ht="12.75">
      <c r="A65" s="83"/>
      <c r="B65" s="72"/>
      <c r="C65" s="72"/>
      <c r="D65" s="72"/>
      <c r="E65" s="72"/>
      <c r="F65" s="72"/>
      <c r="G65" s="72"/>
      <c r="H65" s="72"/>
      <c r="I65" s="72"/>
      <c r="J65" s="72"/>
      <c r="K65" s="73"/>
      <c r="L65" s="116"/>
    </row>
    <row r="66" spans="1:12" ht="12.75">
      <c r="A66" s="85" t="s">
        <v>147</v>
      </c>
      <c r="B66" s="72"/>
      <c r="C66" s="72"/>
      <c r="D66" s="72"/>
      <c r="E66" s="72"/>
      <c r="F66" s="72"/>
      <c r="G66" s="72"/>
      <c r="H66" s="72"/>
      <c r="I66" s="72"/>
      <c r="J66" s="72"/>
      <c r="K66" s="73"/>
      <c r="L66" s="116"/>
    </row>
    <row r="67" spans="1:13" ht="12.75">
      <c r="A67" s="83" t="s">
        <v>119</v>
      </c>
      <c r="B67" s="90">
        <v>200</v>
      </c>
      <c r="C67" s="72" t="s">
        <v>74</v>
      </c>
      <c r="D67" s="72"/>
      <c r="E67" s="72"/>
      <c r="F67" s="72"/>
      <c r="G67" s="72"/>
      <c r="H67" s="72"/>
      <c r="I67" s="72"/>
      <c r="J67" s="72"/>
      <c r="K67" s="73"/>
      <c r="L67" s="116"/>
      <c r="M67" s="1" t="s">
        <v>187</v>
      </c>
    </row>
    <row r="68" spans="1:13" ht="25.5">
      <c r="A68" s="91" t="s">
        <v>120</v>
      </c>
      <c r="B68" s="90">
        <v>50</v>
      </c>
      <c r="C68" s="72" t="s">
        <v>121</v>
      </c>
      <c r="D68" s="72"/>
      <c r="E68" s="72"/>
      <c r="F68" s="72"/>
      <c r="G68" s="72"/>
      <c r="H68" s="72"/>
      <c r="I68" s="72"/>
      <c r="J68" s="72"/>
      <c r="K68" s="73"/>
      <c r="L68" s="116"/>
      <c r="M68" s="1" t="s">
        <v>187</v>
      </c>
    </row>
    <row r="69" spans="1:12" ht="12.75">
      <c r="A69" s="83" t="s">
        <v>122</v>
      </c>
      <c r="B69" s="72">
        <v>10</v>
      </c>
      <c r="C69" s="72"/>
      <c r="D69" s="72"/>
      <c r="E69" s="72"/>
      <c r="F69" s="72"/>
      <c r="G69" s="72"/>
      <c r="H69" s="72"/>
      <c r="I69" s="72"/>
      <c r="J69" s="72"/>
      <c r="K69" s="73"/>
      <c r="L69" s="116"/>
    </row>
    <row r="70" spans="1:12" ht="12.75">
      <c r="A70" s="91" t="s">
        <v>123</v>
      </c>
      <c r="B70" s="92">
        <f>B90</f>
        <v>181.04572000000002</v>
      </c>
      <c r="C70" s="72"/>
      <c r="D70" s="72"/>
      <c r="E70" s="92"/>
      <c r="F70" s="72"/>
      <c r="G70" s="72"/>
      <c r="H70" s="72"/>
      <c r="I70" s="72"/>
      <c r="J70" s="72"/>
      <c r="K70" s="73"/>
      <c r="L70" s="116"/>
    </row>
    <row r="71" spans="1:12" ht="18">
      <c r="A71" s="83" t="s">
        <v>124</v>
      </c>
      <c r="B71" s="142">
        <f>B70*B68+B67*B69</f>
        <v>11052.286</v>
      </c>
      <c r="C71" s="72"/>
      <c r="D71" s="72"/>
      <c r="E71" s="94"/>
      <c r="F71" s="72"/>
      <c r="G71" s="72"/>
      <c r="H71" s="72"/>
      <c r="I71" s="72"/>
      <c r="J71" s="72"/>
      <c r="K71" s="73"/>
      <c r="L71" s="116"/>
    </row>
    <row r="72" spans="1:12" ht="12.75">
      <c r="A72" s="83"/>
      <c r="B72" s="94"/>
      <c r="C72" s="72"/>
      <c r="D72" s="72"/>
      <c r="E72" s="72"/>
      <c r="F72" s="72"/>
      <c r="G72" s="72"/>
      <c r="H72" s="72"/>
      <c r="I72" s="72"/>
      <c r="J72" s="72"/>
      <c r="K72" s="73"/>
      <c r="L72" s="116"/>
    </row>
    <row r="73" spans="1:12" ht="12.75">
      <c r="A73" s="85" t="s">
        <v>125</v>
      </c>
      <c r="B73" s="94"/>
      <c r="C73" s="72"/>
      <c r="D73" s="72"/>
      <c r="E73" s="72"/>
      <c r="F73" s="72"/>
      <c r="G73" s="72"/>
      <c r="H73" s="72"/>
      <c r="I73" s="72"/>
      <c r="J73" s="72"/>
      <c r="K73" s="73"/>
      <c r="L73" s="116"/>
    </row>
    <row r="74" spans="1:12" ht="12.75">
      <c r="A74" s="83" t="s">
        <v>126</v>
      </c>
      <c r="B74" s="72">
        <v>10</v>
      </c>
      <c r="C74" s="72" t="s">
        <v>69</v>
      </c>
      <c r="D74" s="72"/>
      <c r="E74" s="72"/>
      <c r="F74" s="72"/>
      <c r="G74" s="72"/>
      <c r="H74" s="72"/>
      <c r="I74" s="72"/>
      <c r="J74" s="72"/>
      <c r="K74" s="73"/>
      <c r="L74" s="116"/>
    </row>
    <row r="75" spans="1:12" ht="12.75">
      <c r="A75" s="83" t="s">
        <v>148</v>
      </c>
      <c r="B75" s="72">
        <v>12</v>
      </c>
      <c r="C75" s="72" t="s">
        <v>69</v>
      </c>
      <c r="D75" s="72"/>
      <c r="E75" s="72"/>
      <c r="F75" s="72"/>
      <c r="G75" s="72"/>
      <c r="H75" s="72"/>
      <c r="I75" s="72"/>
      <c r="J75" s="72"/>
      <c r="K75" s="73"/>
      <c r="L75" s="116"/>
    </row>
    <row r="76" spans="1:12" ht="12.75">
      <c r="A76" s="83" t="s">
        <v>149</v>
      </c>
      <c r="B76" s="72">
        <v>0</v>
      </c>
      <c r="C76" s="72" t="s">
        <v>69</v>
      </c>
      <c r="D76" s="72"/>
      <c r="E76" s="72"/>
      <c r="F76" s="72"/>
      <c r="G76" s="72"/>
      <c r="H76" s="72"/>
      <c r="I76" s="72"/>
      <c r="J76" s="72"/>
      <c r="K76" s="73"/>
      <c r="L76" s="116"/>
    </row>
    <row r="77" spans="1:12" ht="25.5">
      <c r="A77" s="83" t="s">
        <v>129</v>
      </c>
      <c r="B77" s="95" t="s">
        <v>130</v>
      </c>
      <c r="C77" s="95" t="s">
        <v>150</v>
      </c>
      <c r="D77" s="95" t="s">
        <v>151</v>
      </c>
      <c r="E77" s="95" t="s">
        <v>152</v>
      </c>
      <c r="F77" s="72"/>
      <c r="G77" s="72"/>
      <c r="H77" s="72"/>
      <c r="I77" s="72"/>
      <c r="J77" s="72"/>
      <c r="K77" s="73"/>
      <c r="L77" s="116"/>
    </row>
    <row r="78" spans="1:12" ht="12.75">
      <c r="A78" s="83"/>
      <c r="B78" s="96" t="s">
        <v>133</v>
      </c>
      <c r="C78" s="97" t="s">
        <v>133</v>
      </c>
      <c r="D78" s="97" t="s">
        <v>134</v>
      </c>
      <c r="E78" s="97" t="s">
        <v>134</v>
      </c>
      <c r="F78" s="72"/>
      <c r="G78" s="72"/>
      <c r="H78" s="72"/>
      <c r="I78" s="72"/>
      <c r="J78" s="72"/>
      <c r="K78" s="73"/>
      <c r="L78" s="116"/>
    </row>
    <row r="79" spans="1:12" ht="12.75">
      <c r="A79" s="83" t="s">
        <v>153</v>
      </c>
      <c r="B79" s="72"/>
      <c r="C79" s="72"/>
      <c r="D79" s="72"/>
      <c r="E79" s="72"/>
      <c r="F79" s="72"/>
      <c r="G79" s="72"/>
      <c r="H79" s="72"/>
      <c r="I79" s="72"/>
      <c r="J79" s="72"/>
      <c r="K79" s="73"/>
      <c r="L79" s="116"/>
    </row>
    <row r="80" spans="1:12" ht="12.75">
      <c r="A80" s="102" t="s">
        <v>154</v>
      </c>
      <c r="B80" s="98">
        <v>0</v>
      </c>
      <c r="C80" s="98">
        <v>1.3</v>
      </c>
      <c r="D80" s="117">
        <f>(B$75-C80*39.37/12)+(B$74-B80*39.37/12)+B$75</f>
        <v>29.734916666666667</v>
      </c>
      <c r="E80" s="117">
        <f>C80*39.37/12+B$74-B80*39.37/12</f>
        <v>14.265083333333333</v>
      </c>
      <c r="F80" s="72"/>
      <c r="G80" s="72"/>
      <c r="H80" s="72"/>
      <c r="I80" s="72"/>
      <c r="J80" s="72"/>
      <c r="K80" s="73"/>
      <c r="L80" s="116"/>
    </row>
    <row r="81" spans="1:12" ht="12.75">
      <c r="A81" s="83" t="s">
        <v>70</v>
      </c>
      <c r="B81" s="98">
        <v>0</v>
      </c>
      <c r="C81" s="98">
        <v>1.3</v>
      </c>
      <c r="D81" s="117">
        <f>(B$75-C81*39.37/12)+(B$74-B81*39.37/12)+B$75</f>
        <v>29.734916666666667</v>
      </c>
      <c r="E81" s="117">
        <f>C81*39.37/12+B$74-B81*39.37/12</f>
        <v>14.265083333333333</v>
      </c>
      <c r="F81" s="72"/>
      <c r="G81" s="72"/>
      <c r="H81" s="72"/>
      <c r="I81" s="72"/>
      <c r="J81" s="72"/>
      <c r="K81" s="73"/>
      <c r="L81" s="116"/>
    </row>
    <row r="82" spans="1:12" ht="12.75">
      <c r="A82" s="83" t="s">
        <v>71</v>
      </c>
      <c r="B82" s="98">
        <f>0.59+0.1</f>
        <v>0.69</v>
      </c>
      <c r="C82" s="98">
        <v>1.6</v>
      </c>
      <c r="D82" s="117">
        <f>(B$75-C82*39.37/12)+(B$74-B82*39.37/12)+B$75</f>
        <v>26.48689166666667</v>
      </c>
      <c r="E82" s="117">
        <f>C82*39.37/12+B$74-B82*39.37/12</f>
        <v>12.985558333333334</v>
      </c>
      <c r="F82" s="72"/>
      <c r="G82" s="72"/>
      <c r="H82" s="72"/>
      <c r="I82" s="72"/>
      <c r="J82" s="72"/>
      <c r="K82" s="73"/>
      <c r="L82" s="116"/>
    </row>
    <row r="83" spans="1:12" ht="12.75">
      <c r="A83" s="83" t="s">
        <v>72</v>
      </c>
      <c r="B83" s="98">
        <f>2.13+0.1</f>
        <v>2.23</v>
      </c>
      <c r="C83" s="98">
        <v>1.5</v>
      </c>
      <c r="D83" s="117">
        <f>(C83*39.37/12)+(B$74-B$83*39.37/12)</f>
        <v>7.604991666666667</v>
      </c>
      <c r="E83" s="117">
        <f>C83*39.37/12+B$74-B83*39.37/12</f>
        <v>7.604991666666668</v>
      </c>
      <c r="F83" s="72"/>
      <c r="G83" s="72"/>
      <c r="H83" s="72"/>
      <c r="I83" s="72"/>
      <c r="J83" s="72"/>
      <c r="K83" s="73"/>
      <c r="L83" s="116"/>
    </row>
    <row r="84" spans="1:12" ht="12.75">
      <c r="A84" s="83" t="s">
        <v>73</v>
      </c>
      <c r="B84" s="98">
        <f>2.7+0.1</f>
        <v>2.8000000000000003</v>
      </c>
      <c r="C84" s="98">
        <v>1</v>
      </c>
      <c r="D84" s="117">
        <f>(C84*39.37/12)+(B$74-B84*39.37/12)</f>
        <v>4.0945</v>
      </c>
      <c r="E84" s="117">
        <f>C84*39.37/12+B$74-B84*39.37/12</f>
        <v>4.0945</v>
      </c>
      <c r="F84" s="72"/>
      <c r="G84" s="72"/>
      <c r="H84" s="72"/>
      <c r="I84" s="72"/>
      <c r="J84" s="72"/>
      <c r="K84" s="73"/>
      <c r="L84" s="116"/>
    </row>
    <row r="85" spans="1:12" ht="12.75">
      <c r="A85" s="83" t="s">
        <v>155</v>
      </c>
      <c r="B85" s="72"/>
      <c r="C85" s="72"/>
      <c r="D85" s="72"/>
      <c r="E85" s="72"/>
      <c r="F85" s="72"/>
      <c r="G85" s="72"/>
      <c r="H85" s="72"/>
      <c r="I85" s="72"/>
      <c r="J85" s="72"/>
      <c r="K85" s="73"/>
      <c r="L85" s="116"/>
    </row>
    <row r="86" spans="1:12" ht="12.75">
      <c r="A86" s="83" t="s">
        <v>156</v>
      </c>
      <c r="B86" s="72"/>
      <c r="C86" s="72"/>
      <c r="D86" s="72"/>
      <c r="E86" s="72"/>
      <c r="F86" s="72"/>
      <c r="G86" s="72"/>
      <c r="H86" s="72"/>
      <c r="I86" s="72"/>
      <c r="J86" s="72"/>
      <c r="K86" s="73"/>
      <c r="L86" s="116"/>
    </row>
    <row r="87" spans="1:12" ht="12.75">
      <c r="A87" s="83" t="s">
        <v>141</v>
      </c>
      <c r="B87" s="72"/>
      <c r="C87" s="72"/>
      <c r="D87" s="99">
        <f>SUM(D80:D84)</f>
        <v>97.65621666666667</v>
      </c>
      <c r="E87" s="99">
        <f>SUM(E80:E84)</f>
        <v>53.21521666666668</v>
      </c>
      <c r="F87" s="72"/>
      <c r="G87" s="72"/>
      <c r="H87" s="72"/>
      <c r="I87" s="72"/>
      <c r="J87" s="72"/>
      <c r="K87" s="73"/>
      <c r="L87" s="116"/>
    </row>
    <row r="88" spans="1:12" ht="12.75">
      <c r="A88" s="83" t="s">
        <v>142</v>
      </c>
      <c r="B88" s="92">
        <f>D87+E87</f>
        <v>150.87143333333336</v>
      </c>
      <c r="C88" s="72" t="s">
        <v>69</v>
      </c>
      <c r="D88" s="72"/>
      <c r="E88" s="72"/>
      <c r="F88" s="72"/>
      <c r="G88" s="72"/>
      <c r="H88" s="72"/>
      <c r="I88" s="72"/>
      <c r="J88" s="72"/>
      <c r="K88" s="73"/>
      <c r="L88" s="116"/>
    </row>
    <row r="89" spans="1:12" ht="12.75">
      <c r="A89" s="83" t="s">
        <v>157</v>
      </c>
      <c r="B89" s="92">
        <f>0.2*B88</f>
        <v>30.174286666666674</v>
      </c>
      <c r="C89" s="72"/>
      <c r="D89" s="72"/>
      <c r="E89" s="72"/>
      <c r="F89" s="72"/>
      <c r="G89" s="72"/>
      <c r="H89" s="72"/>
      <c r="I89" s="72"/>
      <c r="J89" s="72"/>
      <c r="K89" s="73"/>
      <c r="L89" s="116"/>
    </row>
    <row r="90" spans="1:12" ht="12.75">
      <c r="A90" s="83" t="s">
        <v>144</v>
      </c>
      <c r="B90" s="100">
        <f>B89+B88</f>
        <v>181.04572000000002</v>
      </c>
      <c r="C90" s="72" t="s">
        <v>69</v>
      </c>
      <c r="D90" s="72"/>
      <c r="E90" s="72"/>
      <c r="F90" s="72"/>
      <c r="G90" s="72"/>
      <c r="H90" s="72"/>
      <c r="I90" s="72"/>
      <c r="J90" s="72"/>
      <c r="K90" s="73"/>
      <c r="L90" s="116"/>
    </row>
    <row r="91" spans="1:12" ht="12.75">
      <c r="A91" s="86" t="s">
        <v>145</v>
      </c>
      <c r="B91" s="92">
        <f>B90/10</f>
        <v>18.104572</v>
      </c>
      <c r="C91" s="72" t="s">
        <v>69</v>
      </c>
      <c r="D91" s="72"/>
      <c r="E91" s="72"/>
      <c r="F91" s="72"/>
      <c r="G91" s="72"/>
      <c r="H91" s="72"/>
      <c r="I91" s="72"/>
      <c r="J91" s="72"/>
      <c r="K91" s="73"/>
      <c r="L91" s="116"/>
    </row>
    <row r="92" spans="1:12" ht="13.5" thickBot="1">
      <c r="A92" s="87"/>
      <c r="B92" s="88"/>
      <c r="C92" s="88"/>
      <c r="D92" s="88"/>
      <c r="E92" s="88"/>
      <c r="F92" s="88"/>
      <c r="G92" s="88"/>
      <c r="H92" s="88"/>
      <c r="I92" s="88"/>
      <c r="J92" s="88"/>
      <c r="K92" s="89"/>
      <c r="L92" s="116"/>
    </row>
    <row r="93" ht="12.75">
      <c r="L93" s="116"/>
    </row>
    <row r="94" spans="2:12" ht="13.5" thickBot="1">
      <c r="B94" s="103"/>
      <c r="L94" s="116"/>
    </row>
    <row r="95" spans="1:12" ht="12.75">
      <c r="A95" s="80" t="s">
        <v>158</v>
      </c>
      <c r="B95" s="81"/>
      <c r="C95" s="81"/>
      <c r="D95" s="81"/>
      <c r="E95" s="81"/>
      <c r="F95" s="81"/>
      <c r="G95" s="81"/>
      <c r="H95" s="81"/>
      <c r="I95" s="81"/>
      <c r="J95" s="81"/>
      <c r="K95" s="82"/>
      <c r="L95" s="116"/>
    </row>
    <row r="96" spans="1:12" ht="12.75">
      <c r="A96" s="83"/>
      <c r="B96" s="72"/>
      <c r="C96" s="72"/>
      <c r="D96" s="72"/>
      <c r="E96" s="72"/>
      <c r="F96" s="72"/>
      <c r="G96" s="72"/>
      <c r="H96" s="72"/>
      <c r="I96" s="72"/>
      <c r="J96" s="72"/>
      <c r="K96" s="73"/>
      <c r="L96" s="116"/>
    </row>
    <row r="97" spans="1:12" ht="12.75">
      <c r="A97" s="85" t="s">
        <v>159</v>
      </c>
      <c r="B97" s="72"/>
      <c r="C97" s="72"/>
      <c r="D97" s="72"/>
      <c r="E97" s="72"/>
      <c r="F97" s="72"/>
      <c r="G97" s="72"/>
      <c r="H97" s="72"/>
      <c r="I97" s="72"/>
      <c r="J97" s="72"/>
      <c r="K97" s="73"/>
      <c r="L97" s="116"/>
    </row>
    <row r="98" spans="1:13" ht="12.75">
      <c r="A98" s="83" t="s">
        <v>119</v>
      </c>
      <c r="B98" s="90">
        <v>200</v>
      </c>
      <c r="C98" s="167" t="s">
        <v>74</v>
      </c>
      <c r="D98" s="72"/>
      <c r="E98" s="72"/>
      <c r="F98" s="72"/>
      <c r="G98" s="72"/>
      <c r="H98" s="72"/>
      <c r="I98" s="72"/>
      <c r="J98" s="72"/>
      <c r="K98" s="73"/>
      <c r="L98" s="116"/>
      <c r="M98" s="1" t="s">
        <v>187</v>
      </c>
    </row>
    <row r="99" spans="1:13" ht="25.5">
      <c r="A99" s="91" t="s">
        <v>120</v>
      </c>
      <c r="B99" s="90">
        <v>50</v>
      </c>
      <c r="C99" s="72" t="s">
        <v>121</v>
      </c>
      <c r="D99" s="72"/>
      <c r="E99" s="72"/>
      <c r="F99" s="72"/>
      <c r="G99" s="72"/>
      <c r="H99" s="72"/>
      <c r="I99" s="72"/>
      <c r="J99" s="72"/>
      <c r="K99" s="73"/>
      <c r="L99" s="116"/>
      <c r="M99" s="1" t="s">
        <v>187</v>
      </c>
    </row>
    <row r="100" spans="1:12" ht="18">
      <c r="A100" s="83" t="s">
        <v>122</v>
      </c>
      <c r="B100" s="104">
        <v>2</v>
      </c>
      <c r="C100" s="105"/>
      <c r="D100" s="72"/>
      <c r="E100" s="72"/>
      <c r="F100" s="72"/>
      <c r="G100" s="72"/>
      <c r="H100" s="72"/>
      <c r="I100" s="72"/>
      <c r="J100" s="72"/>
      <c r="K100" s="73"/>
      <c r="L100" s="116"/>
    </row>
    <row r="101" spans="1:12" ht="12.75">
      <c r="A101" s="91" t="s">
        <v>123</v>
      </c>
      <c r="B101" s="92">
        <f>B116</f>
        <v>104.39896632895321</v>
      </c>
      <c r="C101" s="72"/>
      <c r="D101" s="72"/>
      <c r="E101" s="92"/>
      <c r="F101" s="72"/>
      <c r="G101" s="72"/>
      <c r="H101" s="72"/>
      <c r="I101" s="72"/>
      <c r="J101" s="72"/>
      <c r="K101" s="73"/>
      <c r="L101" s="116"/>
    </row>
    <row r="102" spans="1:12" ht="18">
      <c r="A102" s="83" t="s">
        <v>124</v>
      </c>
      <c r="B102" s="93">
        <f>B101*B99+B98*B100</f>
        <v>5619.9483164476605</v>
      </c>
      <c r="C102" s="72"/>
      <c r="D102" s="72"/>
      <c r="E102" s="94"/>
      <c r="F102" s="72"/>
      <c r="G102" s="72"/>
      <c r="H102" s="72"/>
      <c r="I102" s="72"/>
      <c r="J102" s="72"/>
      <c r="K102" s="73"/>
      <c r="L102" s="116"/>
    </row>
    <row r="103" spans="1:12" ht="12.75">
      <c r="A103" s="83"/>
      <c r="B103" s="94"/>
      <c r="C103" s="72"/>
      <c r="D103" s="72"/>
      <c r="E103" s="72"/>
      <c r="F103" s="72"/>
      <c r="G103" s="72"/>
      <c r="H103" s="72"/>
      <c r="I103" s="72"/>
      <c r="J103" s="72"/>
      <c r="K103" s="73"/>
      <c r="L103" s="116"/>
    </row>
    <row r="104" spans="1:12" ht="12.75">
      <c r="A104" s="85" t="s">
        <v>125</v>
      </c>
      <c r="B104" s="94"/>
      <c r="C104" s="72"/>
      <c r="D104" s="72"/>
      <c r="E104" s="72"/>
      <c r="F104" s="72"/>
      <c r="G104" s="72"/>
      <c r="H104" s="72"/>
      <c r="I104" s="72"/>
      <c r="J104" s="72"/>
      <c r="K104" s="73"/>
      <c r="L104" s="116"/>
    </row>
    <row r="105" spans="1:12" ht="12.75">
      <c r="A105" s="83" t="s">
        <v>126</v>
      </c>
      <c r="B105" s="72">
        <v>12</v>
      </c>
      <c r="C105" s="72" t="s">
        <v>69</v>
      </c>
      <c r="D105" s="72"/>
      <c r="E105" s="72"/>
      <c r="F105" s="72"/>
      <c r="G105" s="72"/>
      <c r="H105" s="72"/>
      <c r="I105" s="72"/>
      <c r="J105" s="72"/>
      <c r="K105" s="73"/>
      <c r="L105" s="116"/>
    </row>
    <row r="106" spans="1:12" ht="12.75">
      <c r="A106" s="83" t="s">
        <v>127</v>
      </c>
      <c r="B106" s="72">
        <v>12</v>
      </c>
      <c r="C106" s="72" t="s">
        <v>69</v>
      </c>
      <c r="D106" s="72"/>
      <c r="E106" s="72"/>
      <c r="F106" s="72"/>
      <c r="G106" s="72"/>
      <c r="H106" s="72"/>
      <c r="I106" s="72"/>
      <c r="J106" s="72"/>
      <c r="K106" s="73"/>
      <c r="L106" s="116"/>
    </row>
    <row r="107" spans="1:12" ht="12.75">
      <c r="A107" s="83" t="s">
        <v>128</v>
      </c>
      <c r="B107" s="72">
        <v>6</v>
      </c>
      <c r="C107" s="72" t="s">
        <v>69</v>
      </c>
      <c r="D107" s="72"/>
      <c r="E107" s="72"/>
      <c r="F107" s="72"/>
      <c r="G107" s="72"/>
      <c r="H107" s="72"/>
      <c r="I107" s="72"/>
      <c r="J107" s="72"/>
      <c r="K107" s="73"/>
      <c r="L107" s="116"/>
    </row>
    <row r="108" spans="1:12" ht="25.5">
      <c r="A108" s="83" t="s">
        <v>129</v>
      </c>
      <c r="B108" s="95" t="s">
        <v>130</v>
      </c>
      <c r="C108" s="95" t="s">
        <v>131</v>
      </c>
      <c r="D108" s="95" t="s">
        <v>132</v>
      </c>
      <c r="E108" s="95"/>
      <c r="F108" s="72"/>
      <c r="G108" s="72"/>
      <c r="H108" s="72"/>
      <c r="I108" s="72"/>
      <c r="J108" s="72"/>
      <c r="K108" s="73"/>
      <c r="L108" s="116"/>
    </row>
    <row r="109" spans="1:12" ht="12.75">
      <c r="A109" s="83"/>
      <c r="B109" s="96" t="s">
        <v>133</v>
      </c>
      <c r="C109" s="97" t="s">
        <v>134</v>
      </c>
      <c r="D109" s="97" t="s">
        <v>134</v>
      </c>
      <c r="E109" s="97"/>
      <c r="F109" s="72"/>
      <c r="G109" s="72"/>
      <c r="H109" s="72"/>
      <c r="I109" s="72"/>
      <c r="J109" s="72"/>
      <c r="K109" s="73"/>
      <c r="L109" s="116"/>
    </row>
    <row r="110" spans="1:12" ht="12.75">
      <c r="A110" s="91" t="s">
        <v>160</v>
      </c>
      <c r="B110" s="98">
        <v>3</v>
      </c>
      <c r="C110" s="98">
        <f>B106</f>
        <v>12</v>
      </c>
      <c r="D110" s="99">
        <f>C110+B$46*PI()/18</f>
        <v>13.919862177193762</v>
      </c>
      <c r="E110" s="99"/>
      <c r="F110" s="72"/>
      <c r="G110" s="72"/>
      <c r="H110" s="72"/>
      <c r="I110" s="72"/>
      <c r="J110" s="72"/>
      <c r="K110" s="73"/>
      <c r="L110" s="116"/>
    </row>
    <row r="111" spans="1:12" ht="12.75">
      <c r="A111" s="91"/>
      <c r="B111" s="98"/>
      <c r="C111" s="98"/>
      <c r="D111" s="99"/>
      <c r="E111" s="99"/>
      <c r="F111" s="72"/>
      <c r="G111" s="72"/>
      <c r="H111" s="72"/>
      <c r="I111" s="72"/>
      <c r="J111" s="72"/>
      <c r="K111" s="73"/>
      <c r="L111" s="116"/>
    </row>
    <row r="112" spans="1:12" ht="12.75">
      <c r="A112" s="91"/>
      <c r="B112" s="98"/>
      <c r="C112" s="98"/>
      <c r="D112" s="99"/>
      <c r="E112" s="99"/>
      <c r="F112" s="72"/>
      <c r="G112" s="72"/>
      <c r="H112" s="72"/>
      <c r="I112" s="72"/>
      <c r="J112" s="72"/>
      <c r="K112" s="73"/>
      <c r="L112" s="116"/>
    </row>
    <row r="113" spans="1:12" ht="12.75">
      <c r="A113" s="83" t="s">
        <v>141</v>
      </c>
      <c r="B113" s="72"/>
      <c r="C113" s="72"/>
      <c r="D113" s="99">
        <f>SUM(D110:D112)</f>
        <v>13.919862177193762</v>
      </c>
      <c r="E113" s="99"/>
      <c r="F113" s="72"/>
      <c r="G113" s="72"/>
      <c r="H113" s="72"/>
      <c r="I113" s="72"/>
      <c r="J113" s="72"/>
      <c r="K113" s="73"/>
      <c r="L113" s="116"/>
    </row>
    <row r="114" spans="1:12" ht="12.75">
      <c r="A114" s="83" t="s">
        <v>142</v>
      </c>
      <c r="B114" s="92">
        <f>6*(D113+E116)</f>
        <v>83.51917306316257</v>
      </c>
      <c r="C114" s="72" t="s">
        <v>69</v>
      </c>
      <c r="D114" s="72"/>
      <c r="E114" s="99"/>
      <c r="F114" s="72"/>
      <c r="G114" s="72"/>
      <c r="H114" s="72"/>
      <c r="I114" s="72"/>
      <c r="J114" s="72"/>
      <c r="K114" s="73"/>
      <c r="L114" s="116"/>
    </row>
    <row r="115" spans="1:12" ht="12.75">
      <c r="A115" s="83" t="s">
        <v>143</v>
      </c>
      <c r="B115" s="92">
        <f>0.25*B114</f>
        <v>20.879793265790642</v>
      </c>
      <c r="C115" s="72"/>
      <c r="D115" s="72"/>
      <c r="E115" s="99"/>
      <c r="F115" s="72"/>
      <c r="G115" s="72"/>
      <c r="H115" s="72"/>
      <c r="I115" s="72"/>
      <c r="J115" s="72"/>
      <c r="K115" s="73"/>
      <c r="L115" s="116"/>
    </row>
    <row r="116" spans="1:12" ht="12.75">
      <c r="A116" s="83" t="s">
        <v>144</v>
      </c>
      <c r="B116" s="100">
        <f>B115+B114</f>
        <v>104.39896632895321</v>
      </c>
      <c r="C116" s="72" t="s">
        <v>69</v>
      </c>
      <c r="D116" s="72"/>
      <c r="E116" s="99"/>
      <c r="F116" s="72"/>
      <c r="G116" s="72"/>
      <c r="H116" s="72"/>
      <c r="I116" s="72"/>
      <c r="J116" s="72"/>
      <c r="K116" s="73"/>
      <c r="L116" s="116"/>
    </row>
    <row r="117" spans="1:12" ht="12.75">
      <c r="A117" s="86" t="s">
        <v>145</v>
      </c>
      <c r="B117" s="92">
        <f>B116/B100</f>
        <v>52.199483164476604</v>
      </c>
      <c r="C117" s="72" t="s">
        <v>69</v>
      </c>
      <c r="D117" s="72"/>
      <c r="E117" s="72"/>
      <c r="F117" s="72"/>
      <c r="G117" s="72"/>
      <c r="H117" s="72"/>
      <c r="I117" s="72"/>
      <c r="J117" s="72"/>
      <c r="K117" s="73"/>
      <c r="L117" s="116"/>
    </row>
    <row r="118" spans="1:12" ht="12.75">
      <c r="A118" s="83"/>
      <c r="B118" s="72"/>
      <c r="C118" s="72"/>
      <c r="D118" s="72"/>
      <c r="E118" s="72"/>
      <c r="F118" s="72"/>
      <c r="G118" s="72"/>
      <c r="H118" s="72"/>
      <c r="I118" s="72"/>
      <c r="J118" s="72"/>
      <c r="K118" s="73"/>
      <c r="L118" s="116"/>
    </row>
    <row r="119" spans="1:12" ht="12.75">
      <c r="A119" s="83"/>
      <c r="B119" s="72"/>
      <c r="C119" s="72"/>
      <c r="D119" s="72"/>
      <c r="E119" s="72"/>
      <c r="F119" s="72"/>
      <c r="G119" s="72"/>
      <c r="H119" s="72"/>
      <c r="I119" s="72"/>
      <c r="J119" s="72"/>
      <c r="K119" s="73"/>
      <c r="L119" s="116"/>
    </row>
    <row r="120" spans="1:12" ht="12.75">
      <c r="A120" s="83"/>
      <c r="B120" s="72"/>
      <c r="C120" s="72"/>
      <c r="D120" s="72"/>
      <c r="E120" s="72"/>
      <c r="F120" s="72"/>
      <c r="G120" s="72"/>
      <c r="H120" s="72"/>
      <c r="I120" s="72"/>
      <c r="J120" s="72"/>
      <c r="K120" s="73"/>
      <c r="L120" s="116"/>
    </row>
    <row r="121" spans="1:12" ht="13.5" thickBot="1">
      <c r="A121" s="171"/>
      <c r="B121" s="172"/>
      <c r="C121" s="88"/>
      <c r="D121" s="88"/>
      <c r="E121" s="88"/>
      <c r="F121" s="88"/>
      <c r="G121" s="88"/>
      <c r="H121" s="88"/>
      <c r="I121" s="88"/>
      <c r="J121" s="88"/>
      <c r="K121" s="89"/>
      <c r="L121" s="116"/>
    </row>
    <row r="122" ht="12.75">
      <c r="L122" s="116"/>
    </row>
    <row r="123" ht="13.5" thickBot="1">
      <c r="L123" s="116"/>
    </row>
    <row r="124" spans="1:12" ht="12.75">
      <c r="A124" s="80" t="s">
        <v>161</v>
      </c>
      <c r="B124" s="81"/>
      <c r="C124" s="81"/>
      <c r="D124" s="81"/>
      <c r="E124" s="81"/>
      <c r="F124" s="81"/>
      <c r="G124" s="81"/>
      <c r="H124" s="81"/>
      <c r="I124" s="81"/>
      <c r="J124" s="81"/>
      <c r="K124" s="82"/>
      <c r="L124" s="116"/>
    </row>
    <row r="125" spans="1:12" ht="12.75">
      <c r="A125" s="83"/>
      <c r="B125" s="72"/>
      <c r="C125" s="72"/>
      <c r="D125" s="72"/>
      <c r="E125" s="72"/>
      <c r="F125" s="72"/>
      <c r="G125" s="72"/>
      <c r="H125" s="72"/>
      <c r="I125" s="72"/>
      <c r="J125" s="72"/>
      <c r="K125" s="73"/>
      <c r="L125" s="116"/>
    </row>
    <row r="126" spans="1:12" ht="12.75">
      <c r="A126" s="85" t="s">
        <v>162</v>
      </c>
      <c r="B126" s="72"/>
      <c r="C126" s="72"/>
      <c r="D126" s="72"/>
      <c r="E126" s="72"/>
      <c r="F126" s="72"/>
      <c r="G126" s="72"/>
      <c r="H126" s="72"/>
      <c r="I126" s="72"/>
      <c r="J126" s="72"/>
      <c r="K126" s="73"/>
      <c r="L126" s="116"/>
    </row>
    <row r="127" spans="1:13" ht="12.75">
      <c r="A127" s="83" t="s">
        <v>119</v>
      </c>
      <c r="B127" s="90">
        <v>200</v>
      </c>
      <c r="C127" s="72" t="s">
        <v>74</v>
      </c>
      <c r="D127" s="72"/>
      <c r="E127" s="72"/>
      <c r="F127" s="72"/>
      <c r="G127" s="72"/>
      <c r="H127" s="72"/>
      <c r="I127" s="72"/>
      <c r="J127" s="72"/>
      <c r="K127" s="73"/>
      <c r="L127" s="116"/>
      <c r="M127" s="1" t="s">
        <v>187</v>
      </c>
    </row>
    <row r="128" spans="1:13" ht="25.5">
      <c r="A128" s="91" t="s">
        <v>120</v>
      </c>
      <c r="B128" s="90">
        <v>50</v>
      </c>
      <c r="C128" s="72" t="s">
        <v>121</v>
      </c>
      <c r="D128" s="72"/>
      <c r="E128" s="72"/>
      <c r="F128" s="72"/>
      <c r="G128" s="72"/>
      <c r="H128" s="72"/>
      <c r="I128" s="72"/>
      <c r="J128" s="72"/>
      <c r="K128" s="73"/>
      <c r="L128" s="116"/>
      <c r="M128" s="1" t="s">
        <v>187</v>
      </c>
    </row>
    <row r="129" spans="1:12" ht="12.75">
      <c r="A129" s="83" t="s">
        <v>122</v>
      </c>
      <c r="B129" s="72">
        <f>18*2</f>
        <v>36</v>
      </c>
      <c r="C129" s="72"/>
      <c r="D129" s="72"/>
      <c r="E129" s="72"/>
      <c r="F129" s="106"/>
      <c r="G129" s="72"/>
      <c r="H129" s="72"/>
      <c r="I129" s="72"/>
      <c r="J129" s="72"/>
      <c r="K129" s="73"/>
      <c r="L129" s="116"/>
    </row>
    <row r="130" spans="1:12" ht="12.75">
      <c r="A130" s="91" t="s">
        <v>123</v>
      </c>
      <c r="B130" s="92">
        <f>B148</f>
        <v>546.585528605345</v>
      </c>
      <c r="C130" s="72"/>
      <c r="D130" s="72"/>
      <c r="E130" s="92"/>
      <c r="F130" s="72"/>
      <c r="G130" s="72"/>
      <c r="H130" s="72"/>
      <c r="I130" s="72"/>
      <c r="J130" s="72"/>
      <c r="K130" s="73"/>
      <c r="L130" s="116"/>
    </row>
    <row r="131" spans="1:12" ht="18">
      <c r="A131" s="83" t="s">
        <v>124</v>
      </c>
      <c r="B131" s="93">
        <f>B130*B128+B127*B129</f>
        <v>34529.276430267244</v>
      </c>
      <c r="C131" s="72"/>
      <c r="D131" s="72"/>
      <c r="E131" s="94"/>
      <c r="F131" s="72"/>
      <c r="G131" s="72"/>
      <c r="H131" s="72"/>
      <c r="I131" s="72"/>
      <c r="J131" s="72"/>
      <c r="K131" s="73"/>
      <c r="L131" s="116"/>
    </row>
    <row r="132" spans="1:12" ht="12.75">
      <c r="A132" s="83"/>
      <c r="B132" s="94"/>
      <c r="C132" s="72"/>
      <c r="D132" s="72"/>
      <c r="E132" s="72"/>
      <c r="F132" s="72"/>
      <c r="G132" s="72"/>
      <c r="H132" s="72"/>
      <c r="I132" s="72"/>
      <c r="J132" s="72"/>
      <c r="K132" s="73"/>
      <c r="L132" s="116"/>
    </row>
    <row r="133" spans="1:12" ht="12.75">
      <c r="A133" s="85" t="s">
        <v>125</v>
      </c>
      <c r="B133" s="94"/>
      <c r="C133" s="72"/>
      <c r="D133" s="72"/>
      <c r="E133" s="72"/>
      <c r="F133" s="72"/>
      <c r="G133" s="72"/>
      <c r="H133" s="72"/>
      <c r="I133" s="72"/>
      <c r="J133" s="72"/>
      <c r="K133" s="73"/>
      <c r="L133" s="116"/>
    </row>
    <row r="134" spans="1:12" ht="12.75">
      <c r="A134" s="83" t="s">
        <v>126</v>
      </c>
      <c r="B134" s="72">
        <v>12</v>
      </c>
      <c r="C134" s="72" t="s">
        <v>69</v>
      </c>
      <c r="D134" s="72"/>
      <c r="E134" s="72"/>
      <c r="F134" s="72"/>
      <c r="G134" s="72"/>
      <c r="H134" s="72"/>
      <c r="I134" s="72"/>
      <c r="J134" s="72"/>
      <c r="K134" s="73"/>
      <c r="L134" s="116"/>
    </row>
    <row r="135" spans="1:12" ht="12.75">
      <c r="A135" s="83" t="s">
        <v>127</v>
      </c>
      <c r="B135" s="72">
        <v>10</v>
      </c>
      <c r="C135" s="72" t="s">
        <v>69</v>
      </c>
      <c r="D135" s="72"/>
      <c r="E135" s="72"/>
      <c r="F135" s="72"/>
      <c r="G135" s="72"/>
      <c r="H135" s="72"/>
      <c r="I135" s="72"/>
      <c r="J135" s="72"/>
      <c r="K135" s="73"/>
      <c r="L135" s="116"/>
    </row>
    <row r="136" spans="1:12" ht="12.75">
      <c r="A136" s="83" t="s">
        <v>128</v>
      </c>
      <c r="B136" s="72">
        <v>8</v>
      </c>
      <c r="C136" s="72" t="s">
        <v>69</v>
      </c>
      <c r="D136" s="72"/>
      <c r="E136" s="72"/>
      <c r="F136" s="72"/>
      <c r="G136" s="72"/>
      <c r="H136" s="72"/>
      <c r="I136" s="72"/>
      <c r="J136" s="72"/>
      <c r="K136" s="73"/>
      <c r="L136" s="116"/>
    </row>
    <row r="137" spans="1:12" ht="25.5">
      <c r="A137" s="83" t="s">
        <v>129</v>
      </c>
      <c r="B137" s="95" t="s">
        <v>130</v>
      </c>
      <c r="C137" s="95" t="s">
        <v>131</v>
      </c>
      <c r="D137" s="95" t="s">
        <v>132</v>
      </c>
      <c r="E137" s="95"/>
      <c r="F137" s="72"/>
      <c r="G137" s="72"/>
      <c r="H137" s="72"/>
      <c r="I137" s="72"/>
      <c r="J137" s="72"/>
      <c r="K137" s="73"/>
      <c r="L137" s="116"/>
    </row>
    <row r="138" spans="1:12" ht="12.75">
      <c r="A138" s="83"/>
      <c r="B138" s="96" t="s">
        <v>133</v>
      </c>
      <c r="C138" s="97" t="s">
        <v>134</v>
      </c>
      <c r="D138" s="97" t="s">
        <v>134</v>
      </c>
      <c r="E138" s="97"/>
      <c r="F138" s="72"/>
      <c r="G138" s="72"/>
      <c r="H138" s="72"/>
      <c r="I138" s="72"/>
      <c r="J138" s="72"/>
      <c r="K138" s="73"/>
      <c r="L138" s="116"/>
    </row>
    <row r="139" spans="1:12" ht="12.75">
      <c r="A139" s="91" t="s">
        <v>135</v>
      </c>
      <c r="B139" s="98">
        <v>3</v>
      </c>
      <c r="C139" s="98">
        <f>B135</f>
        <v>10</v>
      </c>
      <c r="D139" s="99">
        <f>C139+B$46*PI()/18</f>
        <v>11.919862177193762</v>
      </c>
      <c r="E139" s="99"/>
      <c r="F139" s="72"/>
      <c r="G139" s="72"/>
      <c r="H139" s="72"/>
      <c r="I139" s="72"/>
      <c r="J139" s="72"/>
      <c r="K139" s="73"/>
      <c r="L139" s="116"/>
    </row>
    <row r="140" spans="1:12" ht="12.75">
      <c r="A140" s="91" t="s">
        <v>136</v>
      </c>
      <c r="B140" s="98">
        <v>3</v>
      </c>
      <c r="C140" s="98">
        <f>B136</f>
        <v>8</v>
      </c>
      <c r="D140" s="99">
        <f>C140+B$46*PI()/18</f>
        <v>9.919862177193762</v>
      </c>
      <c r="E140" s="99"/>
      <c r="F140" s="72"/>
      <c r="G140" s="72"/>
      <c r="H140" s="72"/>
      <c r="I140" s="72"/>
      <c r="J140" s="72"/>
      <c r="K140" s="73"/>
      <c r="L140" s="116"/>
    </row>
    <row r="141" spans="1:12" ht="12.75">
      <c r="A141" s="91" t="s">
        <v>137</v>
      </c>
      <c r="B141" s="98">
        <v>3</v>
      </c>
      <c r="C141" s="98">
        <f>B135</f>
        <v>10</v>
      </c>
      <c r="D141" s="99">
        <f>C141+B$46*PI()/6</f>
        <v>15.759586531581288</v>
      </c>
      <c r="E141" s="99"/>
      <c r="F141" s="72"/>
      <c r="G141" s="72"/>
      <c r="H141" s="72"/>
      <c r="I141" s="72"/>
      <c r="J141" s="72"/>
      <c r="K141" s="73"/>
      <c r="L141" s="116"/>
    </row>
    <row r="142" spans="1:12" ht="12.75">
      <c r="A142" s="91" t="s">
        <v>138</v>
      </c>
      <c r="B142" s="98">
        <v>3</v>
      </c>
      <c r="C142" s="98">
        <f>B136</f>
        <v>8</v>
      </c>
      <c r="D142" s="99">
        <f>C142+B$46*PI()/6</f>
        <v>13.759586531581288</v>
      </c>
      <c r="E142" s="99"/>
      <c r="F142" s="72"/>
      <c r="G142" s="72"/>
      <c r="H142" s="72"/>
      <c r="I142" s="72"/>
      <c r="J142" s="72"/>
      <c r="K142" s="73"/>
      <c r="L142" s="116"/>
    </row>
    <row r="143" spans="1:12" ht="12.75">
      <c r="A143" s="91" t="s">
        <v>139</v>
      </c>
      <c r="B143" s="98">
        <v>3</v>
      </c>
      <c r="C143" s="98">
        <f>B135</f>
        <v>10</v>
      </c>
      <c r="D143" s="99">
        <f>C143+B$46*PI()/3</f>
        <v>21.519173063162576</v>
      </c>
      <c r="E143" s="99"/>
      <c r="F143" s="72"/>
      <c r="G143" s="72"/>
      <c r="H143" s="72"/>
      <c r="I143" s="72"/>
      <c r="J143" s="72"/>
      <c r="K143" s="73"/>
      <c r="L143" s="116"/>
    </row>
    <row r="144" spans="1:12" ht="12.75">
      <c r="A144" s="91" t="s">
        <v>140</v>
      </c>
      <c r="B144" s="98">
        <v>3</v>
      </c>
      <c r="C144" s="98">
        <f>B136</f>
        <v>8</v>
      </c>
      <c r="D144" s="99">
        <f>C144+B$46*PI()/3</f>
        <v>19.519173063162576</v>
      </c>
      <c r="E144" s="99"/>
      <c r="F144" s="72"/>
      <c r="G144" s="72"/>
      <c r="H144" s="72"/>
      <c r="I144" s="72"/>
      <c r="J144" s="72"/>
      <c r="K144" s="73"/>
      <c r="L144" s="116"/>
    </row>
    <row r="145" spans="1:12" ht="12.75">
      <c r="A145" s="83" t="s">
        <v>141</v>
      </c>
      <c r="B145" s="72"/>
      <c r="C145" s="72"/>
      <c r="D145" s="99">
        <f>SUM(D139:D143)</f>
        <v>72.87807048071267</v>
      </c>
      <c r="E145" s="99"/>
      <c r="F145" s="72"/>
      <c r="G145" s="72"/>
      <c r="H145" s="72"/>
      <c r="I145" s="72"/>
      <c r="J145" s="72"/>
      <c r="K145" s="73"/>
      <c r="L145" s="116"/>
    </row>
    <row r="146" spans="1:12" ht="12.75">
      <c r="A146" s="83" t="s">
        <v>142</v>
      </c>
      <c r="B146" s="92">
        <f>3*(D145+E145)</f>
        <v>218.634211442138</v>
      </c>
      <c r="C146" s="72" t="s">
        <v>69</v>
      </c>
      <c r="D146" s="72"/>
      <c r="E146" s="72"/>
      <c r="F146" s="72"/>
      <c r="G146" s="72"/>
      <c r="H146" s="72"/>
      <c r="I146" s="72"/>
      <c r="J146" s="72"/>
      <c r="K146" s="73"/>
      <c r="L146" s="116"/>
    </row>
    <row r="147" spans="1:12" ht="12.75">
      <c r="A147" s="83" t="s">
        <v>143</v>
      </c>
      <c r="B147" s="92">
        <f>0.25*B146</f>
        <v>54.6585528605345</v>
      </c>
      <c r="C147" s="72"/>
      <c r="D147" s="72"/>
      <c r="E147" s="72"/>
      <c r="F147" s="72"/>
      <c r="G147" s="72"/>
      <c r="H147" s="72"/>
      <c r="I147" s="72"/>
      <c r="J147" s="72"/>
      <c r="K147" s="73"/>
      <c r="L147" s="116"/>
    </row>
    <row r="148" spans="1:12" ht="12.75">
      <c r="A148" s="83" t="s">
        <v>144</v>
      </c>
      <c r="B148" s="100">
        <f>2*(B147+B146)</f>
        <v>546.585528605345</v>
      </c>
      <c r="C148" s="72" t="s">
        <v>69</v>
      </c>
      <c r="D148" s="72"/>
      <c r="E148" s="72"/>
      <c r="F148" s="72"/>
      <c r="G148" s="72"/>
      <c r="H148" s="72"/>
      <c r="I148" s="72"/>
      <c r="J148" s="72"/>
      <c r="K148" s="73"/>
      <c r="L148" s="116"/>
    </row>
    <row r="149" spans="1:12" ht="12.75">
      <c r="A149" s="86" t="s">
        <v>145</v>
      </c>
      <c r="B149" s="92">
        <f>B148/B129</f>
        <v>15.182931350148472</v>
      </c>
      <c r="C149" s="72" t="s">
        <v>69</v>
      </c>
      <c r="D149" s="72"/>
      <c r="E149" s="72"/>
      <c r="F149" s="72"/>
      <c r="G149" s="72"/>
      <c r="H149" s="72"/>
      <c r="I149" s="72"/>
      <c r="J149" s="72"/>
      <c r="K149" s="73"/>
      <c r="L149" s="116"/>
    </row>
    <row r="150" spans="1:12" ht="13.5" thickBot="1">
      <c r="A150" s="171"/>
      <c r="B150" s="172"/>
      <c r="C150" s="88"/>
      <c r="D150" s="88"/>
      <c r="E150" s="88"/>
      <c r="F150" s="88"/>
      <c r="G150" s="88"/>
      <c r="H150" s="88"/>
      <c r="I150" s="88"/>
      <c r="J150" s="88"/>
      <c r="K150" s="89"/>
      <c r="L150" s="116"/>
    </row>
    <row r="151" ht="12.75">
      <c r="L151" s="116"/>
    </row>
    <row r="152" ht="12.75">
      <c r="L152" s="116"/>
    </row>
    <row r="153" ht="12.75">
      <c r="L153" s="116"/>
    </row>
    <row r="154" ht="13.5" thickBot="1">
      <c r="L154" s="116"/>
    </row>
    <row r="155" spans="1:12" ht="12.75">
      <c r="A155" s="80" t="s">
        <v>163</v>
      </c>
      <c r="B155" s="81"/>
      <c r="C155" s="81"/>
      <c r="D155" s="81"/>
      <c r="E155" s="81"/>
      <c r="F155" s="82"/>
      <c r="L155" s="116"/>
    </row>
    <row r="156" spans="1:12" ht="12.75">
      <c r="A156" s="83" t="s">
        <v>164</v>
      </c>
      <c r="B156" s="97" t="s">
        <v>165</v>
      </c>
      <c r="C156" s="72"/>
      <c r="D156" s="72"/>
      <c r="E156" s="72"/>
      <c r="F156" s="73"/>
      <c r="L156" s="116"/>
    </row>
    <row r="157" spans="1:12" ht="12.75">
      <c r="A157" s="83"/>
      <c r="B157" s="107" t="s">
        <v>166</v>
      </c>
      <c r="C157" s="108" t="s">
        <v>167</v>
      </c>
      <c r="D157" s="107" t="s">
        <v>168</v>
      </c>
      <c r="E157" s="107" t="s">
        <v>47</v>
      </c>
      <c r="F157" s="73"/>
      <c r="L157" s="116"/>
    </row>
    <row r="158" spans="1:13" ht="12.75">
      <c r="A158" s="83" t="s">
        <v>169</v>
      </c>
      <c r="B158" s="97" t="s">
        <v>170</v>
      </c>
      <c r="C158" s="97">
        <v>5</v>
      </c>
      <c r="D158" s="97">
        <v>25</v>
      </c>
      <c r="E158" s="114">
        <f>D158*C158</f>
        <v>125</v>
      </c>
      <c r="F158" s="73"/>
      <c r="L158" s="116"/>
      <c r="M158" s="1" t="s">
        <v>187</v>
      </c>
    </row>
    <row r="159" spans="1:13" ht="12.75">
      <c r="A159" s="83" t="s">
        <v>171</v>
      </c>
      <c r="B159" s="97" t="s">
        <v>172</v>
      </c>
      <c r="C159" s="97">
        <v>22</v>
      </c>
      <c r="D159" s="97">
        <v>20</v>
      </c>
      <c r="E159" s="114">
        <f>D159*C159</f>
        <v>440</v>
      </c>
      <c r="F159" s="73"/>
      <c r="L159" s="116"/>
      <c r="M159" s="1" t="s">
        <v>187</v>
      </c>
    </row>
    <row r="160" spans="1:13" ht="12.75">
      <c r="A160" s="83" t="s">
        <v>173</v>
      </c>
      <c r="B160" s="97"/>
      <c r="C160" s="97" t="s">
        <v>174</v>
      </c>
      <c r="D160" s="109">
        <f>85/3</f>
        <v>28.333333333333332</v>
      </c>
      <c r="E160" s="114">
        <f>D160*0.5</f>
        <v>14.166666666666666</v>
      </c>
      <c r="F160" s="73"/>
      <c r="L160" s="116"/>
      <c r="M160" s="1" t="s">
        <v>187</v>
      </c>
    </row>
    <row r="161" spans="1:13" ht="12.75">
      <c r="A161" s="83" t="s">
        <v>175</v>
      </c>
      <c r="B161" s="72"/>
      <c r="C161" s="72"/>
      <c r="D161" s="72"/>
      <c r="E161" s="114">
        <v>500</v>
      </c>
      <c r="F161" s="73"/>
      <c r="L161" s="116"/>
      <c r="M161" s="1" t="s">
        <v>187</v>
      </c>
    </row>
    <row r="162" spans="1:13" ht="12.75">
      <c r="A162" s="83" t="s">
        <v>176</v>
      </c>
      <c r="B162" s="97" t="s">
        <v>177</v>
      </c>
      <c r="C162" s="97">
        <v>4</v>
      </c>
      <c r="D162" s="97">
        <v>4</v>
      </c>
      <c r="E162" s="114">
        <f>D162*C162</f>
        <v>16</v>
      </c>
      <c r="F162" s="73"/>
      <c r="L162" s="116"/>
      <c r="M162" s="1" t="s">
        <v>187</v>
      </c>
    </row>
    <row r="163" spans="1:13" ht="12.75">
      <c r="A163" s="83" t="s">
        <v>178</v>
      </c>
      <c r="B163" s="97" t="s">
        <v>179</v>
      </c>
      <c r="C163" s="97">
        <v>1</v>
      </c>
      <c r="D163" s="97">
        <v>62</v>
      </c>
      <c r="E163" s="110">
        <f>D163*C163</f>
        <v>62</v>
      </c>
      <c r="F163" s="73"/>
      <c r="L163" s="116"/>
      <c r="M163" s="1" t="s">
        <v>187</v>
      </c>
    </row>
    <row r="164" spans="1:13" ht="15">
      <c r="A164" s="83" t="s">
        <v>180</v>
      </c>
      <c r="B164" s="97" t="s">
        <v>181</v>
      </c>
      <c r="C164" s="97">
        <v>40</v>
      </c>
      <c r="D164" s="164"/>
      <c r="E164" s="165"/>
      <c r="F164" s="73"/>
      <c r="G164" s="111"/>
      <c r="L164" s="116"/>
      <c r="M164" s="1" t="s">
        <v>187</v>
      </c>
    </row>
    <row r="165" spans="1:12" ht="12.75">
      <c r="A165" s="83"/>
      <c r="B165" s="97"/>
      <c r="C165" s="97"/>
      <c r="D165" s="97"/>
      <c r="E165" s="114">
        <f>SUM(E158:E164)</f>
        <v>1157.1666666666665</v>
      </c>
      <c r="F165" s="73" t="s">
        <v>182</v>
      </c>
      <c r="L165" s="116"/>
    </row>
    <row r="166" spans="1:12" ht="13.5" customHeight="1">
      <c r="A166" s="83" t="s">
        <v>183</v>
      </c>
      <c r="B166" s="72"/>
      <c r="C166" s="72"/>
      <c r="D166" s="72"/>
      <c r="E166" s="115">
        <v>6</v>
      </c>
      <c r="F166" s="73"/>
      <c r="L166" s="116"/>
    </row>
    <row r="167" spans="1:12" ht="13.5" customHeight="1" thickBot="1">
      <c r="A167" s="83"/>
      <c r="B167" s="72"/>
      <c r="C167" s="72"/>
      <c r="D167" s="112" t="s">
        <v>235</v>
      </c>
      <c r="E167" s="163">
        <f>+C164*E166</f>
        <v>240</v>
      </c>
      <c r="F167" s="73"/>
      <c r="L167" s="116"/>
    </row>
    <row r="168" spans="1:12" ht="18.75" thickBot="1">
      <c r="A168" s="87"/>
      <c r="B168" s="88"/>
      <c r="C168" s="88"/>
      <c r="D168" s="112" t="s">
        <v>234</v>
      </c>
      <c r="E168" s="113">
        <f>+E166*E165</f>
        <v>6942.999999999999</v>
      </c>
      <c r="F168" s="89"/>
      <c r="L168" s="116"/>
    </row>
    <row r="170" ht="12.75">
      <c r="E170" s="33"/>
    </row>
    <row r="172" ht="12.75">
      <c r="E172" s="111"/>
    </row>
    <row r="173" ht="12.75">
      <c r="E173" s="111"/>
    </row>
  </sheetData>
  <mergeCells count="3">
    <mergeCell ref="A10:E10"/>
    <mergeCell ref="A121:B121"/>
    <mergeCell ref="A150:B150"/>
  </mergeCells>
  <printOptions/>
  <pageMargins left="0.75" right="0.43" top="1" bottom="1" header="0.5" footer="0.5"/>
  <pageSetup horizontalDpi="600" verticalDpi="600" orientation="landscape" scale="50" r:id="rId2"/>
  <headerFooter alignWithMargins="0">
    <oddHeader>&amp;C&amp;"Arial,Bold"&amp;14NCSX June 2007 ETC 
TABLE II- Materials and Subcontracts</oddHeader>
    <oddFooter>&amp;L&amp;F&amp;C          &amp;A&amp;R&amp;D   &amp;T</oddFooter>
  </headerFooter>
  <rowBreaks count="2" manualBreakCount="2">
    <brk id="63" max="12" man="1"/>
    <brk id="12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12"/>
  <sheetViews>
    <sheetView zoomScale="75" zoomScaleNormal="75" workbookViewId="0" topLeftCell="A1">
      <selection activeCell="L53" sqref="L53"/>
    </sheetView>
  </sheetViews>
  <sheetFormatPr defaultColWidth="9.140625" defaultRowHeight="12.75"/>
  <cols>
    <col min="1" max="1" width="8.00390625" style="0" customWidth="1"/>
    <col min="2" max="2" width="26.8515625" style="0" customWidth="1"/>
    <col min="3" max="3" width="12.00390625" style="32"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75</v>
      </c>
    </row>
    <row r="2" s="6" customFormat="1" ht="20.25">
      <c r="A2" s="6" t="s">
        <v>186</v>
      </c>
    </row>
    <row r="3" s="6" customFormat="1" ht="20.25">
      <c r="A3" s="162" t="s">
        <v>233</v>
      </c>
    </row>
    <row r="4" s="6" customFormat="1" ht="20.25">
      <c r="A4" s="6" t="s">
        <v>76</v>
      </c>
    </row>
    <row r="5" s="6" customFormat="1" ht="20.25">
      <c r="A5" s="6" t="s">
        <v>189</v>
      </c>
    </row>
    <row r="6" s="6" customFormat="1" ht="20.25"/>
    <row r="7" spans="1:13" s="13" customFormat="1" ht="12.75">
      <c r="A7" s="40"/>
      <c r="B7" s="40"/>
      <c r="C7" s="41"/>
      <c r="D7" s="42"/>
      <c r="E7" s="42"/>
      <c r="F7" s="42"/>
      <c r="G7" s="42"/>
      <c r="H7" s="42"/>
      <c r="I7" s="42"/>
      <c r="J7" s="43"/>
      <c r="K7" s="43"/>
      <c r="L7" s="41"/>
      <c r="M7" s="44"/>
    </row>
    <row r="8" spans="1:13" s="46" customFormat="1" ht="12.75">
      <c r="A8" s="36"/>
      <c r="B8" s="36"/>
      <c r="C8" s="37"/>
      <c r="D8" s="38"/>
      <c r="E8" s="38"/>
      <c r="F8" s="38"/>
      <c r="G8" s="38"/>
      <c r="H8" s="38"/>
      <c r="I8" s="38"/>
      <c r="J8" s="45"/>
      <c r="K8" s="45"/>
      <c r="L8" s="37"/>
      <c r="M8" s="35"/>
    </row>
    <row r="9" spans="1:6" ht="15.75">
      <c r="A9" s="76" t="s">
        <v>24</v>
      </c>
      <c r="B9" s="76"/>
      <c r="C9" s="75"/>
      <c r="D9" s="38"/>
      <c r="E9" s="38"/>
      <c r="F9" s="38"/>
    </row>
    <row r="10" spans="1:6" ht="15.75">
      <c r="A10" s="76"/>
      <c r="B10" s="76"/>
      <c r="C10" s="75"/>
      <c r="D10" s="38"/>
      <c r="E10" s="38"/>
      <c r="F10" s="38"/>
    </row>
    <row r="11" spans="1:13" s="46" customFormat="1" ht="12.75">
      <c r="A11" s="173" t="s">
        <v>185</v>
      </c>
      <c r="B11" s="173"/>
      <c r="C11" s="173"/>
      <c r="D11" s="173"/>
      <c r="E11" s="173"/>
      <c r="F11" s="173"/>
      <c r="G11" s="174"/>
      <c r="H11" s="174"/>
      <c r="I11" s="174"/>
      <c r="J11" s="45"/>
      <c r="K11" s="45"/>
      <c r="L11" s="37"/>
      <c r="M11" s="35"/>
    </row>
    <row r="12" spans="1:13" s="46" customFormat="1" ht="12.75">
      <c r="A12" s="173"/>
      <c r="B12" s="173"/>
      <c r="C12" s="173"/>
      <c r="D12" s="173"/>
      <c r="E12" s="173"/>
      <c r="F12" s="173"/>
      <c r="G12" s="174"/>
      <c r="H12" s="174"/>
      <c r="I12" s="174"/>
      <c r="J12" s="45"/>
      <c r="K12" s="45"/>
      <c r="L12" s="37"/>
      <c r="M12" s="35"/>
    </row>
  </sheetData>
  <mergeCells count="1">
    <mergeCell ref="A11:I12"/>
  </mergeCells>
  <printOptions/>
  <pageMargins left="0.75" right="0.43" top="1" bottom="1" header="0.5" footer="0.5"/>
  <pageSetup fitToHeight="1" fitToWidth="1" horizontalDpi="600" verticalDpi="600" orientation="landscape" scale="59" r:id="rId1"/>
  <headerFooter alignWithMargins="0">
    <oddHeader>&amp;C&amp;"Arial,Bold"&amp;14NCSX June 2007 ETC 
TABLE III - Fabrication and Assembly</oddHeader>
    <oddFooter>&amp;L&amp;F&amp;C          &amp;A&amp;R&amp;D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tabSelected="1" workbookViewId="0" topLeftCell="A1">
      <selection activeCell="B17" sqref="B17"/>
    </sheetView>
  </sheetViews>
  <sheetFormatPr defaultColWidth="9.140625" defaultRowHeight="12.75"/>
  <cols>
    <col min="1" max="1" width="4.8515625" style="0" customWidth="1"/>
    <col min="7" max="7" width="13.421875" style="0" customWidth="1"/>
  </cols>
  <sheetData>
    <row r="1" s="6" customFormat="1" ht="20.25">
      <c r="A1" s="6" t="s">
        <v>75</v>
      </c>
    </row>
    <row r="2" s="6" customFormat="1" ht="20.25">
      <c r="A2" s="6" t="s">
        <v>186</v>
      </c>
    </row>
    <row r="3" s="6" customFormat="1" ht="20.25">
      <c r="A3" s="162" t="s">
        <v>233</v>
      </c>
    </row>
    <row r="4" s="6" customFormat="1" ht="20.25">
      <c r="A4" s="6" t="s">
        <v>76</v>
      </c>
    </row>
    <row r="5" s="6" customFormat="1" ht="20.25">
      <c r="A5" s="6" t="s">
        <v>189</v>
      </c>
    </row>
    <row r="6" s="6" customFormat="1" ht="20.25"/>
    <row r="7" spans="1:19" ht="12.75">
      <c r="A7" s="13"/>
      <c r="B7" s="13"/>
      <c r="C7" s="13"/>
      <c r="D7" s="13"/>
      <c r="E7" s="13"/>
      <c r="F7" s="13"/>
      <c r="G7" s="13"/>
      <c r="H7" s="13"/>
      <c r="I7" s="13"/>
      <c r="J7" s="13"/>
      <c r="K7" s="13"/>
      <c r="L7" s="13"/>
      <c r="M7" s="13"/>
      <c r="N7" s="13"/>
      <c r="O7" s="13"/>
      <c r="P7" s="13"/>
      <c r="Q7" s="13"/>
      <c r="R7" s="13"/>
      <c r="S7" s="13"/>
    </row>
    <row r="8" ht="15.75">
      <c r="A8" s="15" t="s">
        <v>8</v>
      </c>
    </row>
    <row r="9" spans="1:20" ht="26.25">
      <c r="A9" s="15"/>
      <c r="D9" s="17" t="s">
        <v>10</v>
      </c>
      <c r="E9" s="17" t="s">
        <v>11</v>
      </c>
      <c r="F9" s="17" t="s">
        <v>12</v>
      </c>
      <c r="G9" s="19" t="s">
        <v>199</v>
      </c>
      <c r="H9" s="18"/>
      <c r="I9" s="18" t="s">
        <v>196</v>
      </c>
      <c r="J9" s="3"/>
      <c r="K9" s="3"/>
      <c r="L9" s="3"/>
      <c r="M9" s="3"/>
      <c r="N9" s="3"/>
      <c r="O9" s="3"/>
      <c r="P9" s="3"/>
      <c r="Q9" s="3"/>
      <c r="R9" s="3"/>
      <c r="S9" s="3"/>
      <c r="T9" s="3"/>
    </row>
    <row r="10" spans="2:12" ht="12.75">
      <c r="B10" s="1" t="s">
        <v>9</v>
      </c>
      <c r="D10" s="33" t="s">
        <v>201</v>
      </c>
      <c r="E10" s="33"/>
      <c r="F10" s="5"/>
      <c r="G10" s="5"/>
      <c r="H10" s="1" t="s">
        <v>202</v>
      </c>
      <c r="L10" s="1"/>
    </row>
    <row r="11" spans="4:12" ht="12.75">
      <c r="D11" s="5"/>
      <c r="E11" s="5"/>
      <c r="F11" s="5"/>
      <c r="G11" s="135" t="s">
        <v>203</v>
      </c>
      <c r="L11" s="1"/>
    </row>
    <row r="12" spans="2:12" ht="12.75">
      <c r="B12" s="1" t="s">
        <v>197</v>
      </c>
      <c r="D12" s="5"/>
      <c r="E12" s="5"/>
      <c r="F12" s="33" t="s">
        <v>201</v>
      </c>
      <c r="G12" s="33"/>
      <c r="H12" s="1" t="s">
        <v>204</v>
      </c>
      <c r="L12" s="1"/>
    </row>
    <row r="13" spans="2:12" ht="12.75">
      <c r="B13" s="1"/>
      <c r="D13" s="5"/>
      <c r="E13" s="5"/>
      <c r="F13" s="33"/>
      <c r="G13" s="33"/>
      <c r="L13" s="1"/>
    </row>
    <row r="14" s="133" customFormat="1" ht="29.25" customHeight="1">
      <c r="B14" s="134" t="s">
        <v>198</v>
      </c>
    </row>
    <row r="15" spans="4:7" s="1" customFormat="1" ht="12.75">
      <c r="D15" s="33"/>
      <c r="E15" s="33"/>
      <c r="F15" s="33"/>
      <c r="G15" s="33"/>
    </row>
    <row r="16" spans="1:7" s="1" customFormat="1" ht="12.75">
      <c r="A16" s="149" t="s">
        <v>211</v>
      </c>
      <c r="D16" s="33"/>
      <c r="E16" s="33"/>
      <c r="F16" s="33"/>
      <c r="G16" s="33"/>
    </row>
    <row r="17" s="133" customFormat="1" ht="12.75" customHeight="1">
      <c r="B17" s="134"/>
    </row>
    <row r="18" spans="1:20" ht="12.75">
      <c r="A18" s="13"/>
      <c r="B18" s="13"/>
      <c r="C18" s="13"/>
      <c r="D18" s="13"/>
      <c r="E18" s="13"/>
      <c r="F18" s="13"/>
      <c r="G18" s="13"/>
      <c r="H18" s="13"/>
      <c r="I18" s="13"/>
      <c r="J18" s="13"/>
      <c r="K18" s="13"/>
      <c r="L18" s="13"/>
      <c r="M18" s="13"/>
      <c r="N18" s="13"/>
      <c r="O18" s="13"/>
      <c r="P18" s="13"/>
      <c r="Q18" s="13"/>
      <c r="R18" s="13"/>
      <c r="S18" s="13"/>
      <c r="T18" s="13"/>
    </row>
    <row r="19" s="46" customFormat="1" ht="12.75">
      <c r="A19" s="16" t="s">
        <v>210</v>
      </c>
    </row>
    <row r="20" spans="6:17" s="150" customFormat="1" ht="12.75">
      <c r="F20" s="151"/>
      <c r="G20" s="151"/>
      <c r="N20" s="178" t="s">
        <v>212</v>
      </c>
      <c r="O20" s="178"/>
      <c r="P20" s="152" t="s">
        <v>213</v>
      </c>
      <c r="Q20" s="153"/>
    </row>
    <row r="21" spans="1:17" s="154" customFormat="1" ht="25.5">
      <c r="A21" s="154" t="s">
        <v>214</v>
      </c>
      <c r="B21" s="179" t="s">
        <v>215</v>
      </c>
      <c r="C21" s="179"/>
      <c r="D21" s="179"/>
      <c r="E21" s="179"/>
      <c r="F21" s="179"/>
      <c r="G21" s="155" t="s">
        <v>216</v>
      </c>
      <c r="H21" s="179" t="s">
        <v>217</v>
      </c>
      <c r="I21" s="179"/>
      <c r="J21" s="179"/>
      <c r="K21" s="179" t="s">
        <v>218</v>
      </c>
      <c r="L21" s="179"/>
      <c r="M21" s="179"/>
      <c r="N21" s="154" t="s">
        <v>12</v>
      </c>
      <c r="O21" s="154" t="s">
        <v>10</v>
      </c>
      <c r="P21" s="154" t="s">
        <v>12</v>
      </c>
      <c r="Q21" s="154" t="s">
        <v>10</v>
      </c>
    </row>
    <row r="22" spans="1:13" s="158" customFormat="1" ht="12.75">
      <c r="A22" s="156"/>
      <c r="B22" s="176"/>
      <c r="C22" s="176"/>
      <c r="D22" s="176"/>
      <c r="E22" s="176"/>
      <c r="F22" s="176"/>
      <c r="G22" s="157"/>
      <c r="H22" s="177"/>
      <c r="I22" s="177"/>
      <c r="J22" s="177"/>
      <c r="K22" s="177"/>
      <c r="L22" s="177"/>
      <c r="M22" s="177"/>
    </row>
    <row r="23" spans="1:8" ht="12.75">
      <c r="A23" s="1" t="s">
        <v>205</v>
      </c>
      <c r="E23" s="5"/>
      <c r="F23" s="5"/>
      <c r="G23" s="5"/>
      <c r="H23" s="5"/>
    </row>
    <row r="24" spans="2:13" s="158" customFormat="1" ht="12.75">
      <c r="B24" s="177"/>
      <c r="C24" s="177"/>
      <c r="D24" s="177"/>
      <c r="E24" s="177"/>
      <c r="F24" s="177"/>
      <c r="G24" s="157"/>
      <c r="H24" s="177"/>
      <c r="I24" s="177"/>
      <c r="J24" s="177"/>
      <c r="K24" s="177"/>
      <c r="L24" s="177"/>
      <c r="M24" s="177"/>
    </row>
    <row r="25" spans="2:13" s="159" customFormat="1" ht="12.75">
      <c r="B25" s="175"/>
      <c r="C25" s="175"/>
      <c r="D25" s="175"/>
      <c r="E25" s="175"/>
      <c r="F25" s="175"/>
      <c r="G25" s="160"/>
      <c r="H25" s="175"/>
      <c r="I25" s="175"/>
      <c r="J25" s="175"/>
      <c r="K25" s="175"/>
      <c r="L25" s="175"/>
      <c r="M25" s="175"/>
    </row>
    <row r="26" spans="5:8" ht="12.75">
      <c r="E26" s="5"/>
      <c r="F26" s="5"/>
      <c r="G26" s="5"/>
      <c r="H26" s="5"/>
    </row>
    <row r="27" spans="1:8" s="1" customFormat="1" ht="12.75">
      <c r="A27" s="1" t="s">
        <v>219</v>
      </c>
      <c r="E27" s="33"/>
      <c r="F27" s="33"/>
      <c r="G27" s="33"/>
      <c r="H27" s="33"/>
    </row>
    <row r="28" spans="1:8" s="1" customFormat="1" ht="12.75">
      <c r="A28" s="1" t="s">
        <v>220</v>
      </c>
      <c r="B28" s="1" t="s">
        <v>221</v>
      </c>
      <c r="E28" s="33"/>
      <c r="F28" s="33"/>
      <c r="G28" s="33"/>
      <c r="H28" s="33"/>
    </row>
    <row r="29" spans="2:8" s="1" customFormat="1" ht="12.75">
      <c r="B29" s="1" t="s">
        <v>222</v>
      </c>
      <c r="E29" s="33"/>
      <c r="F29" s="33"/>
      <c r="G29" s="33"/>
      <c r="H29" s="33"/>
    </row>
    <row r="30" spans="1:8" s="1" customFormat="1" ht="12.75">
      <c r="A30" s="1" t="s">
        <v>223</v>
      </c>
      <c r="B30" s="1" t="s">
        <v>224</v>
      </c>
      <c r="E30" s="33"/>
      <c r="F30" s="33"/>
      <c r="G30" s="33"/>
      <c r="H30" s="33"/>
    </row>
    <row r="31" spans="2:8" s="1" customFormat="1" ht="12.75">
      <c r="B31" s="1" t="s">
        <v>225</v>
      </c>
      <c r="E31" s="33"/>
      <c r="F31" s="33"/>
      <c r="G31" s="33"/>
      <c r="H31" s="33"/>
    </row>
    <row r="32" s="1" customFormat="1" ht="12.75">
      <c r="B32" s="1" t="s">
        <v>226</v>
      </c>
    </row>
    <row r="33" spans="1:2" s="1" customFormat="1" ht="12.75">
      <c r="A33" s="1" t="s">
        <v>227</v>
      </c>
      <c r="B33" s="1" t="s">
        <v>228</v>
      </c>
    </row>
    <row r="34" s="1" customFormat="1" ht="12.75">
      <c r="B34" s="1" t="s">
        <v>229</v>
      </c>
    </row>
    <row r="35" spans="1:2" s="1" customFormat="1" ht="12.75">
      <c r="A35" s="1" t="s">
        <v>230</v>
      </c>
      <c r="B35" s="1" t="s">
        <v>231</v>
      </c>
    </row>
    <row r="36" s="1" customFormat="1" ht="12.75">
      <c r="B36" s="1" t="s">
        <v>232</v>
      </c>
    </row>
    <row r="37" spans="5:8" ht="12.75">
      <c r="E37" s="5"/>
      <c r="F37" s="5"/>
      <c r="G37" s="5"/>
      <c r="H37" s="5"/>
    </row>
    <row r="38" spans="5:8" ht="12.75">
      <c r="E38" s="5"/>
      <c r="F38" s="5"/>
      <c r="G38" s="5"/>
      <c r="H38" s="5"/>
    </row>
    <row r="39" spans="5:8" ht="12.75">
      <c r="E39" s="5"/>
      <c r="F39" s="5"/>
      <c r="G39" s="5"/>
      <c r="H39" s="5"/>
    </row>
    <row r="40" spans="5:8" ht="12.75">
      <c r="E40" s="5"/>
      <c r="F40" s="5"/>
      <c r="G40" s="5"/>
      <c r="H40" s="5"/>
    </row>
    <row r="41" spans="5:8" ht="12.75">
      <c r="E41" s="5"/>
      <c r="F41" s="5"/>
      <c r="G41" s="5"/>
      <c r="H41" s="5"/>
    </row>
    <row r="42" spans="5:8" ht="12.75">
      <c r="E42" s="5"/>
      <c r="F42" s="5"/>
      <c r="G42" s="5"/>
      <c r="H42" s="5"/>
    </row>
    <row r="43" spans="5:8" ht="12.75">
      <c r="E43" s="5"/>
      <c r="F43" s="5"/>
      <c r="G43" s="5"/>
      <c r="H43" s="5"/>
    </row>
  </sheetData>
  <mergeCells count="13">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43" top="1" bottom="1" header="0.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2007-06-29T19:27:56Z</cp:lastPrinted>
  <dcterms:created xsi:type="dcterms:W3CDTF">2001-10-24T18:11:20Z</dcterms:created>
  <dcterms:modified xsi:type="dcterms:W3CDTF">2007-06-29T19:28:06Z</dcterms:modified>
  <cp:category/>
  <cp:version/>
  <cp:contentType/>
  <cp:contentStatus/>
</cp:coreProperties>
</file>